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Gogorova\Desktop\"/>
    </mc:Choice>
  </mc:AlternateContent>
  <xr:revisionPtr revIDLastSave="0" documentId="8_{2D838FF9-C8C2-4217-BEF6-04F72E15B188}" xr6:coauthVersionLast="36" xr6:coauthVersionMax="36" xr10:uidLastSave="{00000000-0000-0000-0000-000000000000}"/>
  <bookViews>
    <workbookView xWindow="0" yWindow="0" windowWidth="27630" windowHeight="12810" tabRatio="705" xr2:uid="{00000000-000D-0000-FFFF-FFFF00000000}"/>
  </bookViews>
  <sheets>
    <sheet name="1. RD2023" sheetId="9" r:id="rId1"/>
    <sheet name="2. RD rozdiel" sheetId="13" r:id="rId2"/>
    <sheet name="3. R-STU" sheetId="10" r:id="rId3"/>
    <sheet name="4. Aktivity" sheetId="18" r:id="rId4"/>
    <sheet name="Valorizácia 2023" sheetId="20" r:id="rId5"/>
    <sheet name="5. TM_%" sheetId="11" r:id="rId6"/>
    <sheet name="T5b-studenti" sheetId="1" r:id="rId7"/>
    <sheet name="T6b-vykon" sheetId="2" r:id="rId8"/>
    <sheet name="T7-mzdy" sheetId="4" r:id="rId9"/>
    <sheet name="T8-TaS" sheetId="5" r:id="rId10"/>
    <sheet name="T11-Sumar_SD" sheetId="16" r:id="rId11"/>
    <sheet name="T14-VVZ" sheetId="8" r:id="rId12"/>
    <sheet name="T14aa-VVZ-6r" sheetId="15" r:id="rId13"/>
    <sheet name="T14c-vstup_DG-ZG" sheetId="6" r:id="rId14"/>
    <sheet name="T15-Soc_stip" sheetId="17" r:id="rId15"/>
    <sheet name="T16-KIVC" sheetId="3" r:id="rId16"/>
    <sheet name="T18-Mot_stip" sheetId="12" r:id="rId17"/>
    <sheet name="T20-Publik" sheetId="14" r:id="rId18"/>
    <sheet name="T20b-Vizual" sheetId="19" r:id="rId19"/>
    <sheet name="T21-Mobility" sheetId="7" r:id="rId20"/>
  </sheets>
  <externalReferences>
    <externalReference r:id="rId21"/>
    <externalReference r:id="rId22"/>
    <externalReference r:id="rId23"/>
  </externalReferences>
  <definedNames>
    <definedName name="Bc_p">'[1]T2-KO'!$E$34</definedName>
    <definedName name="Bc_v">'[1]T2-KO'!$G$34</definedName>
    <definedName name="Drš">'[1]T2-KO'!$E$36</definedName>
    <definedName name="DrŠ_denní">'[1]T5b-studenti'!$BJ:$BJ</definedName>
    <definedName name="drš1">'Valorizácia 2023'!$F$30</definedName>
    <definedName name="Fakulta">'[1]T5b-studenti'!$E:$E</definedName>
    <definedName name="GmP">'[1]T3-vstupy'!$C$78</definedName>
    <definedName name="GmV">'[1]T3-vstupy'!$C$79</definedName>
    <definedName name="K_KAP">'[1]T3-vstupy'!$C$132</definedName>
    <definedName name="K_val">'Valorizácia 2023'!$G$32</definedName>
    <definedName name="K_VŠO">'[1]T3-vstupy'!$C$53</definedName>
    <definedName name="KKS_doc">'[2]T3-vstupy'!$C$40</definedName>
    <definedName name="KKS_ost">'[2]T3-vstupy'!$C$42</definedName>
    <definedName name="KKS_phd">'[2]T3-vstupy'!$C$41</definedName>
    <definedName name="KKS_prof">'[2]T3-vstupy'!$C$39</definedName>
    <definedName name="KOD_VVŠ">'[1]T21-Mobility'!$K$3:$M$51</definedName>
    <definedName name="koef_kp">'[1]T2-KO'!$B$5:$K$26</definedName>
    <definedName name="koef_PV">'[1]T3-vstupy'!$C$73</definedName>
    <definedName name="koef_VV">'[1]T3-vstupy'!$C$74</definedName>
    <definedName name="kpn_ca_do">'[1]T2-KO'!$J$29</definedName>
    <definedName name="kpn_ca_nad">'[1]T2-KO'!$J$30</definedName>
    <definedName name="MI">'[1]T2-KO'!$E$35</definedName>
    <definedName name="mot_odb">'[1]T5b-studenti'!$AP:$AP</definedName>
    <definedName name="mot_zak">'[1]T5b-studenti'!$AO:$AO</definedName>
    <definedName name="motštip">'[1]T3-vstupy'!$C$134</definedName>
    <definedName name="motštip_ŠO">'[1]T3-vstupy'!$C$135</definedName>
    <definedName name="poistné">'[1]T3-vstupy'!$C$11</definedName>
    <definedName name="pp_Vav">'[3]T3-vstupy'!$C$69</definedName>
    <definedName name="Pp_VaV_rozp">'[1]T3-vstupy'!$C$69</definedName>
    <definedName name="Pp_VaV_špič_úč">'[1]T3-vstupy'!$C$70</definedName>
    <definedName name="Pp_VaV_VVŠ">'[1]T3-vstupy'!$C$67</definedName>
    <definedName name="Pp_Vzdel_mzdy_spec">'[1]T3-vstupy'!$C$29</definedName>
    <definedName name="Pp_Vzdel_mzdy_výkon">'[1]T3-vstupy'!$C$32</definedName>
    <definedName name="Pp_Vzdel_mzdy_výkon_PV">'[1]T3-vstupy'!$C$33</definedName>
    <definedName name="Pp_Vzdel_mzdy_výkon_VV">'[1]T3-vstupy'!$C$34</definedName>
    <definedName name="Pp_Vzdel_spec_prax">'[1]T3-vstupy'!$C$51</definedName>
    <definedName name="Pp_Vzdel_TaS_spec">'[1]T3-vstupy'!$C$57</definedName>
    <definedName name="Pp_Vzdel_TaS_výkon_PPŠ">'[1]T3-vstupy'!$C$62</definedName>
    <definedName name="Pp_Vzdel_TaS_výkon_PPŠ_KEN">'[1]T3-vstupy'!$C$60</definedName>
    <definedName name="Pp_Vzdel_TaS_zahr_granty">'[1]T3-vstupy'!$C$49</definedName>
    <definedName name="Pp_Vzdel_TaS_zákl">'[1]T3-vstupy'!$C$48</definedName>
    <definedName name="PPŠ">'[1]T5b-studenti'!$BF:$BF</definedName>
    <definedName name="PPŠ_KAP">'[1]T5b-studenti'!$BH:$BH</definedName>
    <definedName name="PPŠ_KO">'[1]T5b-studenti'!$BG:$BG</definedName>
    <definedName name="Pr_p">'[1]T2-KO'!$E$38</definedName>
    <definedName name="Pr_v">'[1]T2-KO'!$G$38</definedName>
    <definedName name="prisp_na_1_jedlo">'[1]T3-vstupy'!$C$121</definedName>
    <definedName name="prisp_na_ubyt_stud_SD">'[1]T3-vstupy'!$C$125</definedName>
    <definedName name="prisp_na_ubyt_stud_ZZ">'[1]T3-vstupy'!$C$126</definedName>
    <definedName name="prísp_zákl_prev">'[1]T3-vstupy'!$C$47</definedName>
    <definedName name="Pšt_dot">'[1]T5b-studenti'!$AN:$AN</definedName>
    <definedName name="rok_RD">'[1]T3-vstupy'!$C$137</definedName>
    <definedName name="rok_rozpis">'[1]T3-vstupy'!$C$138</definedName>
    <definedName name="rok_VV1">'[1]T3-vstupy'!$C$139</definedName>
    <definedName name="rok_VV2">'[1]T3-vstupy'!$C$140</definedName>
    <definedName name="rok_VV3">'[1]T3-vstupy'!$C$141</definedName>
    <definedName name="roky">'[1]T3-vstupy'!$C$133</definedName>
    <definedName name="Sp_p">'[1]T2-KO'!$E$37</definedName>
    <definedName name="Sp_v">'[1]T2-KO'!$G$37</definedName>
    <definedName name="student">'[1]T5b-studenti'!$BI:$BI</definedName>
    <definedName name="TaS_kul">'[1]T5b-studenti'!$AR:$AR</definedName>
    <definedName name="TaS_odb">'[1]T5b-studenti'!$AQ:$AQ</definedName>
    <definedName name="university">'[1]T5b-studenti'!$D:$D</definedName>
    <definedName name="váha_Pub">'[1]T3-vstupy'!$C$75</definedName>
    <definedName name="váha_um">'[1]T3-vstupy'!$C$76</definedName>
    <definedName name="výk_DG">'[1]T3-vstupy'!$C$85</definedName>
    <definedName name="výk_DP">'[1]T3-vstupy'!$C$80</definedName>
    <definedName name="výk_Dršpo">'[1]T3-vstupy'!$C$87</definedName>
    <definedName name="výk_interval">'[1]T3-vstupy'!$C$82</definedName>
    <definedName name="výk_KA">'[1]T3-vstupy'!$C$81</definedName>
    <definedName name="vyk_lvl_1">'[1]T3-vstupy'!$C$37</definedName>
    <definedName name="vyk_lvl_2">'[1]T3-vstupy'!$C$38</definedName>
    <definedName name="vyk_lvl_3">'[1]T3-vstupy'!$C$39</definedName>
    <definedName name="vyk_lvl_CA">'[1]T3-vstupy'!$C$40</definedName>
    <definedName name="výk_Pat">'[1]T3-vstupy'!$C$89</definedName>
    <definedName name="výk_PC">'[1]T3-vstupy'!$C$84</definedName>
    <definedName name="výk_Pub">'[1]T3-vstupy'!$C$88</definedName>
    <definedName name="výk_um">'[1]T3-vstupy'!$C$90</definedName>
    <definedName name="výk_ZG">'[1]T3-vstupy'!$C$86</definedName>
    <definedName name="vykon_DP">'[3]T3-vstupy'!$C$80</definedName>
    <definedName name="zam1">'Valorizácia 2023'!$F$29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8" l="1"/>
  <c r="H21" i="18" l="1"/>
  <c r="I21" i="18" s="1"/>
  <c r="M7" i="13" l="1"/>
  <c r="C30" i="10" l="1"/>
  <c r="C7" i="10" l="1"/>
  <c r="P10" i="9"/>
  <c r="P9" i="9"/>
  <c r="G11" i="10" l="1"/>
  <c r="F22" i="18" l="1"/>
  <c r="E47" i="18"/>
  <c r="B47" i="18"/>
  <c r="F39" i="18"/>
  <c r="F35" i="18"/>
  <c r="F42" i="18" l="1"/>
  <c r="F45" i="18"/>
  <c r="F56" i="18"/>
  <c r="F41" i="18"/>
  <c r="F53" i="18"/>
  <c r="F29" i="18"/>
  <c r="F51" i="18"/>
  <c r="L9" i="9" l="1"/>
  <c r="K9" i="9"/>
  <c r="J9" i="9"/>
  <c r="I9" i="9"/>
  <c r="H9" i="9"/>
  <c r="G9" i="9"/>
  <c r="F9" i="9"/>
  <c r="E9" i="9"/>
  <c r="F14" i="20" l="1"/>
  <c r="E14" i="20"/>
  <c r="D14" i="20"/>
  <c r="P18" i="9" s="1"/>
  <c r="C14" i="20"/>
  <c r="P11" i="9" s="1"/>
  <c r="B14" i="20"/>
  <c r="F13" i="20"/>
  <c r="E13" i="20"/>
  <c r="Q27" i="9" s="1"/>
  <c r="D13" i="20"/>
  <c r="C13" i="20"/>
  <c r="B13" i="20"/>
  <c r="F12" i="20"/>
  <c r="E12" i="20"/>
  <c r="D12" i="20"/>
  <c r="C12" i="20"/>
  <c r="B12" i="20"/>
  <c r="L11" i="9" s="1"/>
  <c r="F11" i="20"/>
  <c r="E11" i="20"/>
  <c r="D11" i="20"/>
  <c r="C11" i="20"/>
  <c r="B11" i="20"/>
  <c r="K11" i="9" s="1"/>
  <c r="F10" i="20"/>
  <c r="E10" i="20"/>
  <c r="J27" i="9" s="1"/>
  <c r="N27" i="9" s="1"/>
  <c r="D10" i="20"/>
  <c r="J18" i="9" s="1"/>
  <c r="C10" i="20"/>
  <c r="B10" i="20"/>
  <c r="F9" i="20"/>
  <c r="E9" i="20"/>
  <c r="D9" i="20"/>
  <c r="I18" i="9" s="1"/>
  <c r="C9" i="20"/>
  <c r="B9" i="20"/>
  <c r="I11" i="9" s="1"/>
  <c r="F8" i="20"/>
  <c r="E8" i="20"/>
  <c r="D8" i="20"/>
  <c r="C8" i="20"/>
  <c r="B8" i="20"/>
  <c r="H11" i="9" s="1"/>
  <c r="F7" i="20"/>
  <c r="E7" i="20"/>
  <c r="D7" i="20"/>
  <c r="C7" i="20"/>
  <c r="B7" i="20"/>
  <c r="F6" i="20"/>
  <c r="E6" i="20"/>
  <c r="D6" i="20"/>
  <c r="F18" i="9" s="1"/>
  <c r="C6" i="20"/>
  <c r="B6" i="20"/>
  <c r="F5" i="20"/>
  <c r="E5" i="20"/>
  <c r="D5" i="20"/>
  <c r="C5" i="20"/>
  <c r="B5" i="20"/>
  <c r="E11" i="9" s="1"/>
  <c r="G18" i="9" l="1"/>
  <c r="K18" i="9"/>
  <c r="U27" i="9"/>
  <c r="X27" i="9" s="1"/>
  <c r="F11" i="9"/>
  <c r="L18" i="9"/>
  <c r="H18" i="9"/>
  <c r="J11" i="9"/>
  <c r="E18" i="9"/>
  <c r="N18" i="9" s="1"/>
  <c r="U18" i="9" s="1"/>
  <c r="X18" i="9" s="1"/>
  <c r="G11" i="9"/>
  <c r="G17" i="20"/>
  <c r="H17" i="20"/>
  <c r="I17" i="20"/>
  <c r="J17" i="20"/>
  <c r="L17" i="20"/>
  <c r="M17" i="20"/>
  <c r="N17" i="20"/>
  <c r="O17" i="20"/>
  <c r="Q17" i="20"/>
  <c r="R17" i="20"/>
  <c r="S17" i="20"/>
  <c r="T17" i="20"/>
  <c r="N11" i="9" l="1"/>
  <c r="U11" i="9" s="1"/>
  <c r="X11" i="9" s="1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C4" i="20"/>
  <c r="C17" i="20" s="1"/>
  <c r="D4" i="20"/>
  <c r="D17" i="20" s="1"/>
  <c r="E4" i="20"/>
  <c r="E17" i="20" s="1"/>
  <c r="F4" i="20"/>
  <c r="B4" i="20"/>
  <c r="B17" i="20" s="1"/>
  <c r="D20" i="10" l="1"/>
  <c r="G20" i="10" s="1"/>
  <c r="C31" i="10" l="1"/>
  <c r="C32" i="10" l="1"/>
  <c r="O24" i="9" l="1"/>
  <c r="O20" i="9" s="1"/>
  <c r="P12" i="9"/>
  <c r="D28" i="10"/>
  <c r="G12" i="8" l="1"/>
  <c r="G8" i="8"/>
  <c r="G7" i="8"/>
  <c r="G15" i="8" s="1"/>
  <c r="H15" i="8"/>
  <c r="F31" i="18" l="1"/>
  <c r="AZ15" i="15"/>
  <c r="AY15" i="15"/>
  <c r="BF15" i="15" s="1"/>
  <c r="F15" i="15" s="1"/>
  <c r="AX15" i="15"/>
  <c r="AW15" i="15"/>
  <c r="AV15" i="15"/>
  <c r="AU15" i="15"/>
  <c r="AZ14" i="15"/>
  <c r="AY14" i="15"/>
  <c r="BF14" i="15" s="1"/>
  <c r="F14" i="15" s="1"/>
  <c r="AX14" i="15"/>
  <c r="AW14" i="15"/>
  <c r="AV14" i="15"/>
  <c r="AU14" i="15"/>
  <c r="AZ13" i="15"/>
  <c r="AY13" i="15"/>
  <c r="BF13" i="15" s="1"/>
  <c r="F13" i="15" s="1"/>
  <c r="AX13" i="15"/>
  <c r="AW13" i="15"/>
  <c r="AV13" i="15"/>
  <c r="AU13" i="15"/>
  <c r="AZ12" i="15"/>
  <c r="AY12" i="15"/>
  <c r="BF12" i="15" s="1"/>
  <c r="F12" i="15" s="1"/>
  <c r="AX12" i="15"/>
  <c r="AW12" i="15"/>
  <c r="AV12" i="15"/>
  <c r="AU12" i="15"/>
  <c r="AZ11" i="15"/>
  <c r="AY11" i="15"/>
  <c r="BF11" i="15" s="1"/>
  <c r="F11" i="15" s="1"/>
  <c r="AX11" i="15"/>
  <c r="AW11" i="15"/>
  <c r="AV11" i="15"/>
  <c r="AU11" i="15"/>
  <c r="AZ10" i="15"/>
  <c r="AY10" i="15"/>
  <c r="BF10" i="15" s="1"/>
  <c r="F10" i="15" s="1"/>
  <c r="AX10" i="15"/>
  <c r="AW10" i="15"/>
  <c r="AV10" i="15"/>
  <c r="AU10" i="15"/>
  <c r="AZ9" i="15"/>
  <c r="AY9" i="15"/>
  <c r="BF9" i="15" s="1"/>
  <c r="F9" i="15" s="1"/>
  <c r="AX9" i="15"/>
  <c r="AW9" i="15"/>
  <c r="AV9" i="15"/>
  <c r="AU9" i="15"/>
  <c r="AZ8" i="15"/>
  <c r="AY8" i="15"/>
  <c r="BF8" i="15" s="1"/>
  <c r="F8" i="15" s="1"/>
  <c r="AX8" i="15"/>
  <c r="AW8" i="15"/>
  <c r="AV8" i="15"/>
  <c r="AU8" i="15"/>
  <c r="AZ7" i="15"/>
  <c r="AY7" i="15"/>
  <c r="BF7" i="15" s="1"/>
  <c r="F7" i="15" s="1"/>
  <c r="AX7" i="15"/>
  <c r="AW7" i="15"/>
  <c r="AV7" i="15"/>
  <c r="AU7" i="15"/>
  <c r="AZ6" i="15"/>
  <c r="AY6" i="15"/>
  <c r="AX6" i="15"/>
  <c r="AX16" i="15" s="1"/>
  <c r="AW6" i="15"/>
  <c r="AV6" i="15"/>
  <c r="AU6" i="15"/>
  <c r="H32" i="7"/>
  <c r="AZ16" i="15" l="1"/>
  <c r="AW16" i="15"/>
  <c r="AU16" i="15"/>
  <c r="AV16" i="15"/>
  <c r="AY16" i="15"/>
  <c r="BF6" i="15"/>
  <c r="F6" i="15" s="1"/>
  <c r="F16" i="15" s="1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39" i="13"/>
  <c r="C31" i="13"/>
  <c r="C30" i="13"/>
  <c r="C29" i="13"/>
  <c r="C28" i="13"/>
  <c r="C27" i="13"/>
  <c r="C26" i="13"/>
  <c r="C25" i="13"/>
  <c r="C24" i="13"/>
  <c r="C23" i="13"/>
  <c r="C22" i="13"/>
  <c r="C20" i="13"/>
  <c r="C19" i="13"/>
  <c r="C18" i="13"/>
  <c r="C17" i="13"/>
  <c r="C16" i="13"/>
  <c r="C15" i="13"/>
  <c r="C14" i="13"/>
  <c r="C13" i="13"/>
  <c r="C5" i="13"/>
  <c r="C8" i="13" s="1"/>
  <c r="C9" i="13" s="1"/>
  <c r="U14" i="9"/>
  <c r="C21" i="10"/>
  <c r="U26" i="9" l="1"/>
  <c r="U24" i="9" s="1"/>
  <c r="U8" i="9"/>
  <c r="U6" i="9" s="1"/>
  <c r="X9" i="9"/>
  <c r="X17" i="9"/>
  <c r="V19" i="9"/>
  <c r="X19" i="9" s="1"/>
  <c r="C19" i="10"/>
  <c r="H5" i="17" l="1"/>
  <c r="H6" i="17"/>
  <c r="H7" i="17"/>
  <c r="H8" i="17"/>
  <c r="H9" i="17"/>
  <c r="H10" i="17"/>
  <c r="H11" i="17"/>
  <c r="H4" i="17"/>
  <c r="U20" i="9" l="1"/>
  <c r="E11" i="17"/>
  <c r="I11" i="17" s="1"/>
  <c r="E10" i="17"/>
  <c r="I10" i="17" s="1"/>
  <c r="E9" i="17"/>
  <c r="I9" i="17" s="1"/>
  <c r="E8" i="17"/>
  <c r="I8" i="17" s="1"/>
  <c r="E7" i="17"/>
  <c r="I7" i="17" s="1"/>
  <c r="E6" i="17"/>
  <c r="I6" i="17" s="1"/>
  <c r="E5" i="17"/>
  <c r="I5" i="17" s="1"/>
  <c r="E4" i="17"/>
  <c r="I4" i="17" s="1"/>
  <c r="U5" i="9" l="1"/>
  <c r="H14" i="17"/>
  <c r="G14" i="17"/>
  <c r="F14" i="17"/>
  <c r="E14" i="17"/>
  <c r="D14" i="17"/>
  <c r="C14" i="17"/>
  <c r="B14" i="17" l="1"/>
  <c r="D19" i="10" l="1"/>
  <c r="G19" i="10" s="1"/>
  <c r="S12" i="9" l="1"/>
  <c r="P16" i="9"/>
  <c r="M16" i="9"/>
  <c r="L16" i="9"/>
  <c r="K16" i="9"/>
  <c r="J16" i="9"/>
  <c r="I16" i="9"/>
  <c r="H16" i="9"/>
  <c r="G16" i="9"/>
  <c r="F16" i="9"/>
  <c r="E16" i="9"/>
  <c r="M17" i="9"/>
  <c r="L17" i="9"/>
  <c r="K17" i="9"/>
  <c r="J17" i="9"/>
  <c r="I17" i="9"/>
  <c r="H17" i="9"/>
  <c r="G17" i="9"/>
  <c r="F17" i="9"/>
  <c r="E17" i="9"/>
  <c r="S15" i="9"/>
  <c r="R15" i="9"/>
  <c r="R12" i="9"/>
  <c r="R13" i="9"/>
  <c r="S30" i="9"/>
  <c r="R30" i="9"/>
  <c r="M30" i="9"/>
  <c r="L30" i="9"/>
  <c r="K30" i="9"/>
  <c r="J30" i="9"/>
  <c r="I30" i="9"/>
  <c r="H30" i="9"/>
  <c r="G30" i="9"/>
  <c r="F30" i="9"/>
  <c r="E30" i="9"/>
  <c r="P13" i="9"/>
  <c r="M13" i="9"/>
  <c r="L13" i="9"/>
  <c r="K13" i="9"/>
  <c r="J13" i="9"/>
  <c r="I13" i="9"/>
  <c r="H13" i="9"/>
  <c r="G13" i="9"/>
  <c r="F13" i="9"/>
  <c r="E13" i="9"/>
  <c r="R7" i="9"/>
  <c r="P7" i="9"/>
  <c r="P8" i="9" s="1"/>
  <c r="M9" i="9"/>
  <c r="S7" i="9" l="1"/>
  <c r="S8" i="9" s="1"/>
  <c r="R8" i="9"/>
  <c r="F7" i="18"/>
  <c r="F6" i="18"/>
  <c r="F5" i="18"/>
  <c r="F9" i="18" l="1"/>
  <c r="AF16" i="2"/>
  <c r="AG16" i="2"/>
  <c r="AC16" i="2"/>
  <c r="AB16" i="2"/>
  <c r="J4" i="11" l="1"/>
  <c r="F4" i="11"/>
  <c r="B4" i="11"/>
  <c r="I13" i="6" l="1"/>
  <c r="L14" i="8" s="1"/>
  <c r="I12" i="6"/>
  <c r="L13" i="8" s="1"/>
  <c r="I11" i="6"/>
  <c r="L12" i="8" s="1"/>
  <c r="I10" i="6"/>
  <c r="L11" i="8" s="1"/>
  <c r="I9" i="6"/>
  <c r="L10" i="8" s="1"/>
  <c r="I8" i="6"/>
  <c r="L9" i="8" s="1"/>
  <c r="I7" i="6"/>
  <c r="L8" i="8" s="1"/>
  <c r="I6" i="6"/>
  <c r="L7" i="8" s="1"/>
  <c r="I5" i="6"/>
  <c r="L6" i="8" s="1"/>
  <c r="H34" i="8" l="1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D6" i="3"/>
  <c r="D7" i="3"/>
  <c r="D8" i="3"/>
  <c r="D9" i="3"/>
  <c r="D10" i="3"/>
  <c r="D11" i="3"/>
  <c r="D12" i="3"/>
  <c r="D13" i="3"/>
  <c r="D14" i="3"/>
  <c r="D15" i="3"/>
  <c r="BA16" i="19" l="1"/>
  <c r="BA15" i="19"/>
  <c r="BA14" i="19"/>
  <c r="BA6" i="19"/>
  <c r="BA5" i="19"/>
  <c r="AZ26" i="19"/>
  <c r="AY26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S19" i="19"/>
  <c r="AI19" i="19"/>
  <c r="AJ19" i="19"/>
  <c r="AM19" i="19"/>
  <c r="AQ19" i="19"/>
  <c r="AQ25" i="19"/>
  <c r="AQ24" i="19"/>
  <c r="AQ23" i="19"/>
  <c r="AM25" i="19"/>
  <c r="AM24" i="19"/>
  <c r="AM23" i="19"/>
  <c r="AJ25" i="19"/>
  <c r="AI25" i="19"/>
  <c r="AJ24" i="19"/>
  <c r="AI24" i="19"/>
  <c r="AJ23" i="19"/>
  <c r="AI23" i="19"/>
  <c r="S25" i="19"/>
  <c r="S24" i="19"/>
  <c r="S23" i="19"/>
  <c r="BA4" i="19"/>
  <c r="AQ27" i="19" l="1"/>
  <c r="S27" i="19"/>
  <c r="AI27" i="19"/>
  <c r="AJ27" i="19"/>
  <c r="BA17" i="19"/>
  <c r="AM27" i="19"/>
  <c r="BA26" i="19"/>
  <c r="G6" i="3"/>
  <c r="K6" i="3" s="1"/>
  <c r="J6" i="3"/>
  <c r="G7" i="3"/>
  <c r="K7" i="3" s="1"/>
  <c r="J7" i="3"/>
  <c r="G8" i="3"/>
  <c r="K8" i="3" s="1"/>
  <c r="J8" i="3"/>
  <c r="G9" i="3"/>
  <c r="K9" i="3" s="1"/>
  <c r="J9" i="3"/>
  <c r="G10" i="3"/>
  <c r="K10" i="3" s="1"/>
  <c r="J10" i="3"/>
  <c r="G11" i="3"/>
  <c r="K11" i="3" s="1"/>
  <c r="J11" i="3"/>
  <c r="G12" i="3"/>
  <c r="K12" i="3" s="1"/>
  <c r="J12" i="3"/>
  <c r="G13" i="3"/>
  <c r="K13" i="3" s="1"/>
  <c r="J13" i="3"/>
  <c r="G14" i="3"/>
  <c r="K14" i="3" s="1"/>
  <c r="J14" i="3"/>
  <c r="G15" i="3"/>
  <c r="K15" i="3" s="1"/>
  <c r="J15" i="3"/>
  <c r="E16" i="3"/>
  <c r="F16" i="3"/>
  <c r="H16" i="3"/>
  <c r="I16" i="3"/>
  <c r="BC6" i="15"/>
  <c r="C6" i="15" s="1"/>
  <c r="BD6" i="15"/>
  <c r="D6" i="15" s="1"/>
  <c r="BE6" i="15"/>
  <c r="E6" i="15" s="1"/>
  <c r="BG6" i="15"/>
  <c r="G6" i="15" s="1"/>
  <c r="BC7" i="15"/>
  <c r="C7" i="15" s="1"/>
  <c r="BD7" i="15"/>
  <c r="D7" i="15" s="1"/>
  <c r="BE7" i="15"/>
  <c r="E7" i="15" s="1"/>
  <c r="BG7" i="15"/>
  <c r="G7" i="15" s="1"/>
  <c r="BC8" i="15"/>
  <c r="C8" i="15" s="1"/>
  <c r="BD8" i="15"/>
  <c r="D8" i="15" s="1"/>
  <c r="BE8" i="15"/>
  <c r="E8" i="15" s="1"/>
  <c r="BG8" i="15"/>
  <c r="G8" i="15" s="1"/>
  <c r="BC9" i="15"/>
  <c r="C9" i="15" s="1"/>
  <c r="BD9" i="15"/>
  <c r="D9" i="15" s="1"/>
  <c r="BE9" i="15"/>
  <c r="E9" i="15" s="1"/>
  <c r="BG9" i="15"/>
  <c r="G9" i="15" s="1"/>
  <c r="BC10" i="15"/>
  <c r="C10" i="15" s="1"/>
  <c r="BE10" i="15"/>
  <c r="E10" i="15" s="1"/>
  <c r="BG10" i="15"/>
  <c r="G10" i="15" s="1"/>
  <c r="BC11" i="15"/>
  <c r="C11" i="15" s="1"/>
  <c r="BD11" i="15"/>
  <c r="D11" i="15" s="1"/>
  <c r="BE11" i="15"/>
  <c r="E11" i="15" s="1"/>
  <c r="BC12" i="15"/>
  <c r="C12" i="15" s="1"/>
  <c r="BD12" i="15"/>
  <c r="D12" i="15" s="1"/>
  <c r="BE12" i="15"/>
  <c r="E12" i="15" s="1"/>
  <c r="BG12" i="15"/>
  <c r="G12" i="15" s="1"/>
  <c r="BC13" i="15"/>
  <c r="C13" i="15" s="1"/>
  <c r="BD13" i="15"/>
  <c r="D13" i="15" s="1"/>
  <c r="BE13" i="15"/>
  <c r="E13" i="15" s="1"/>
  <c r="BG13" i="15"/>
  <c r="G13" i="15" s="1"/>
  <c r="BC14" i="15"/>
  <c r="C14" i="15" s="1"/>
  <c r="BD14" i="15"/>
  <c r="D14" i="15" s="1"/>
  <c r="BE14" i="15"/>
  <c r="E14" i="15" s="1"/>
  <c r="BG14" i="15"/>
  <c r="G14" i="15" s="1"/>
  <c r="BC15" i="15"/>
  <c r="C15" i="15" s="1"/>
  <c r="BD15" i="15"/>
  <c r="D15" i="15" s="1"/>
  <c r="BE15" i="15"/>
  <c r="E15" i="15" s="1"/>
  <c r="BG15" i="15"/>
  <c r="G15" i="15" s="1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X23" i="8"/>
  <c r="Y23" i="8"/>
  <c r="Z23" i="8"/>
  <c r="AA23" i="8"/>
  <c r="AB23" i="8"/>
  <c r="AC23" i="8"/>
  <c r="AA24" i="8"/>
  <c r="J23" i="16"/>
  <c r="H22" i="16"/>
  <c r="I22" i="16" s="1"/>
  <c r="H21" i="16"/>
  <c r="I21" i="16" s="1"/>
  <c r="E16" i="15" l="1"/>
  <c r="C16" i="15"/>
  <c r="H23" i="16"/>
  <c r="J16" i="3"/>
  <c r="BF16" i="15"/>
  <c r="BE16" i="15"/>
  <c r="BD10" i="15"/>
  <c r="BG11" i="15"/>
  <c r="BC16" i="15"/>
  <c r="G16" i="3"/>
  <c r="K16" i="3" s="1"/>
  <c r="I5" i="16"/>
  <c r="I4" i="16"/>
  <c r="BG16" i="15" l="1"/>
  <c r="G11" i="15"/>
  <c r="G16" i="15" s="1"/>
  <c r="BD16" i="15"/>
  <c r="D10" i="15"/>
  <c r="D16" i="15" s="1"/>
  <c r="K5" i="2"/>
  <c r="L5" i="2"/>
  <c r="N45" i="1"/>
  <c r="Q8" i="9" l="1"/>
  <c r="S14" i="9" l="1"/>
  <c r="R14" i="9"/>
  <c r="Q14" i="9"/>
  <c r="F27" i="18" l="1"/>
  <c r="F30" i="18"/>
  <c r="F28" i="18"/>
  <c r="H14" i="12" l="1"/>
  <c r="E12" i="12"/>
  <c r="M23" i="9" s="1"/>
  <c r="D14" i="12"/>
  <c r="G32" i="7" l="1"/>
  <c r="F32" i="7"/>
  <c r="E32" i="7"/>
  <c r="D32" i="7"/>
  <c r="C32" i="7"/>
  <c r="B32" i="7"/>
  <c r="N13" i="1" l="1"/>
  <c r="F54" i="18" l="1"/>
  <c r="F44" i="18"/>
  <c r="F26" i="18" l="1"/>
  <c r="E36" i="10" l="1"/>
  <c r="E35" i="10"/>
  <c r="P3" i="12"/>
  <c r="C13" i="16"/>
  <c r="C12" i="16"/>
  <c r="B14" i="16"/>
  <c r="I14" i="17" l="1"/>
  <c r="J4" i="17" l="1"/>
  <c r="J11" i="17" l="1"/>
  <c r="J6" i="17"/>
  <c r="J7" i="17"/>
  <c r="J8" i="17"/>
  <c r="K8" i="17" s="1"/>
  <c r="J10" i="17"/>
  <c r="K4" i="17"/>
  <c r="J9" i="17"/>
  <c r="K9" i="17" s="1"/>
  <c r="J5" i="17"/>
  <c r="K5" i="17" s="1"/>
  <c r="J14" i="17" l="1"/>
  <c r="K10" i="17"/>
  <c r="K6" i="17"/>
  <c r="K11" i="17"/>
  <c r="K7" i="17"/>
  <c r="K14" i="17" l="1"/>
  <c r="M21" i="9"/>
  <c r="K15" i="17"/>
  <c r="L7" i="17" s="1"/>
  <c r="H21" i="9" s="1"/>
  <c r="L11" i="17" l="1"/>
  <c r="L21" i="9" s="1"/>
  <c r="L8" i="17"/>
  <c r="I21" i="9" s="1"/>
  <c r="L9" i="17"/>
  <c r="J21" i="9" s="1"/>
  <c r="L5" i="17"/>
  <c r="F21" i="9" s="1"/>
  <c r="L4" i="17"/>
  <c r="E21" i="9" s="1"/>
  <c r="L6" i="17"/>
  <c r="G21" i="9" s="1"/>
  <c r="L10" i="17"/>
  <c r="K21" i="9" s="1"/>
  <c r="L14" i="17" l="1"/>
  <c r="AH19" i="2" l="1"/>
  <c r="AG19" i="2"/>
  <c r="AF19" i="2"/>
  <c r="AE19" i="2"/>
  <c r="Z30" i="2"/>
  <c r="Y30" i="2"/>
  <c r="X30" i="2"/>
  <c r="X29" i="2"/>
  <c r="X28" i="2"/>
  <c r="X27" i="2"/>
  <c r="X26" i="2"/>
  <c r="X25" i="2"/>
  <c r="X24" i="2"/>
  <c r="X23" i="2"/>
  <c r="X22" i="2"/>
  <c r="X21" i="2"/>
  <c r="X20" i="2"/>
  <c r="AD19" i="2"/>
  <c r="AC19" i="2"/>
  <c r="AB19" i="2"/>
  <c r="AA19" i="2"/>
  <c r="Z19" i="2"/>
  <c r="Y19" i="2"/>
  <c r="X19" i="2"/>
  <c r="L16" i="11"/>
  <c r="K16" i="11"/>
  <c r="H16" i="11"/>
  <c r="G16" i="11"/>
  <c r="D16" i="11"/>
  <c r="C16" i="11"/>
  <c r="F23" i="8"/>
  <c r="E23" i="8"/>
  <c r="AD18" i="8"/>
  <c r="AE18" i="8"/>
  <c r="O20" i="15"/>
  <c r="U20" i="15"/>
  <c r="AA20" i="15"/>
  <c r="AG20" i="15"/>
  <c r="AM20" i="15"/>
  <c r="AS20" i="15"/>
  <c r="N13" i="6" l="1"/>
  <c r="O14" i="8" s="1"/>
  <c r="N12" i="6"/>
  <c r="O13" i="8" s="1"/>
  <c r="N11" i="6"/>
  <c r="O12" i="8" s="1"/>
  <c r="N10" i="6"/>
  <c r="O11" i="8" s="1"/>
  <c r="N9" i="6"/>
  <c r="O10" i="8" s="1"/>
  <c r="N8" i="6"/>
  <c r="O9" i="8" s="1"/>
  <c r="N7" i="6"/>
  <c r="O8" i="8" s="1"/>
  <c r="N6" i="6"/>
  <c r="O7" i="8" s="1"/>
  <c r="N5" i="6"/>
  <c r="O6" i="8" s="1"/>
  <c r="G31" i="5"/>
  <c r="F31" i="5"/>
  <c r="G21" i="5"/>
  <c r="F21" i="5"/>
  <c r="K31" i="5"/>
  <c r="N21" i="5"/>
  <c r="M21" i="5"/>
  <c r="L21" i="5"/>
  <c r="K21" i="5"/>
  <c r="J21" i="5"/>
  <c r="I21" i="5"/>
  <c r="H21" i="5"/>
  <c r="E21" i="5"/>
  <c r="D21" i="5"/>
  <c r="C21" i="5"/>
  <c r="F4" i="2"/>
  <c r="G16" i="5" l="1"/>
  <c r="G32" i="5" s="1"/>
  <c r="F16" i="5"/>
  <c r="F32" i="5" s="1"/>
  <c r="D24" i="19" l="1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AK24" i="19"/>
  <c r="AL24" i="19"/>
  <c r="AN24" i="19"/>
  <c r="AO24" i="19"/>
  <c r="AP24" i="19"/>
  <c r="AR24" i="19"/>
  <c r="AS24" i="19"/>
  <c r="AT24" i="19"/>
  <c r="AU24" i="19"/>
  <c r="AV24" i="19"/>
  <c r="AW24" i="19"/>
  <c r="AX24" i="19"/>
  <c r="AY24" i="19"/>
  <c r="AZ24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K25" i="19"/>
  <c r="AL25" i="19"/>
  <c r="AN25" i="19"/>
  <c r="AO25" i="19"/>
  <c r="AP25" i="19"/>
  <c r="AR25" i="19"/>
  <c r="AS25" i="19"/>
  <c r="AT25" i="19"/>
  <c r="AU25" i="19"/>
  <c r="AV25" i="19"/>
  <c r="AW25" i="19"/>
  <c r="AX25" i="19"/>
  <c r="AY25" i="19"/>
  <c r="AZ25" i="19"/>
  <c r="C25" i="19"/>
  <c r="C24" i="19"/>
  <c r="C27" i="19" s="1"/>
  <c r="D17" i="19"/>
  <c r="D19" i="19" s="1"/>
  <c r="E17" i="19"/>
  <c r="E19" i="19" s="1"/>
  <c r="F17" i="19"/>
  <c r="F19" i="19" s="1"/>
  <c r="G17" i="19"/>
  <c r="G19" i="19" s="1"/>
  <c r="H17" i="19"/>
  <c r="H19" i="19" s="1"/>
  <c r="I17" i="19"/>
  <c r="I19" i="19" s="1"/>
  <c r="J17" i="19"/>
  <c r="J19" i="19" s="1"/>
  <c r="K17" i="19"/>
  <c r="K19" i="19" s="1"/>
  <c r="L17" i="19"/>
  <c r="L19" i="19" s="1"/>
  <c r="M17" i="19"/>
  <c r="M19" i="19" s="1"/>
  <c r="N17" i="19"/>
  <c r="N19" i="19" s="1"/>
  <c r="O17" i="19"/>
  <c r="O19" i="19" s="1"/>
  <c r="P17" i="19"/>
  <c r="P19" i="19" s="1"/>
  <c r="Q17" i="19"/>
  <c r="Q19" i="19" s="1"/>
  <c r="R17" i="19"/>
  <c r="R19" i="19" s="1"/>
  <c r="T17" i="19"/>
  <c r="T19" i="19" s="1"/>
  <c r="U17" i="19"/>
  <c r="U19" i="19" s="1"/>
  <c r="V17" i="19"/>
  <c r="V19" i="19" s="1"/>
  <c r="W17" i="19"/>
  <c r="W19" i="19" s="1"/>
  <c r="X17" i="19"/>
  <c r="X19" i="19" s="1"/>
  <c r="Y17" i="19"/>
  <c r="Y19" i="19" s="1"/>
  <c r="Z17" i="19"/>
  <c r="Z19" i="19" s="1"/>
  <c r="AA17" i="19"/>
  <c r="AA19" i="19" s="1"/>
  <c r="AB17" i="19"/>
  <c r="AB19" i="19" s="1"/>
  <c r="AC17" i="19"/>
  <c r="AC19" i="19" s="1"/>
  <c r="AD17" i="19"/>
  <c r="AD19" i="19" s="1"/>
  <c r="AE17" i="19"/>
  <c r="AE19" i="19" s="1"/>
  <c r="AF17" i="19"/>
  <c r="AF19" i="19" s="1"/>
  <c r="AG17" i="19"/>
  <c r="AG19" i="19" s="1"/>
  <c r="AH17" i="19"/>
  <c r="AH19" i="19" s="1"/>
  <c r="AK17" i="19"/>
  <c r="AK19" i="19" s="1"/>
  <c r="AL17" i="19"/>
  <c r="AL19" i="19" s="1"/>
  <c r="AN17" i="19"/>
  <c r="AN19" i="19" s="1"/>
  <c r="AO17" i="19"/>
  <c r="AO19" i="19" s="1"/>
  <c r="AP17" i="19"/>
  <c r="AP19" i="19" s="1"/>
  <c r="AR17" i="19"/>
  <c r="AR19" i="19" s="1"/>
  <c r="AS17" i="19"/>
  <c r="AS19" i="19" s="1"/>
  <c r="AT17" i="19"/>
  <c r="AT19" i="19" s="1"/>
  <c r="AU17" i="19"/>
  <c r="AU19" i="19" s="1"/>
  <c r="AV17" i="19"/>
  <c r="AV19" i="19" s="1"/>
  <c r="AW17" i="19"/>
  <c r="AW19" i="19" s="1"/>
  <c r="AX17" i="19"/>
  <c r="AX19" i="19" s="1"/>
  <c r="AY17" i="19"/>
  <c r="AY19" i="19" s="1"/>
  <c r="AZ17" i="19"/>
  <c r="AZ19" i="19" s="1"/>
  <c r="BA19" i="19"/>
  <c r="C17" i="19"/>
  <c r="C19" i="19" s="1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K8" i="19"/>
  <c r="AL8" i="19"/>
  <c r="AN8" i="19"/>
  <c r="AO8" i="19"/>
  <c r="AP8" i="19"/>
  <c r="AR8" i="19"/>
  <c r="AS8" i="19"/>
  <c r="AT8" i="19"/>
  <c r="AU8" i="19"/>
  <c r="AV8" i="19"/>
  <c r="AW8" i="19"/>
  <c r="AX8" i="19"/>
  <c r="AY8" i="19"/>
  <c r="AZ8" i="19"/>
  <c r="C8" i="19"/>
  <c r="AZ23" i="19"/>
  <c r="AY23" i="19"/>
  <c r="AX23" i="19"/>
  <c r="AW23" i="19"/>
  <c r="AV23" i="19"/>
  <c r="AU23" i="19"/>
  <c r="AT23" i="19"/>
  <c r="AS23" i="19"/>
  <c r="AR23" i="19"/>
  <c r="AP23" i="19"/>
  <c r="AO23" i="19"/>
  <c r="AN23" i="19"/>
  <c r="AL23" i="19"/>
  <c r="AK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H20" i="7"/>
  <c r="G20" i="7"/>
  <c r="F20" i="7"/>
  <c r="E20" i="7"/>
  <c r="D20" i="7"/>
  <c r="C20" i="7"/>
  <c r="B30" i="7"/>
  <c r="B29" i="7"/>
  <c r="B28" i="7"/>
  <c r="B27" i="7"/>
  <c r="B26" i="7"/>
  <c r="B25" i="7"/>
  <c r="B24" i="7"/>
  <c r="B23" i="7"/>
  <c r="B22" i="7"/>
  <c r="B21" i="7"/>
  <c r="B20" i="7"/>
  <c r="G14" i="7"/>
  <c r="G30" i="7" s="1"/>
  <c r="G13" i="7"/>
  <c r="G29" i="7" s="1"/>
  <c r="G12" i="7"/>
  <c r="G28" i="7" s="1"/>
  <c r="G11" i="7"/>
  <c r="G27" i="7" s="1"/>
  <c r="G10" i="7"/>
  <c r="G26" i="7" s="1"/>
  <c r="G9" i="7"/>
  <c r="G25" i="7" s="1"/>
  <c r="G8" i="7"/>
  <c r="G24" i="7" s="1"/>
  <c r="G7" i="7"/>
  <c r="G23" i="7" s="1"/>
  <c r="G6" i="7"/>
  <c r="G22" i="7" s="1"/>
  <c r="G5" i="7"/>
  <c r="G21" i="7" s="1"/>
  <c r="F14" i="7"/>
  <c r="F30" i="7" s="1"/>
  <c r="F13" i="7"/>
  <c r="F29" i="7" s="1"/>
  <c r="F12" i="7"/>
  <c r="F28" i="7" s="1"/>
  <c r="F11" i="7"/>
  <c r="F10" i="7"/>
  <c r="F26" i="7" s="1"/>
  <c r="F9" i="7"/>
  <c r="F25" i="7" s="1"/>
  <c r="F8" i="7"/>
  <c r="F24" i="7" s="1"/>
  <c r="F7" i="7"/>
  <c r="F23" i="7" s="1"/>
  <c r="F6" i="7"/>
  <c r="F22" i="7" s="1"/>
  <c r="F5" i="7"/>
  <c r="F21" i="7" s="1"/>
  <c r="E14" i="7"/>
  <c r="E13" i="7"/>
  <c r="E12" i="7"/>
  <c r="E11" i="7"/>
  <c r="E27" i="7" s="1"/>
  <c r="E10" i="7"/>
  <c r="E9" i="7"/>
  <c r="E25" i="7" s="1"/>
  <c r="E8" i="7"/>
  <c r="E7" i="7"/>
  <c r="E6" i="7"/>
  <c r="E5" i="7"/>
  <c r="D15" i="7"/>
  <c r="C15" i="7"/>
  <c r="B15" i="7"/>
  <c r="AL27" i="19" l="1"/>
  <c r="K27" i="19"/>
  <c r="AB27" i="19"/>
  <c r="H12" i="7"/>
  <c r="H28" i="7" s="1"/>
  <c r="AA27" i="19"/>
  <c r="AT27" i="19"/>
  <c r="Q27" i="19"/>
  <c r="AR27" i="19"/>
  <c r="X27" i="19"/>
  <c r="O27" i="19"/>
  <c r="AP27" i="19"/>
  <c r="N27" i="19"/>
  <c r="AD27" i="19"/>
  <c r="E27" i="19"/>
  <c r="AO27" i="19"/>
  <c r="Z27" i="19"/>
  <c r="M27" i="19"/>
  <c r="AN27" i="19"/>
  <c r="Y27" i="19"/>
  <c r="L27" i="19"/>
  <c r="AY27" i="19"/>
  <c r="AK27" i="19"/>
  <c r="W27" i="19"/>
  <c r="J27" i="19"/>
  <c r="AX27" i="19"/>
  <c r="AH27" i="19"/>
  <c r="V27" i="19"/>
  <c r="I27" i="19"/>
  <c r="AW27" i="19"/>
  <c r="AG27" i="19"/>
  <c r="U27" i="19"/>
  <c r="H27" i="19"/>
  <c r="AV27" i="19"/>
  <c r="AF27" i="19"/>
  <c r="T27" i="19"/>
  <c r="G27" i="19"/>
  <c r="AU27" i="19"/>
  <c r="AE27" i="19"/>
  <c r="R27" i="19"/>
  <c r="F27" i="19"/>
  <c r="AS27" i="19"/>
  <c r="AC27" i="19"/>
  <c r="P27" i="19"/>
  <c r="D27" i="19"/>
  <c r="AZ27" i="19"/>
  <c r="H14" i="7"/>
  <c r="H30" i="7" s="1"/>
  <c r="H5" i="7"/>
  <c r="H21" i="7" s="1"/>
  <c r="H6" i="7"/>
  <c r="H22" i="7" s="1"/>
  <c r="H13" i="7"/>
  <c r="H29" i="7" s="1"/>
  <c r="H11" i="7"/>
  <c r="H27" i="7" s="1"/>
  <c r="H7" i="7"/>
  <c r="H23" i="7" s="1"/>
  <c r="H8" i="7"/>
  <c r="H24" i="7" s="1"/>
  <c r="H10" i="7"/>
  <c r="H26" i="7" s="1"/>
  <c r="BA8" i="19"/>
  <c r="BA23" i="19"/>
  <c r="BA24" i="19"/>
  <c r="BA25" i="19"/>
  <c r="G31" i="7"/>
  <c r="E24" i="7"/>
  <c r="E28" i="7"/>
  <c r="E29" i="7"/>
  <c r="H9" i="7"/>
  <c r="H25" i="7" s="1"/>
  <c r="E23" i="7"/>
  <c r="E21" i="7"/>
  <c r="F27" i="7"/>
  <c r="F31" i="7" s="1"/>
  <c r="E22" i="7"/>
  <c r="E26" i="7"/>
  <c r="E30" i="7"/>
  <c r="B31" i="7"/>
  <c r="D31" i="7"/>
  <c r="C31" i="7"/>
  <c r="BA27" i="19" l="1"/>
  <c r="L13" i="14" s="1"/>
  <c r="H31" i="7"/>
  <c r="E31" i="7"/>
  <c r="I6" i="16"/>
  <c r="L10" i="14" l="1"/>
  <c r="L6" i="14"/>
  <c r="B30" i="4" l="1"/>
  <c r="B29" i="4"/>
  <c r="B28" i="4"/>
  <c r="B27" i="4"/>
  <c r="B26" i="4"/>
  <c r="B25" i="4"/>
  <c r="B24" i="4"/>
  <c r="B23" i="4"/>
  <c r="B22" i="4"/>
  <c r="B21" i="4"/>
  <c r="B20" i="4"/>
  <c r="J19" i="4"/>
  <c r="I19" i="4"/>
  <c r="H19" i="4"/>
  <c r="G19" i="4"/>
  <c r="F19" i="4"/>
  <c r="E19" i="4"/>
  <c r="D19" i="4"/>
  <c r="C19" i="4"/>
  <c r="B19" i="4"/>
  <c r="M10" i="2"/>
  <c r="R29" i="2" l="1"/>
  <c r="Q29" i="2"/>
  <c r="P29" i="2"/>
  <c r="N29" i="2"/>
  <c r="R28" i="2"/>
  <c r="Q28" i="2"/>
  <c r="P28" i="2"/>
  <c r="N28" i="2"/>
  <c r="R27" i="2"/>
  <c r="Q27" i="2"/>
  <c r="P27" i="2"/>
  <c r="N27" i="2"/>
  <c r="R26" i="2"/>
  <c r="Q26" i="2"/>
  <c r="P26" i="2"/>
  <c r="N26" i="2"/>
  <c r="M26" i="2"/>
  <c r="R25" i="2"/>
  <c r="Q25" i="2"/>
  <c r="P25" i="2"/>
  <c r="N25" i="2"/>
  <c r="R24" i="2"/>
  <c r="Q24" i="2"/>
  <c r="P24" i="2"/>
  <c r="N24" i="2"/>
  <c r="R23" i="2"/>
  <c r="Q23" i="2"/>
  <c r="P23" i="2"/>
  <c r="N23" i="2"/>
  <c r="R22" i="2"/>
  <c r="Q22" i="2"/>
  <c r="P22" i="2"/>
  <c r="N22" i="2"/>
  <c r="R21" i="2"/>
  <c r="Q21" i="2"/>
  <c r="P21" i="2"/>
  <c r="N21" i="2"/>
  <c r="R20" i="2"/>
  <c r="Q20" i="2"/>
  <c r="P20" i="2"/>
  <c r="N20" i="2"/>
  <c r="R19" i="2"/>
  <c r="Q19" i="2"/>
  <c r="P19" i="2"/>
  <c r="O19" i="2"/>
  <c r="N19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L13" i="1"/>
  <c r="K13" i="1"/>
  <c r="J13" i="1"/>
  <c r="I13" i="1"/>
  <c r="H13" i="1"/>
  <c r="G13" i="1"/>
  <c r="F13" i="1"/>
  <c r="E13" i="1"/>
  <c r="D13" i="1"/>
  <c r="C13" i="1"/>
  <c r="N30" i="2" l="1"/>
  <c r="H30" i="2"/>
  <c r="Q30" i="2"/>
  <c r="P30" i="2"/>
  <c r="R30" i="2"/>
  <c r="I30" i="2"/>
  <c r="G30" i="2"/>
  <c r="B13" i="1" l="1"/>
  <c r="B23" i="1"/>
  <c r="C23" i="1"/>
  <c r="D23" i="1"/>
  <c r="E23" i="1"/>
  <c r="F23" i="1"/>
  <c r="G23" i="1"/>
  <c r="H23" i="1"/>
  <c r="I23" i="1"/>
  <c r="J23" i="1"/>
  <c r="K23" i="1"/>
  <c r="L23" i="1"/>
  <c r="B25" i="1"/>
  <c r="C25" i="1"/>
  <c r="D25" i="1"/>
  <c r="E25" i="1"/>
  <c r="F25" i="1"/>
  <c r="G25" i="1"/>
  <c r="H25" i="1"/>
  <c r="I25" i="1"/>
  <c r="J25" i="1"/>
  <c r="K25" i="1"/>
  <c r="L25" i="1"/>
  <c r="B26" i="1"/>
  <c r="C26" i="1"/>
  <c r="D26" i="1"/>
  <c r="E26" i="1"/>
  <c r="F26" i="1"/>
  <c r="G26" i="1"/>
  <c r="H26" i="1"/>
  <c r="I26" i="1"/>
  <c r="J26" i="1"/>
  <c r="K26" i="1"/>
  <c r="L26" i="1"/>
  <c r="L15" i="11"/>
  <c r="K15" i="11"/>
  <c r="H15" i="11"/>
  <c r="G15" i="11"/>
  <c r="D15" i="11"/>
  <c r="C15" i="11"/>
  <c r="N16" i="9"/>
  <c r="N13" i="9"/>
  <c r="H59" i="13" l="1"/>
  <c r="G24" i="9"/>
  <c r="G59" i="13"/>
  <c r="J59" i="13"/>
  <c r="I59" i="13"/>
  <c r="B59" i="18"/>
  <c r="B24" i="18"/>
  <c r="C8" i="10"/>
  <c r="L31" i="11"/>
  <c r="K31" i="11"/>
  <c r="H31" i="11"/>
  <c r="G31" i="11"/>
  <c r="D31" i="11"/>
  <c r="C31" i="11"/>
  <c r="L30" i="11"/>
  <c r="K30" i="11"/>
  <c r="H30" i="11"/>
  <c r="G30" i="11"/>
  <c r="D30" i="11"/>
  <c r="C30" i="11"/>
  <c r="L29" i="11"/>
  <c r="K29" i="11"/>
  <c r="H29" i="11"/>
  <c r="G29" i="11"/>
  <c r="D29" i="11"/>
  <c r="C29" i="11"/>
  <c r="L27" i="11"/>
  <c r="K27" i="11"/>
  <c r="H27" i="11"/>
  <c r="G27" i="11"/>
  <c r="D27" i="11"/>
  <c r="C27" i="11"/>
  <c r="L23" i="11"/>
  <c r="K23" i="11"/>
  <c r="H23" i="11"/>
  <c r="G23" i="11"/>
  <c r="D23" i="11"/>
  <c r="C23" i="11"/>
  <c r="L22" i="11"/>
  <c r="K22" i="11"/>
  <c r="H22" i="11"/>
  <c r="G22" i="11"/>
  <c r="D22" i="11"/>
  <c r="C22" i="11"/>
  <c r="L28" i="11"/>
  <c r="K28" i="11"/>
  <c r="H28" i="11"/>
  <c r="G28" i="11"/>
  <c r="D28" i="11"/>
  <c r="C28" i="11"/>
  <c r="L25" i="11"/>
  <c r="K25" i="11"/>
  <c r="H25" i="11"/>
  <c r="G25" i="11"/>
  <c r="D25" i="11"/>
  <c r="C25" i="11"/>
  <c r="L24" i="11"/>
  <c r="K24" i="11"/>
  <c r="H24" i="11"/>
  <c r="G24" i="11"/>
  <c r="D24" i="11"/>
  <c r="C24" i="11"/>
  <c r="L26" i="11"/>
  <c r="K26" i="11"/>
  <c r="H26" i="11"/>
  <c r="G26" i="11"/>
  <c r="D26" i="11"/>
  <c r="C26" i="11"/>
  <c r="L21" i="11"/>
  <c r="K21" i="11"/>
  <c r="J21" i="11"/>
  <c r="M21" i="11" s="1"/>
  <c r="H21" i="11"/>
  <c r="G21" i="11"/>
  <c r="F21" i="11"/>
  <c r="I21" i="11" s="1"/>
  <c r="D21" i="11"/>
  <c r="C21" i="11"/>
  <c r="B21" i="11"/>
  <c r="E21" i="11" s="1"/>
  <c r="O11" i="6"/>
  <c r="J11" i="6"/>
  <c r="F22" i="16"/>
  <c r="F21" i="16"/>
  <c r="C22" i="16"/>
  <c r="E22" i="16" s="1"/>
  <c r="C21" i="16"/>
  <c r="F40" i="18"/>
  <c r="F32" i="18"/>
  <c r="C13" i="12"/>
  <c r="E13" i="12" s="1"/>
  <c r="R23" i="9" s="1"/>
  <c r="F26" i="12"/>
  <c r="F22" i="12"/>
  <c r="F21" i="12"/>
  <c r="F27" i="12"/>
  <c r="E39" i="10"/>
  <c r="O44" i="13"/>
  <c r="P44" i="13"/>
  <c r="Q44" i="13"/>
  <c r="H45" i="13"/>
  <c r="F45" i="13"/>
  <c r="G45" i="13"/>
  <c r="J45" i="13"/>
  <c r="I45" i="13"/>
  <c r="D45" i="13"/>
  <c r="E45" i="13"/>
  <c r="K45" i="13"/>
  <c r="L45" i="13"/>
  <c r="N45" i="13"/>
  <c r="O45" i="13"/>
  <c r="P45" i="13"/>
  <c r="Q45" i="13"/>
  <c r="O47" i="13"/>
  <c r="P47" i="13"/>
  <c r="Q47" i="13"/>
  <c r="H48" i="13"/>
  <c r="F48" i="13"/>
  <c r="G48" i="13"/>
  <c r="J48" i="13"/>
  <c r="I48" i="13"/>
  <c r="D48" i="13"/>
  <c r="E48" i="13"/>
  <c r="K48" i="13"/>
  <c r="L48" i="13"/>
  <c r="N48" i="13"/>
  <c r="O48" i="13"/>
  <c r="P48" i="13"/>
  <c r="Q48" i="13"/>
  <c r="H49" i="13"/>
  <c r="F49" i="13"/>
  <c r="G49" i="13"/>
  <c r="J49" i="13"/>
  <c r="I49" i="13"/>
  <c r="D49" i="13"/>
  <c r="E49" i="13"/>
  <c r="K49" i="13"/>
  <c r="L49" i="13"/>
  <c r="M49" i="13"/>
  <c r="N49" i="13"/>
  <c r="O49" i="13"/>
  <c r="P49" i="13"/>
  <c r="Q49" i="13"/>
  <c r="N51" i="13"/>
  <c r="O51" i="13"/>
  <c r="P51" i="13"/>
  <c r="Q51" i="13"/>
  <c r="N52" i="13"/>
  <c r="O52" i="13"/>
  <c r="P52" i="13"/>
  <c r="Q52" i="13"/>
  <c r="N53" i="13"/>
  <c r="O53" i="13"/>
  <c r="Q53" i="13"/>
  <c r="H55" i="13"/>
  <c r="F55" i="13"/>
  <c r="G55" i="13"/>
  <c r="J55" i="13"/>
  <c r="D55" i="13"/>
  <c r="E55" i="13"/>
  <c r="K55" i="13"/>
  <c r="L55" i="13"/>
  <c r="N55" i="13"/>
  <c r="P55" i="13"/>
  <c r="Q55" i="13"/>
  <c r="H56" i="13"/>
  <c r="F56" i="13"/>
  <c r="G56" i="13"/>
  <c r="J56" i="13"/>
  <c r="D56" i="13"/>
  <c r="E56" i="13"/>
  <c r="K56" i="13"/>
  <c r="L56" i="13"/>
  <c r="N56" i="13"/>
  <c r="P56" i="13"/>
  <c r="Q56" i="13"/>
  <c r="H57" i="13"/>
  <c r="F57" i="13"/>
  <c r="G57" i="13"/>
  <c r="J57" i="13"/>
  <c r="D57" i="13"/>
  <c r="E57" i="13"/>
  <c r="K57" i="13"/>
  <c r="L57" i="13"/>
  <c r="N57" i="13"/>
  <c r="P57" i="13"/>
  <c r="Q57" i="13"/>
  <c r="H58" i="13"/>
  <c r="F58" i="13"/>
  <c r="G58" i="13"/>
  <c r="J58" i="13"/>
  <c r="D58" i="13"/>
  <c r="E58" i="13"/>
  <c r="K58" i="13"/>
  <c r="L58" i="13"/>
  <c r="N58" i="13"/>
  <c r="P58" i="13"/>
  <c r="Q58" i="13"/>
  <c r="O59" i="13"/>
  <c r="F50" i="18"/>
  <c r="F49" i="18"/>
  <c r="Q30" i="13"/>
  <c r="Q29" i="13"/>
  <c r="Q28" i="13"/>
  <c r="Q27" i="13"/>
  <c r="Q25" i="13"/>
  <c r="Q24" i="13"/>
  <c r="Q23" i="13"/>
  <c r="Q21" i="13"/>
  <c r="Q20" i="13"/>
  <c r="Q19" i="13"/>
  <c r="Q17" i="13"/>
  <c r="Q16" i="13"/>
  <c r="Q59" i="13"/>
  <c r="D23" i="10"/>
  <c r="D22" i="10"/>
  <c r="F22" i="10" s="1"/>
  <c r="F52" i="18"/>
  <c r="F55" i="18"/>
  <c r="F36" i="18"/>
  <c r="F57" i="18"/>
  <c r="R49" i="13"/>
  <c r="B16" i="3"/>
  <c r="C16" i="3"/>
  <c r="C28" i="10"/>
  <c r="E30" i="10"/>
  <c r="E59" i="18"/>
  <c r="L59" i="13"/>
  <c r="K59" i="13"/>
  <c r="E59" i="13"/>
  <c r="P59" i="13"/>
  <c r="E63" i="18"/>
  <c r="B63" i="18"/>
  <c r="B12" i="18"/>
  <c r="F34" i="18"/>
  <c r="F43" i="18"/>
  <c r="F33" i="18"/>
  <c r="F38" i="18"/>
  <c r="F37" i="18"/>
  <c r="F21" i="18"/>
  <c r="F20" i="18"/>
  <c r="F19" i="18"/>
  <c r="F18" i="18"/>
  <c r="F17" i="18"/>
  <c r="F16" i="18"/>
  <c r="F15" i="18"/>
  <c r="F14" i="18"/>
  <c r="C6" i="10"/>
  <c r="G7" i="10"/>
  <c r="H7" i="10" s="1"/>
  <c r="P30" i="9"/>
  <c r="N59" i="13" s="1"/>
  <c r="G5" i="10"/>
  <c r="H5" i="10" s="1"/>
  <c r="G10" i="10"/>
  <c r="H10" i="10" s="1"/>
  <c r="AD14" i="8"/>
  <c r="K51" i="13"/>
  <c r="G5" i="16"/>
  <c r="D13" i="16" s="1"/>
  <c r="G4" i="16"/>
  <c r="D12" i="16" s="1"/>
  <c r="E12" i="16" s="1"/>
  <c r="F12" i="16" s="1"/>
  <c r="F6" i="16"/>
  <c r="E6" i="16"/>
  <c r="D6" i="16"/>
  <c r="C6" i="16"/>
  <c r="B6" i="16"/>
  <c r="H6" i="16"/>
  <c r="C14" i="16"/>
  <c r="R21" i="13"/>
  <c r="AA6" i="2"/>
  <c r="AE6" i="2" s="1"/>
  <c r="AA7" i="2"/>
  <c r="AE7" i="2" s="1"/>
  <c r="AA10" i="2"/>
  <c r="AE10" i="2" s="1"/>
  <c r="AA4" i="2"/>
  <c r="AA5" i="2"/>
  <c r="AE5" i="2" s="1"/>
  <c r="AA9" i="2"/>
  <c r="AE9" i="2" s="1"/>
  <c r="AA11" i="2"/>
  <c r="AE11" i="2" s="1"/>
  <c r="AA12" i="2"/>
  <c r="AE12" i="2" s="1"/>
  <c r="AA13" i="2"/>
  <c r="AE13" i="2" s="1"/>
  <c r="AA8" i="2"/>
  <c r="AE8" i="2" s="1"/>
  <c r="R14" i="6"/>
  <c r="D11" i="6"/>
  <c r="S11" i="6"/>
  <c r="T11" i="6" s="1"/>
  <c r="AE14" i="8"/>
  <c r="AE13" i="8"/>
  <c r="AE12" i="8"/>
  <c r="AE10" i="8"/>
  <c r="AE6" i="8"/>
  <c r="AE5" i="8"/>
  <c r="AE11" i="8"/>
  <c r="AE8" i="8"/>
  <c r="AE7" i="8"/>
  <c r="AE9" i="8"/>
  <c r="C14" i="6"/>
  <c r="O16" i="15"/>
  <c r="N16" i="15"/>
  <c r="BB15" i="15"/>
  <c r="BB13" i="15"/>
  <c r="J16" i="15"/>
  <c r="M16" i="15"/>
  <c r="BB12" i="15"/>
  <c r="BB6" i="15"/>
  <c r="BB14" i="15"/>
  <c r="B14" i="15" s="1"/>
  <c r="BB8" i="15"/>
  <c r="B8" i="15" s="1"/>
  <c r="BB9" i="15"/>
  <c r="BB10" i="15"/>
  <c r="B10" i="15" s="1"/>
  <c r="L16" i="15"/>
  <c r="BB7" i="15"/>
  <c r="B7" i="15" s="1"/>
  <c r="BB11" i="15"/>
  <c r="K16" i="15"/>
  <c r="L23" i="14"/>
  <c r="L27" i="14"/>
  <c r="L22" i="14"/>
  <c r="L32" i="14"/>
  <c r="L31" i="14"/>
  <c r="L30" i="14"/>
  <c r="L28" i="14"/>
  <c r="L24" i="14"/>
  <c r="L29" i="14"/>
  <c r="L26" i="14"/>
  <c r="L25" i="14"/>
  <c r="H32" i="14"/>
  <c r="G32" i="14"/>
  <c r="F32" i="14"/>
  <c r="D32" i="14"/>
  <c r="C32" i="14"/>
  <c r="D31" i="14"/>
  <c r="C31" i="14"/>
  <c r="D30" i="14"/>
  <c r="C30" i="14"/>
  <c r="D28" i="14"/>
  <c r="C28" i="14"/>
  <c r="D24" i="14"/>
  <c r="C24" i="14"/>
  <c r="D23" i="14"/>
  <c r="C23" i="14"/>
  <c r="D29" i="14"/>
  <c r="C29" i="14"/>
  <c r="D26" i="14"/>
  <c r="C26" i="14"/>
  <c r="D25" i="14"/>
  <c r="C25" i="14"/>
  <c r="D27" i="14"/>
  <c r="C27" i="14"/>
  <c r="I22" i="14"/>
  <c r="F22" i="14"/>
  <c r="E22" i="14"/>
  <c r="B32" i="14"/>
  <c r="B31" i="14"/>
  <c r="B30" i="14"/>
  <c r="B28" i="14"/>
  <c r="B24" i="14"/>
  <c r="B23" i="14"/>
  <c r="B29" i="14"/>
  <c r="B26" i="14"/>
  <c r="B25" i="14"/>
  <c r="B27" i="14"/>
  <c r="B22" i="14"/>
  <c r="U14" i="8"/>
  <c r="E26" i="14"/>
  <c r="E23" i="14"/>
  <c r="E31" i="14"/>
  <c r="E32" i="14"/>
  <c r="E27" i="14"/>
  <c r="D16" i="14"/>
  <c r="W7" i="8"/>
  <c r="W26" i="8" s="1"/>
  <c r="W8" i="8"/>
  <c r="W27" i="8" s="1"/>
  <c r="W11" i="8"/>
  <c r="W30" i="8" s="1"/>
  <c r="W5" i="8"/>
  <c r="X5" i="8" s="1"/>
  <c r="W6" i="8"/>
  <c r="W25" i="8" s="1"/>
  <c r="W10" i="8"/>
  <c r="W29" i="8" s="1"/>
  <c r="W12" i="8"/>
  <c r="W13" i="8"/>
  <c r="W32" i="8" s="1"/>
  <c r="W14" i="8"/>
  <c r="W33" i="8" s="1"/>
  <c r="W9" i="8"/>
  <c r="X9" i="8" s="1"/>
  <c r="L16" i="14"/>
  <c r="C16" i="14"/>
  <c r="B16" i="14"/>
  <c r="O19" i="6"/>
  <c r="J19" i="6"/>
  <c r="N27" i="6"/>
  <c r="I27" i="6"/>
  <c r="R45" i="6"/>
  <c r="Q45" i="6"/>
  <c r="M45" i="6"/>
  <c r="L45" i="6"/>
  <c r="H45" i="6"/>
  <c r="G45" i="6"/>
  <c r="C45" i="6"/>
  <c r="B45" i="6"/>
  <c r="AA33" i="8"/>
  <c r="X33" i="8"/>
  <c r="R33" i="8"/>
  <c r="B33" i="8"/>
  <c r="AA32" i="8"/>
  <c r="X32" i="8"/>
  <c r="R32" i="8"/>
  <c r="B32" i="8"/>
  <c r="AA31" i="8"/>
  <c r="R31" i="8"/>
  <c r="B31" i="8"/>
  <c r="AA29" i="8"/>
  <c r="X29" i="8"/>
  <c r="R29" i="8"/>
  <c r="B29" i="8"/>
  <c r="AA25" i="8"/>
  <c r="X25" i="8"/>
  <c r="R25" i="8"/>
  <c r="B25" i="8"/>
  <c r="R24" i="8"/>
  <c r="B24" i="8"/>
  <c r="AA30" i="8"/>
  <c r="X30" i="8"/>
  <c r="R30" i="8"/>
  <c r="B30" i="8"/>
  <c r="AA27" i="8"/>
  <c r="X27" i="8"/>
  <c r="R27" i="8"/>
  <c r="B27" i="8"/>
  <c r="AA26" i="8"/>
  <c r="X26" i="8"/>
  <c r="R26" i="8"/>
  <c r="B26" i="8"/>
  <c r="AA28" i="8"/>
  <c r="R28" i="8"/>
  <c r="B28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D23" i="8"/>
  <c r="C23" i="8"/>
  <c r="B23" i="8"/>
  <c r="B21" i="5"/>
  <c r="AK19" i="2"/>
  <c r="AJ19" i="2"/>
  <c r="AI19" i="2"/>
  <c r="U29" i="2"/>
  <c r="U28" i="2"/>
  <c r="M19" i="2"/>
  <c r="L19" i="2"/>
  <c r="K19" i="2"/>
  <c r="J19" i="2"/>
  <c r="F19" i="2"/>
  <c r="E19" i="2"/>
  <c r="D19" i="2"/>
  <c r="C19" i="2"/>
  <c r="B19" i="2"/>
  <c r="T19" i="2"/>
  <c r="W30" i="2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K22" i="1"/>
  <c r="L24" i="1"/>
  <c r="K24" i="1"/>
  <c r="J24" i="1"/>
  <c r="I24" i="1"/>
  <c r="H24" i="1"/>
  <c r="G24" i="1"/>
  <c r="F24" i="1"/>
  <c r="E24" i="1"/>
  <c r="D24" i="1"/>
  <c r="C24" i="1"/>
  <c r="B24" i="1"/>
  <c r="L20" i="1"/>
  <c r="J20" i="1"/>
  <c r="I20" i="1"/>
  <c r="H20" i="1"/>
  <c r="G20" i="1"/>
  <c r="F20" i="1"/>
  <c r="E20" i="1"/>
  <c r="D20" i="1"/>
  <c r="C20" i="1"/>
  <c r="B20" i="1"/>
  <c r="L19" i="1"/>
  <c r="J19" i="1"/>
  <c r="I19" i="1"/>
  <c r="H19" i="1"/>
  <c r="G19" i="1"/>
  <c r="F19" i="1"/>
  <c r="E19" i="1"/>
  <c r="D19" i="1"/>
  <c r="C19" i="1"/>
  <c r="B19" i="1"/>
  <c r="L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C18" i="1"/>
  <c r="D18" i="1"/>
  <c r="E18" i="1"/>
  <c r="F18" i="1"/>
  <c r="G18" i="1"/>
  <c r="H18" i="1"/>
  <c r="I18" i="1"/>
  <c r="J18" i="1"/>
  <c r="K18" i="1"/>
  <c r="L18" i="1"/>
  <c r="B18" i="1"/>
  <c r="C23" i="10"/>
  <c r="C20" i="10"/>
  <c r="O31" i="13"/>
  <c r="P30" i="13"/>
  <c r="N30" i="13"/>
  <c r="L30" i="13"/>
  <c r="K30" i="13"/>
  <c r="E30" i="13"/>
  <c r="D30" i="13"/>
  <c r="J30" i="13"/>
  <c r="G30" i="13"/>
  <c r="F30" i="13"/>
  <c r="H30" i="13"/>
  <c r="P29" i="13"/>
  <c r="N29" i="13"/>
  <c r="L29" i="13"/>
  <c r="K29" i="13"/>
  <c r="E29" i="13"/>
  <c r="D29" i="13"/>
  <c r="J29" i="13"/>
  <c r="G29" i="13"/>
  <c r="F29" i="13"/>
  <c r="H29" i="13"/>
  <c r="P28" i="13"/>
  <c r="N28" i="13"/>
  <c r="L28" i="13"/>
  <c r="K28" i="13"/>
  <c r="E28" i="13"/>
  <c r="D28" i="13"/>
  <c r="J28" i="13"/>
  <c r="G28" i="13"/>
  <c r="F28" i="13"/>
  <c r="H28" i="13"/>
  <c r="P27" i="13"/>
  <c r="N27" i="13"/>
  <c r="L27" i="13"/>
  <c r="K27" i="13"/>
  <c r="E27" i="13"/>
  <c r="D27" i="13"/>
  <c r="J27" i="13"/>
  <c r="G27" i="13"/>
  <c r="F27" i="13"/>
  <c r="H27" i="13"/>
  <c r="O25" i="13"/>
  <c r="N25" i="13"/>
  <c r="P24" i="13"/>
  <c r="O24" i="13"/>
  <c r="N24" i="13"/>
  <c r="P23" i="13"/>
  <c r="O23" i="13"/>
  <c r="N23" i="13"/>
  <c r="K23" i="13"/>
  <c r="P21" i="13"/>
  <c r="O21" i="13"/>
  <c r="N21" i="13"/>
  <c r="M21" i="13"/>
  <c r="L21" i="13"/>
  <c r="K21" i="13"/>
  <c r="E21" i="13"/>
  <c r="D21" i="13"/>
  <c r="I21" i="13"/>
  <c r="J21" i="13"/>
  <c r="G21" i="13"/>
  <c r="F21" i="13"/>
  <c r="H21" i="13"/>
  <c r="C21" i="13"/>
  <c r="P20" i="13"/>
  <c r="O20" i="13"/>
  <c r="N20" i="13"/>
  <c r="L20" i="13"/>
  <c r="K20" i="13"/>
  <c r="E20" i="13"/>
  <c r="D20" i="13"/>
  <c r="I20" i="13"/>
  <c r="J20" i="13"/>
  <c r="H20" i="13"/>
  <c r="P19" i="13"/>
  <c r="O19" i="13"/>
  <c r="P17" i="13"/>
  <c r="O17" i="13"/>
  <c r="N17" i="13"/>
  <c r="L17" i="13"/>
  <c r="K17" i="13"/>
  <c r="E17" i="13"/>
  <c r="D17" i="13"/>
  <c r="I17" i="13"/>
  <c r="J17" i="13"/>
  <c r="G17" i="13"/>
  <c r="F17" i="13"/>
  <c r="H17" i="13"/>
  <c r="P16" i="13"/>
  <c r="O16" i="13"/>
  <c r="M45" i="13"/>
  <c r="G20" i="12"/>
  <c r="F20" i="12"/>
  <c r="C20" i="12"/>
  <c r="B20" i="12"/>
  <c r="S7" i="8"/>
  <c r="T7" i="8" s="1"/>
  <c r="T26" i="8" s="1"/>
  <c r="S8" i="8"/>
  <c r="T8" i="8" s="1"/>
  <c r="T27" i="8" s="1"/>
  <c r="S11" i="8"/>
  <c r="T11" i="8" s="1"/>
  <c r="T30" i="8" s="1"/>
  <c r="S5" i="8"/>
  <c r="T5" i="8" s="1"/>
  <c r="T24" i="8" s="1"/>
  <c r="S6" i="8"/>
  <c r="T6" i="8" s="1"/>
  <c r="T25" i="8" s="1"/>
  <c r="S10" i="8"/>
  <c r="T10" i="8" s="1"/>
  <c r="T29" i="8" s="1"/>
  <c r="S12" i="8"/>
  <c r="T12" i="8" s="1"/>
  <c r="T31" i="8" s="1"/>
  <c r="S13" i="8"/>
  <c r="T13" i="8" s="1"/>
  <c r="T32" i="8" s="1"/>
  <c r="S14" i="8"/>
  <c r="T14" i="8" s="1"/>
  <c r="T33" i="8" s="1"/>
  <c r="P12" i="8"/>
  <c r="Q12" i="8" s="1"/>
  <c r="Q31" i="8" s="1"/>
  <c r="M12" i="8"/>
  <c r="N12" i="8" s="1"/>
  <c r="N31" i="8" s="1"/>
  <c r="D26" i="8"/>
  <c r="D30" i="8"/>
  <c r="C29" i="8"/>
  <c r="D33" i="8"/>
  <c r="AA15" i="8"/>
  <c r="R15" i="8"/>
  <c r="S9" i="8"/>
  <c r="T9" i="8" s="1"/>
  <c r="T28" i="8" s="1"/>
  <c r="F15" i="7"/>
  <c r="G15" i="7"/>
  <c r="E15" i="7"/>
  <c r="D14" i="5"/>
  <c r="D30" i="5" s="1"/>
  <c r="D12" i="6"/>
  <c r="I28" i="6"/>
  <c r="S12" i="6"/>
  <c r="T12" i="6" s="1"/>
  <c r="U12" i="6" s="1"/>
  <c r="D13" i="6"/>
  <c r="I29" i="6"/>
  <c r="O13" i="6"/>
  <c r="S13" i="6"/>
  <c r="T13" i="6" s="1"/>
  <c r="Q14" i="6"/>
  <c r="M14" i="6"/>
  <c r="L14" i="6"/>
  <c r="H14" i="6"/>
  <c r="G14" i="6"/>
  <c r="B14" i="6"/>
  <c r="S9" i="6"/>
  <c r="I25" i="6"/>
  <c r="D9" i="6"/>
  <c r="S5" i="6"/>
  <c r="O5" i="6"/>
  <c r="D5" i="6"/>
  <c r="I6" i="8" s="1"/>
  <c r="S4" i="6"/>
  <c r="B6" i="5" s="1"/>
  <c r="B22" i="5" s="1"/>
  <c r="N4" i="6"/>
  <c r="I4" i="6"/>
  <c r="D4" i="6"/>
  <c r="S10" i="6"/>
  <c r="B12" i="5" s="1"/>
  <c r="B28" i="5" s="1"/>
  <c r="O10" i="6"/>
  <c r="I26" i="6"/>
  <c r="D10" i="6"/>
  <c r="S7" i="6"/>
  <c r="B9" i="5" s="1"/>
  <c r="N23" i="6"/>
  <c r="J7" i="6"/>
  <c r="K7" i="6" s="1"/>
  <c r="D7" i="6"/>
  <c r="I8" i="8" s="1"/>
  <c r="S6" i="6"/>
  <c r="O6" i="6"/>
  <c r="J6" i="6"/>
  <c r="K6" i="6" s="1"/>
  <c r="D6" i="6"/>
  <c r="S8" i="6"/>
  <c r="T8" i="6" s="1"/>
  <c r="U8" i="6" s="1"/>
  <c r="U24" i="6" s="1"/>
  <c r="O8" i="6"/>
  <c r="J8" i="6"/>
  <c r="D8" i="6"/>
  <c r="S19" i="6"/>
  <c r="N19" i="6"/>
  <c r="I19" i="6"/>
  <c r="D19" i="6"/>
  <c r="U2" i="6"/>
  <c r="P2" i="6"/>
  <c r="M17" i="3"/>
  <c r="G14" i="2"/>
  <c r="H14" i="2"/>
  <c r="I14" i="2"/>
  <c r="O11" i="2"/>
  <c r="O27" i="2" s="1"/>
  <c r="O12" i="2"/>
  <c r="O28" i="2" s="1"/>
  <c r="O13" i="2"/>
  <c r="O29" i="2" s="1"/>
  <c r="K6" i="2"/>
  <c r="L6" i="2"/>
  <c r="M6" i="2"/>
  <c r="M22" i="2" s="1"/>
  <c r="K7" i="2"/>
  <c r="K23" i="2" s="1"/>
  <c r="L7" i="2"/>
  <c r="E9" i="5" s="1"/>
  <c r="E25" i="5" s="1"/>
  <c r="M7" i="2"/>
  <c r="M23" i="2" s="1"/>
  <c r="K10" i="2"/>
  <c r="K26" i="2" s="1"/>
  <c r="L10" i="2"/>
  <c r="E12" i="5" s="1"/>
  <c r="E28" i="5" s="1"/>
  <c r="K4" i="2"/>
  <c r="K20" i="2" s="1"/>
  <c r="L4" i="2"/>
  <c r="E6" i="5" s="1"/>
  <c r="M4" i="2"/>
  <c r="M20" i="2" s="1"/>
  <c r="K21" i="2"/>
  <c r="E7" i="5"/>
  <c r="E23" i="5" s="1"/>
  <c r="M5" i="2"/>
  <c r="M21" i="2" s="1"/>
  <c r="K9" i="2"/>
  <c r="K25" i="2" s="1"/>
  <c r="L9" i="2"/>
  <c r="E11" i="5" s="1"/>
  <c r="E27" i="5" s="1"/>
  <c r="M9" i="2"/>
  <c r="M25" i="2" s="1"/>
  <c r="K11" i="2"/>
  <c r="L11" i="2"/>
  <c r="L27" i="2" s="1"/>
  <c r="M11" i="2"/>
  <c r="M27" i="2" s="1"/>
  <c r="K12" i="2"/>
  <c r="F12" i="12" s="1"/>
  <c r="L12" i="2"/>
  <c r="M12" i="2"/>
  <c r="M28" i="2" s="1"/>
  <c r="K13" i="2"/>
  <c r="F13" i="12" s="1"/>
  <c r="L13" i="2"/>
  <c r="E15" i="5" s="1"/>
  <c r="E31" i="5" s="1"/>
  <c r="M13" i="2"/>
  <c r="M29" i="2" s="1"/>
  <c r="M8" i="2"/>
  <c r="M24" i="2" s="1"/>
  <c r="L8" i="2"/>
  <c r="K8" i="2"/>
  <c r="J6" i="2"/>
  <c r="AJ6" i="2" s="1"/>
  <c r="H8" i="5" s="1"/>
  <c r="H24" i="5" s="1"/>
  <c r="J7" i="2"/>
  <c r="AJ7" i="2" s="1"/>
  <c r="H9" i="5" s="1"/>
  <c r="H25" i="5" s="1"/>
  <c r="J10" i="2"/>
  <c r="AJ10" i="2" s="1"/>
  <c r="J4" i="2"/>
  <c r="J20" i="2" s="1"/>
  <c r="J5" i="2"/>
  <c r="AJ5" i="2" s="1"/>
  <c r="H7" i="5" s="1"/>
  <c r="H23" i="5" s="1"/>
  <c r="J9" i="2"/>
  <c r="J11" i="2"/>
  <c r="AJ11" i="2" s="1"/>
  <c r="H13" i="5" s="1"/>
  <c r="H29" i="5" s="1"/>
  <c r="J12" i="2"/>
  <c r="AJ12" i="2" s="1"/>
  <c r="J13" i="2"/>
  <c r="AJ13" i="2" s="1"/>
  <c r="H15" i="5" s="1"/>
  <c r="H31" i="5" s="1"/>
  <c r="J8" i="2"/>
  <c r="J24" i="2" s="1"/>
  <c r="E6" i="2"/>
  <c r="AK6" i="2" s="1"/>
  <c r="F6" i="2"/>
  <c r="E7" i="2"/>
  <c r="AK7" i="2" s="1"/>
  <c r="F7" i="2"/>
  <c r="F23" i="2" s="1"/>
  <c r="E10" i="2"/>
  <c r="E26" i="2" s="1"/>
  <c r="F10" i="2"/>
  <c r="F26" i="2" s="1"/>
  <c r="E4" i="2"/>
  <c r="AK4" i="2" s="1"/>
  <c r="F20" i="2"/>
  <c r="E5" i="2"/>
  <c r="E21" i="2" s="1"/>
  <c r="F5" i="2"/>
  <c r="F21" i="2" s="1"/>
  <c r="E9" i="2"/>
  <c r="E25" i="2" s="1"/>
  <c r="F9" i="2"/>
  <c r="F25" i="2" s="1"/>
  <c r="E11" i="2"/>
  <c r="AK11" i="2" s="1"/>
  <c r="I13" i="5" s="1"/>
  <c r="I29" i="5" s="1"/>
  <c r="F11" i="2"/>
  <c r="E12" i="2"/>
  <c r="E28" i="2" s="1"/>
  <c r="F12" i="2"/>
  <c r="T12" i="2" s="1"/>
  <c r="T28" i="2" s="1"/>
  <c r="E13" i="2"/>
  <c r="AK13" i="2" s="1"/>
  <c r="I15" i="5" s="1"/>
  <c r="I31" i="5" s="1"/>
  <c r="F13" i="2"/>
  <c r="F29" i="2" s="1"/>
  <c r="F8" i="2"/>
  <c r="F24" i="2" s="1"/>
  <c r="E8" i="2"/>
  <c r="E24" i="2" s="1"/>
  <c r="D8" i="2"/>
  <c r="D24" i="2" s="1"/>
  <c r="C6" i="2"/>
  <c r="C22" i="2" s="1"/>
  <c r="D6" i="2"/>
  <c r="D22" i="2" s="1"/>
  <c r="C7" i="2"/>
  <c r="C23" i="2" s="1"/>
  <c r="D7" i="2"/>
  <c r="C10" i="2"/>
  <c r="C26" i="2" s="1"/>
  <c r="D10" i="2"/>
  <c r="D26" i="2" s="1"/>
  <c r="C4" i="2"/>
  <c r="C20" i="2" s="1"/>
  <c r="D4" i="2"/>
  <c r="D20" i="2" s="1"/>
  <c r="C5" i="2"/>
  <c r="D5" i="2"/>
  <c r="D21" i="2" s="1"/>
  <c r="C9" i="2"/>
  <c r="C25" i="2" s="1"/>
  <c r="D9" i="2"/>
  <c r="D25" i="2" s="1"/>
  <c r="C11" i="2"/>
  <c r="C27" i="2" s="1"/>
  <c r="D11" i="2"/>
  <c r="D27" i="2" s="1"/>
  <c r="C12" i="2"/>
  <c r="C28" i="2" s="1"/>
  <c r="D12" i="2"/>
  <c r="B12" i="12" s="1"/>
  <c r="B29" i="12" s="1"/>
  <c r="C13" i="2"/>
  <c r="C29" i="2" s="1"/>
  <c r="D13" i="2"/>
  <c r="B13" i="12" s="1"/>
  <c r="B30" i="12" s="1"/>
  <c r="B6" i="2"/>
  <c r="B22" i="2" s="1"/>
  <c r="B7" i="2"/>
  <c r="B23" i="2" s="1"/>
  <c r="B10" i="2"/>
  <c r="B26" i="2" s="1"/>
  <c r="B4" i="2"/>
  <c r="B20" i="2" s="1"/>
  <c r="B5" i="2"/>
  <c r="B21" i="2" s="1"/>
  <c r="B9" i="2"/>
  <c r="B25" i="2" s="1"/>
  <c r="B11" i="2"/>
  <c r="B27" i="2" s="1"/>
  <c r="B12" i="2"/>
  <c r="B28" i="2" s="1"/>
  <c r="B13" i="2"/>
  <c r="B29" i="2" s="1"/>
  <c r="C8" i="2"/>
  <c r="C24" i="2" s="1"/>
  <c r="B8" i="2"/>
  <c r="B24" i="2" s="1"/>
  <c r="W14" i="2"/>
  <c r="U19" i="2"/>
  <c r="V19" i="2"/>
  <c r="P7" i="8"/>
  <c r="T19" i="6"/>
  <c r="B26" i="12"/>
  <c r="B24" i="12"/>
  <c r="B22" i="12"/>
  <c r="B25" i="12"/>
  <c r="F24" i="12"/>
  <c r="O7" i="2"/>
  <c r="O23" i="2" s="1"/>
  <c r="U5" i="2"/>
  <c r="D8" i="5"/>
  <c r="D24" i="5" s="1"/>
  <c r="D9" i="5"/>
  <c r="D25" i="5" s="1"/>
  <c r="O10" i="2"/>
  <c r="O26" i="2" s="1"/>
  <c r="O9" i="2"/>
  <c r="O25" i="2" s="1"/>
  <c r="D10" i="5"/>
  <c r="D26" i="5" s="1"/>
  <c r="D12" i="5"/>
  <c r="D28" i="5" s="1"/>
  <c r="D6" i="5"/>
  <c r="D7" i="5"/>
  <c r="D23" i="5" s="1"/>
  <c r="D15" i="5"/>
  <c r="D31" i="5" s="1"/>
  <c r="D13" i="5"/>
  <c r="D29" i="5" s="1"/>
  <c r="O5" i="2"/>
  <c r="O21" i="2" s="1"/>
  <c r="O8" i="2"/>
  <c r="O24" i="2" s="1"/>
  <c r="O4" i="2"/>
  <c r="O20" i="2" s="1"/>
  <c r="O6" i="2"/>
  <c r="O22" i="2" s="1"/>
  <c r="U11" i="2"/>
  <c r="N17" i="3"/>
  <c r="U10" i="2"/>
  <c r="U9" i="2"/>
  <c r="P14" i="2"/>
  <c r="R14" i="2"/>
  <c r="U4" i="2"/>
  <c r="N14" i="2"/>
  <c r="Q14" i="2"/>
  <c r="U8" i="2"/>
  <c r="U6" i="2"/>
  <c r="U7" i="2"/>
  <c r="B28" i="12"/>
  <c r="B23" i="12"/>
  <c r="F23" i="12"/>
  <c r="B27" i="12"/>
  <c r="B21" i="12"/>
  <c r="C29" i="12"/>
  <c r="L53" i="13"/>
  <c r="K19" i="6"/>
  <c r="P19" i="6"/>
  <c r="F19" i="6"/>
  <c r="U19" i="6"/>
  <c r="G20" i="13"/>
  <c r="F20" i="13"/>
  <c r="K19" i="1"/>
  <c r="K20" i="1"/>
  <c r="P17" i="9" l="1"/>
  <c r="P15" i="9"/>
  <c r="F47" i="18"/>
  <c r="E28" i="10"/>
  <c r="D21" i="10"/>
  <c r="G21" i="10" s="1"/>
  <c r="O4" i="6"/>
  <c r="P4" i="6" s="1"/>
  <c r="O5" i="8"/>
  <c r="I20" i="6"/>
  <c r="L5" i="8"/>
  <c r="C23" i="16"/>
  <c r="E21" i="16"/>
  <c r="E23" i="16" s="1"/>
  <c r="F23" i="16"/>
  <c r="P53" i="13"/>
  <c r="W31" i="8"/>
  <c r="X12" i="8"/>
  <c r="X31" i="8" s="1"/>
  <c r="D22" i="6"/>
  <c r="I7" i="8"/>
  <c r="E12" i="6"/>
  <c r="F12" i="6" s="1"/>
  <c r="I13" i="8"/>
  <c r="J13" i="8" s="1"/>
  <c r="K13" i="8" s="1"/>
  <c r="E9" i="6"/>
  <c r="E25" i="6" s="1"/>
  <c r="I10" i="8"/>
  <c r="J10" i="8" s="1"/>
  <c r="E10" i="6"/>
  <c r="F10" i="6" s="1"/>
  <c r="I11" i="8"/>
  <c r="J11" i="8" s="1"/>
  <c r="K11" i="8" s="1"/>
  <c r="E11" i="6"/>
  <c r="F11" i="6" s="1"/>
  <c r="F27" i="6" s="1"/>
  <c r="I12" i="8"/>
  <c r="J12" i="8" s="1"/>
  <c r="K12" i="8" s="1"/>
  <c r="E4" i="6"/>
  <c r="F4" i="6" s="1"/>
  <c r="I5" i="8"/>
  <c r="D24" i="6"/>
  <c r="I9" i="8"/>
  <c r="I28" i="8" s="1"/>
  <c r="D29" i="6"/>
  <c r="I14" i="8"/>
  <c r="I23" i="6"/>
  <c r="E13" i="16"/>
  <c r="F13" i="16" s="1"/>
  <c r="C30" i="12"/>
  <c r="E31" i="10"/>
  <c r="AK10" i="2"/>
  <c r="I12" i="5" s="1"/>
  <c r="K12" i="5" s="1"/>
  <c r="K28" i="5" s="1"/>
  <c r="U21" i="2"/>
  <c r="U22" i="2"/>
  <c r="U25" i="2"/>
  <c r="F28" i="2"/>
  <c r="L33" i="8"/>
  <c r="I23" i="16"/>
  <c r="AG10" i="8"/>
  <c r="G9" i="4"/>
  <c r="G25" i="4" s="1"/>
  <c r="AG13" i="8"/>
  <c r="G12" i="4"/>
  <c r="G28" i="4" s="1"/>
  <c r="AG14" i="8"/>
  <c r="G13" i="4"/>
  <c r="G29" i="4" s="1"/>
  <c r="AG12" i="8"/>
  <c r="G11" i="4"/>
  <c r="G27" i="4" s="1"/>
  <c r="AG9" i="8"/>
  <c r="G8" i="4"/>
  <c r="AG7" i="8"/>
  <c r="G6" i="4"/>
  <c r="G22" i="4" s="1"/>
  <c r="AG8" i="8"/>
  <c r="G7" i="4"/>
  <c r="G23" i="4" s="1"/>
  <c r="AF14" i="8"/>
  <c r="F13" i="4"/>
  <c r="F29" i="4" s="1"/>
  <c r="AG11" i="8"/>
  <c r="G10" i="4"/>
  <c r="G26" i="4" s="1"/>
  <c r="AG5" i="8"/>
  <c r="G4" i="4"/>
  <c r="AG6" i="8"/>
  <c r="G5" i="4"/>
  <c r="G21" i="4" s="1"/>
  <c r="AA21" i="2"/>
  <c r="AA20" i="2"/>
  <c r="AE4" i="2"/>
  <c r="AE20" i="2" s="1"/>
  <c r="AA26" i="2"/>
  <c r="AE26" i="2"/>
  <c r="AA23" i="2"/>
  <c r="AE23" i="2"/>
  <c r="AA22" i="2"/>
  <c r="AE22" i="2"/>
  <c r="AA28" i="2"/>
  <c r="AE28" i="2"/>
  <c r="AA27" i="2"/>
  <c r="AE27" i="2"/>
  <c r="AE21" i="2"/>
  <c r="AE25" i="2"/>
  <c r="AA25" i="2"/>
  <c r="AE24" i="2"/>
  <c r="AA24" i="2"/>
  <c r="AE29" i="2"/>
  <c r="AA29" i="2"/>
  <c r="F29" i="12"/>
  <c r="S27" i="6"/>
  <c r="B8" i="5"/>
  <c r="B24" i="5" s="1"/>
  <c r="S21" i="6"/>
  <c r="B7" i="5"/>
  <c r="B23" i="5" s="1"/>
  <c r="B25" i="5"/>
  <c r="D22" i="5"/>
  <c r="AJ28" i="2"/>
  <c r="H14" i="5"/>
  <c r="H30" i="5" s="1"/>
  <c r="E22" i="5"/>
  <c r="X28" i="8"/>
  <c r="C24" i="8"/>
  <c r="J21" i="2"/>
  <c r="H12" i="5"/>
  <c r="K13" i="5"/>
  <c r="K29" i="5" s="1"/>
  <c r="J4" i="6"/>
  <c r="K4" i="6" s="1"/>
  <c r="S24" i="6"/>
  <c r="T6" i="6"/>
  <c r="T22" i="6" s="1"/>
  <c r="J9" i="6"/>
  <c r="J25" i="6" s="1"/>
  <c r="M5" i="8"/>
  <c r="N5" i="8" s="1"/>
  <c r="N24" i="8" s="1"/>
  <c r="L27" i="8"/>
  <c r="D28" i="6"/>
  <c r="J24" i="6"/>
  <c r="J13" i="6"/>
  <c r="K13" i="6" s="1"/>
  <c r="N22" i="6"/>
  <c r="D26" i="6"/>
  <c r="O28" i="8"/>
  <c r="S28" i="6"/>
  <c r="N21" i="6"/>
  <c r="S26" i="6"/>
  <c r="B13" i="5"/>
  <c r="B29" i="5" s="1"/>
  <c r="L26" i="8"/>
  <c r="T5" i="6"/>
  <c r="U5" i="6" s="1"/>
  <c r="U21" i="6" s="1"/>
  <c r="E13" i="6"/>
  <c r="F13" i="6" s="1"/>
  <c r="J22" i="6"/>
  <c r="B15" i="5"/>
  <c r="B31" i="5" s="1"/>
  <c r="N24" i="6"/>
  <c r="C9" i="5"/>
  <c r="D25" i="6"/>
  <c r="D20" i="6"/>
  <c r="L32" i="8"/>
  <c r="E19" i="6"/>
  <c r="E7" i="6"/>
  <c r="E23" i="6" s="1"/>
  <c r="P20" i="6"/>
  <c r="J5" i="8"/>
  <c r="K5" i="8" s="1"/>
  <c r="D27" i="6"/>
  <c r="J12" i="6"/>
  <c r="K12" i="6" s="1"/>
  <c r="S29" i="6"/>
  <c r="P5" i="8"/>
  <c r="Q5" i="8" s="1"/>
  <c r="Q24" i="8" s="1"/>
  <c r="C12" i="5"/>
  <c r="K22" i="6"/>
  <c r="L33" i="14"/>
  <c r="B33" i="14"/>
  <c r="S32" i="8"/>
  <c r="S28" i="8"/>
  <c r="S27" i="8"/>
  <c r="O31" i="8"/>
  <c r="C28" i="8"/>
  <c r="P26" i="8"/>
  <c r="L31" i="8"/>
  <c r="C30" i="8"/>
  <c r="S25" i="8"/>
  <c r="C27" i="8"/>
  <c r="S29" i="8"/>
  <c r="S33" i="8"/>
  <c r="S26" i="8"/>
  <c r="S24" i="8"/>
  <c r="W15" i="8"/>
  <c r="C15" i="8"/>
  <c r="AE15" i="8"/>
  <c r="T15" i="8"/>
  <c r="G22" i="16"/>
  <c r="Q7" i="8"/>
  <c r="Q26" i="8" s="1"/>
  <c r="O22" i="6"/>
  <c r="P6" i="6"/>
  <c r="H14" i="15"/>
  <c r="E13" i="8" s="1"/>
  <c r="BH14" i="15"/>
  <c r="I27" i="8"/>
  <c r="J8" i="8"/>
  <c r="K8" i="8" s="1"/>
  <c r="B13" i="15"/>
  <c r="U33" i="8"/>
  <c r="V14" i="8"/>
  <c r="T34" i="8"/>
  <c r="O26" i="8"/>
  <c r="C31" i="8"/>
  <c r="D23" i="6"/>
  <c r="T10" i="6"/>
  <c r="E29" i="14"/>
  <c r="G21" i="16"/>
  <c r="T24" i="6"/>
  <c r="N26" i="6"/>
  <c r="M30" i="2"/>
  <c r="P31" i="8"/>
  <c r="S22" i="6"/>
  <c r="K28" i="2"/>
  <c r="E8" i="6"/>
  <c r="O20" i="6"/>
  <c r="R34" i="8"/>
  <c r="K27" i="6"/>
  <c r="G6" i="16"/>
  <c r="E24" i="9"/>
  <c r="D26" i="13" s="1"/>
  <c r="N30" i="9"/>
  <c r="M31" i="8"/>
  <c r="B14" i="5"/>
  <c r="B30" i="5" s="1"/>
  <c r="T28" i="6"/>
  <c r="L25" i="2"/>
  <c r="I22" i="6"/>
  <c r="E30" i="14"/>
  <c r="S15" i="8"/>
  <c r="B10" i="5"/>
  <c r="J26" i="2"/>
  <c r="T7" i="6"/>
  <c r="T23" i="6" s="1"/>
  <c r="AA34" i="8"/>
  <c r="B34" i="8"/>
  <c r="T13" i="2"/>
  <c r="T29" i="2" s="1"/>
  <c r="S23" i="6"/>
  <c r="U28" i="6"/>
  <c r="C26" i="8"/>
  <c r="E28" i="14"/>
  <c r="BB16" i="15"/>
  <c r="N17" i="9"/>
  <c r="T29" i="6"/>
  <c r="U13" i="6"/>
  <c r="U29" i="6" s="1"/>
  <c r="P8" i="6"/>
  <c r="O24" i="6"/>
  <c r="O21" i="6"/>
  <c r="P5" i="6"/>
  <c r="O26" i="6"/>
  <c r="P10" i="6"/>
  <c r="O7" i="6"/>
  <c r="P8" i="8"/>
  <c r="I21" i="6"/>
  <c r="J5" i="6"/>
  <c r="I14" i="6"/>
  <c r="K8" i="6"/>
  <c r="E26" i="6"/>
  <c r="E6" i="6"/>
  <c r="O30" i="2"/>
  <c r="AA14" i="2"/>
  <c r="L23" i="2"/>
  <c r="AK5" i="2"/>
  <c r="AK21" i="2" s="1"/>
  <c r="D16" i="3"/>
  <c r="U23" i="2"/>
  <c r="T4" i="2"/>
  <c r="T20" i="2" s="1"/>
  <c r="L21" i="2"/>
  <c r="J28" i="2"/>
  <c r="L29" i="2"/>
  <c r="AK8" i="2"/>
  <c r="I10" i="5" s="1"/>
  <c r="AJ27" i="2"/>
  <c r="AJ4" i="2"/>
  <c r="AJ26" i="2"/>
  <c r="AJ8" i="2"/>
  <c r="AJ29" i="2"/>
  <c r="T10" i="2"/>
  <c r="T26" i="2" s="1"/>
  <c r="K14" i="2"/>
  <c r="D14" i="2"/>
  <c r="E29" i="2"/>
  <c r="J29" i="2"/>
  <c r="D29" i="2"/>
  <c r="AK12" i="2"/>
  <c r="T7" i="2"/>
  <c r="T23" i="2" s="1"/>
  <c r="G12" i="12"/>
  <c r="L29" i="1"/>
  <c r="D23" i="2"/>
  <c r="T9" i="2"/>
  <c r="T25" i="2" s="1"/>
  <c r="J23" i="2"/>
  <c r="B29" i="1"/>
  <c r="AJ22" i="2"/>
  <c r="F25" i="12"/>
  <c r="F14" i="12"/>
  <c r="G8" i="12"/>
  <c r="I8" i="12" s="1"/>
  <c r="I22" i="9" s="1"/>
  <c r="G11" i="12"/>
  <c r="I11" i="12" s="1"/>
  <c r="F28" i="12"/>
  <c r="G13" i="12"/>
  <c r="F30" i="12"/>
  <c r="I6" i="5"/>
  <c r="I22" i="5" s="1"/>
  <c r="AK20" i="2"/>
  <c r="J22" i="2"/>
  <c r="E13" i="5"/>
  <c r="E29" i="5" s="1"/>
  <c r="M14" i="2"/>
  <c r="AK9" i="2"/>
  <c r="K24" i="2"/>
  <c r="E14" i="2"/>
  <c r="E20" i="2"/>
  <c r="K29" i="2"/>
  <c r="AK29" i="2"/>
  <c r="B14" i="12"/>
  <c r="C29" i="1"/>
  <c r="AK27" i="2"/>
  <c r="K27" i="2"/>
  <c r="B14" i="2"/>
  <c r="L20" i="2"/>
  <c r="E22" i="2"/>
  <c r="E27" i="2"/>
  <c r="F29" i="1"/>
  <c r="K29" i="1"/>
  <c r="I29" i="1"/>
  <c r="G29" i="1"/>
  <c r="J29" i="1"/>
  <c r="G33" i="11"/>
  <c r="C33" i="11"/>
  <c r="D33" i="11"/>
  <c r="H32" i="11"/>
  <c r="K33" i="11"/>
  <c r="L32" i="11"/>
  <c r="C32" i="11"/>
  <c r="K32" i="11"/>
  <c r="L33" i="11"/>
  <c r="N9" i="9"/>
  <c r="M20" i="13"/>
  <c r="E19" i="10"/>
  <c r="K24" i="9"/>
  <c r="J26" i="13" s="1"/>
  <c r="H24" i="9"/>
  <c r="I24" i="9"/>
  <c r="L25" i="13"/>
  <c r="F24" i="18"/>
  <c r="F63" i="18"/>
  <c r="F12" i="18"/>
  <c r="E23" i="10"/>
  <c r="G8" i="10"/>
  <c r="H8" i="10" s="1"/>
  <c r="P24" i="9"/>
  <c r="N26" i="13" s="1"/>
  <c r="N31" i="13"/>
  <c r="O14" i="13"/>
  <c r="F23" i="10"/>
  <c r="L24" i="9"/>
  <c r="J13" i="5"/>
  <c r="J29" i="5" s="1"/>
  <c r="P13" i="6"/>
  <c r="O29" i="6"/>
  <c r="B31" i="12"/>
  <c r="U20" i="2"/>
  <c r="I8" i="5"/>
  <c r="I24" i="5" s="1"/>
  <c r="AK22" i="2"/>
  <c r="E10" i="5"/>
  <c r="E26" i="5" s="1"/>
  <c r="L24" i="2"/>
  <c r="L14" i="2"/>
  <c r="N28" i="6"/>
  <c r="O12" i="6"/>
  <c r="N14" i="6"/>
  <c r="T5" i="2"/>
  <c r="O14" i="2"/>
  <c r="AJ23" i="2"/>
  <c r="BH7" i="15"/>
  <c r="H7" i="15"/>
  <c r="E6" i="8" s="1"/>
  <c r="F14" i="2"/>
  <c r="T6" i="2"/>
  <c r="F22" i="2"/>
  <c r="H15" i="7"/>
  <c r="D11" i="5"/>
  <c r="D27" i="5" s="1"/>
  <c r="U24" i="2"/>
  <c r="U14" i="2"/>
  <c r="F27" i="2"/>
  <c r="T11" i="2"/>
  <c r="I9" i="5"/>
  <c r="I25" i="5" s="1"/>
  <c r="AK23" i="2"/>
  <c r="AJ9" i="2"/>
  <c r="H11" i="5" s="1"/>
  <c r="H27" i="5" s="1"/>
  <c r="J25" i="2"/>
  <c r="E8" i="5"/>
  <c r="E24" i="5" s="1"/>
  <c r="L22" i="2"/>
  <c r="J10" i="6"/>
  <c r="T4" i="6"/>
  <c r="C6" i="5"/>
  <c r="S14" i="6"/>
  <c r="S20" i="6"/>
  <c r="O9" i="6"/>
  <c r="N25" i="6"/>
  <c r="K23" i="6"/>
  <c r="X24" i="8"/>
  <c r="W24" i="8"/>
  <c r="T8" i="2"/>
  <c r="J14" i="2"/>
  <c r="J23" i="6"/>
  <c r="E5" i="6"/>
  <c r="D21" i="6"/>
  <c r="D14" i="6"/>
  <c r="B11" i="5"/>
  <c r="T9" i="6"/>
  <c r="S25" i="6"/>
  <c r="U26" i="2"/>
  <c r="K22" i="2"/>
  <c r="B30" i="2"/>
  <c r="C32" i="8"/>
  <c r="U27" i="2"/>
  <c r="AJ21" i="2"/>
  <c r="M6" i="8"/>
  <c r="L25" i="8"/>
  <c r="C21" i="2"/>
  <c r="C30" i="2" s="1"/>
  <c r="C14" i="2"/>
  <c r="W28" i="8"/>
  <c r="L28" i="2"/>
  <c r="E14" i="5"/>
  <c r="E30" i="5" s="1"/>
  <c r="I24" i="6"/>
  <c r="E23" i="2"/>
  <c r="J27" i="6"/>
  <c r="N29" i="6"/>
  <c r="C25" i="8"/>
  <c r="O27" i="6"/>
  <c r="P27" i="6"/>
  <c r="C33" i="14"/>
  <c r="L26" i="2"/>
  <c r="D29" i="1"/>
  <c r="D33" i="14"/>
  <c r="B11" i="15"/>
  <c r="H8" i="15"/>
  <c r="E7" i="8" s="1"/>
  <c r="J27" i="2"/>
  <c r="D28" i="2"/>
  <c r="N20" i="6"/>
  <c r="T27" i="6"/>
  <c r="U11" i="6"/>
  <c r="U27" i="6" s="1"/>
  <c r="M17" i="13"/>
  <c r="T13" i="9"/>
  <c r="V13" i="9" s="1"/>
  <c r="X13" i="9" s="1"/>
  <c r="H29" i="1"/>
  <c r="E29" i="1"/>
  <c r="G51" i="13"/>
  <c r="G23" i="13"/>
  <c r="C33" i="8"/>
  <c r="S31" i="8"/>
  <c r="B15" i="15"/>
  <c r="H15" i="15" s="1"/>
  <c r="E14" i="8" s="1"/>
  <c r="BH15" i="15"/>
  <c r="D14" i="16"/>
  <c r="AH14" i="8"/>
  <c r="E13" i="4" s="1"/>
  <c r="E29" i="4" s="1"/>
  <c r="T16" i="9"/>
  <c r="V16" i="9" s="1"/>
  <c r="X16" i="9" s="1"/>
  <c r="M48" i="13"/>
  <c r="E25" i="14"/>
  <c r="B9" i="15"/>
  <c r="B6" i="15"/>
  <c r="BH12" i="15"/>
  <c r="B12" i="15"/>
  <c r="H12" i="15" s="1"/>
  <c r="E11" i="8" s="1"/>
  <c r="S30" i="8"/>
  <c r="E14" i="16"/>
  <c r="C29" i="10"/>
  <c r="C9" i="10"/>
  <c r="G6" i="10"/>
  <c r="H6" i="10" s="1"/>
  <c r="H33" i="11"/>
  <c r="E16" i="14"/>
  <c r="E24" i="14"/>
  <c r="I32" i="14"/>
  <c r="BH8" i="15"/>
  <c r="G32" i="11"/>
  <c r="D32" i="11"/>
  <c r="F20" i="10"/>
  <c r="R24" i="9"/>
  <c r="P31" i="13"/>
  <c r="G31" i="13"/>
  <c r="H31" i="13"/>
  <c r="L31" i="13"/>
  <c r="M24" i="9"/>
  <c r="L26" i="13" s="1"/>
  <c r="E20" i="10"/>
  <c r="F59" i="18"/>
  <c r="J31" i="13"/>
  <c r="I31" i="13"/>
  <c r="F24" i="9"/>
  <c r="E54" i="13" s="1"/>
  <c r="E31" i="13"/>
  <c r="K31" i="13"/>
  <c r="Q18" i="13"/>
  <c r="Q46" i="13"/>
  <c r="S24" i="9"/>
  <c r="Q26" i="13" s="1"/>
  <c r="F54" i="13"/>
  <c r="F26" i="13"/>
  <c r="P46" i="13"/>
  <c r="P18" i="13"/>
  <c r="Q42" i="13"/>
  <c r="S6" i="9"/>
  <c r="Q14" i="13"/>
  <c r="R6" i="9"/>
  <c r="P42" i="13"/>
  <c r="P14" i="13"/>
  <c r="D31" i="13"/>
  <c r="F59" i="13"/>
  <c r="D59" i="13"/>
  <c r="F31" i="13"/>
  <c r="Q31" i="13"/>
  <c r="T30" i="9" l="1"/>
  <c r="V30" i="9" s="1"/>
  <c r="X30" i="9" s="1"/>
  <c r="E29" i="10"/>
  <c r="G23" i="16"/>
  <c r="L22" i="9"/>
  <c r="C28" i="5"/>
  <c r="C25" i="5"/>
  <c r="E20" i="6"/>
  <c r="E28" i="6"/>
  <c r="E27" i="6"/>
  <c r="F9" i="6"/>
  <c r="F25" i="6" s="1"/>
  <c r="K32" i="8"/>
  <c r="K27" i="8"/>
  <c r="K31" i="8"/>
  <c r="K30" i="8"/>
  <c r="K24" i="8"/>
  <c r="J29" i="6"/>
  <c r="J20" i="6"/>
  <c r="K22" i="16"/>
  <c r="L22" i="16" s="1"/>
  <c r="J28" i="9"/>
  <c r="N28" i="9" s="1"/>
  <c r="M29" i="13" s="1"/>
  <c r="Q28" i="9"/>
  <c r="O29" i="13" s="1"/>
  <c r="J25" i="9"/>
  <c r="F14" i="16"/>
  <c r="AK26" i="2"/>
  <c r="I28" i="5"/>
  <c r="I12" i="12"/>
  <c r="G30" i="12"/>
  <c r="I13" i="12"/>
  <c r="F21" i="10"/>
  <c r="E21" i="10"/>
  <c r="R20" i="9"/>
  <c r="P22" i="13" s="1"/>
  <c r="P25" i="13"/>
  <c r="C9" i="12"/>
  <c r="E9" i="12" s="1"/>
  <c r="J23" i="9" s="1"/>
  <c r="C8" i="12"/>
  <c r="E8" i="12" s="1"/>
  <c r="I23" i="9" s="1"/>
  <c r="C10" i="12"/>
  <c r="E10" i="12" s="1"/>
  <c r="K23" i="9" s="1"/>
  <c r="D54" i="13"/>
  <c r="G20" i="4"/>
  <c r="J28" i="6"/>
  <c r="G9" i="10"/>
  <c r="H9" i="10" s="1"/>
  <c r="M14" i="8"/>
  <c r="M33" i="8" s="1"/>
  <c r="AG15" i="8"/>
  <c r="J30" i="8"/>
  <c r="G24" i="4"/>
  <c r="AE14" i="2"/>
  <c r="AE30" i="2" s="1"/>
  <c r="AA30" i="2"/>
  <c r="I30" i="8"/>
  <c r="C8" i="5"/>
  <c r="F11" i="8"/>
  <c r="F30" i="8" s="1"/>
  <c r="E30" i="8"/>
  <c r="F7" i="8"/>
  <c r="F26" i="8" s="1"/>
  <c r="E26" i="8"/>
  <c r="F6" i="8"/>
  <c r="F25" i="8" s="1"/>
  <c r="E25" i="8"/>
  <c r="F14" i="8"/>
  <c r="F33" i="8" s="1"/>
  <c r="E33" i="8"/>
  <c r="F13" i="8"/>
  <c r="F32" i="8" s="1"/>
  <c r="E32" i="8"/>
  <c r="C10" i="5"/>
  <c r="B26" i="5"/>
  <c r="C11" i="5"/>
  <c r="B27" i="5"/>
  <c r="D16" i="5"/>
  <c r="D32" i="5" s="1"/>
  <c r="C22" i="5"/>
  <c r="B16" i="5"/>
  <c r="B32" i="5" s="1"/>
  <c r="E16" i="5"/>
  <c r="E32" i="5" s="1"/>
  <c r="K10" i="5"/>
  <c r="K26" i="5" s="1"/>
  <c r="I26" i="5"/>
  <c r="J12" i="5"/>
  <c r="J28" i="5" s="1"/>
  <c r="H28" i="5"/>
  <c r="L24" i="8"/>
  <c r="I32" i="8"/>
  <c r="AJ20" i="2"/>
  <c r="H6" i="5"/>
  <c r="H22" i="5" s="1"/>
  <c r="J30" i="2"/>
  <c r="AJ24" i="2"/>
  <c r="H10" i="5"/>
  <c r="H26" i="5" s="1"/>
  <c r="F30" i="2"/>
  <c r="M24" i="8"/>
  <c r="K20" i="6"/>
  <c r="U6" i="6"/>
  <c r="U22" i="6" s="1"/>
  <c r="M8" i="8"/>
  <c r="N8" i="8" s="1"/>
  <c r="N27" i="8" s="1"/>
  <c r="K9" i="6"/>
  <c r="K25" i="6" s="1"/>
  <c r="J9" i="8"/>
  <c r="K9" i="8" s="1"/>
  <c r="J32" i="8"/>
  <c r="F29" i="6"/>
  <c r="P9" i="8"/>
  <c r="Q9" i="8" s="1"/>
  <c r="Q28" i="8" s="1"/>
  <c r="M13" i="8"/>
  <c r="N13" i="8" s="1"/>
  <c r="N32" i="8" s="1"/>
  <c r="K24" i="6"/>
  <c r="I31" i="8"/>
  <c r="U7" i="6"/>
  <c r="U23" i="6" s="1"/>
  <c r="C13" i="5"/>
  <c r="E29" i="6"/>
  <c r="J31" i="8"/>
  <c r="P26" i="6"/>
  <c r="T21" i="6"/>
  <c r="P21" i="6"/>
  <c r="P24" i="6"/>
  <c r="I29" i="8"/>
  <c r="P29" i="6"/>
  <c r="F7" i="6"/>
  <c r="F23" i="6" s="1"/>
  <c r="K28" i="6"/>
  <c r="K29" i="6"/>
  <c r="O27" i="8"/>
  <c r="F26" i="6"/>
  <c r="J14" i="6"/>
  <c r="M7" i="8"/>
  <c r="M26" i="8" s="1"/>
  <c r="I24" i="8"/>
  <c r="F20" i="6"/>
  <c r="I30" i="6"/>
  <c r="J24" i="8"/>
  <c r="F28" i="6"/>
  <c r="P24" i="8"/>
  <c r="C7" i="5"/>
  <c r="C15" i="5"/>
  <c r="O24" i="8"/>
  <c r="C14" i="5"/>
  <c r="S30" i="6"/>
  <c r="E33" i="14"/>
  <c r="V33" i="8"/>
  <c r="S34" i="8"/>
  <c r="J27" i="8"/>
  <c r="W34" i="8"/>
  <c r="Q25" i="9"/>
  <c r="H13" i="15"/>
  <c r="E12" i="8" s="1"/>
  <c r="H6" i="15"/>
  <c r="E5" i="8" s="1"/>
  <c r="BH6" i="15"/>
  <c r="P22" i="6"/>
  <c r="K30" i="2"/>
  <c r="P6" i="8"/>
  <c r="O25" i="8"/>
  <c r="BH13" i="15"/>
  <c r="G14" i="4"/>
  <c r="G30" i="4" s="1"/>
  <c r="D30" i="6"/>
  <c r="N30" i="6"/>
  <c r="O30" i="8"/>
  <c r="P11" i="8"/>
  <c r="I33" i="8"/>
  <c r="J14" i="8"/>
  <c r="K14" i="8" s="1"/>
  <c r="H11" i="15"/>
  <c r="E10" i="8" s="1"/>
  <c r="E24" i="6"/>
  <c r="F8" i="6"/>
  <c r="F24" i="6" s="1"/>
  <c r="U10" i="6"/>
  <c r="U26" i="6" s="1"/>
  <c r="T26" i="6"/>
  <c r="O23" i="6"/>
  <c r="P7" i="6"/>
  <c r="P23" i="6" s="1"/>
  <c r="M9" i="8"/>
  <c r="L28" i="8"/>
  <c r="L15" i="8"/>
  <c r="J21" i="6"/>
  <c r="K5" i="6"/>
  <c r="K21" i="6" s="1"/>
  <c r="J7" i="8"/>
  <c r="I26" i="8"/>
  <c r="F6" i="6"/>
  <c r="F22" i="6" s="1"/>
  <c r="E22" i="6"/>
  <c r="L30" i="2"/>
  <c r="I7" i="5"/>
  <c r="I23" i="5" s="1"/>
  <c r="AK24" i="2"/>
  <c r="AJ14" i="2"/>
  <c r="D30" i="2"/>
  <c r="AK14" i="2"/>
  <c r="J14" i="5"/>
  <c r="J30" i="5" s="1"/>
  <c r="C5" i="12"/>
  <c r="E5" i="12" s="1"/>
  <c r="F23" i="9" s="1"/>
  <c r="G29" i="12"/>
  <c r="J15" i="5"/>
  <c r="J31" i="5" s="1"/>
  <c r="E30" i="2"/>
  <c r="I14" i="5"/>
  <c r="I30" i="5" s="1"/>
  <c r="AK28" i="2"/>
  <c r="I11" i="5"/>
  <c r="I27" i="5" s="1"/>
  <c r="AK25" i="2"/>
  <c r="C4" i="12"/>
  <c r="E4" i="12" s="1"/>
  <c r="E23" i="9" s="1"/>
  <c r="C7" i="12"/>
  <c r="E7" i="12" s="1"/>
  <c r="H23" i="9" s="1"/>
  <c r="C6" i="12"/>
  <c r="E6" i="12" s="1"/>
  <c r="G23" i="9" s="1"/>
  <c r="C11" i="12"/>
  <c r="E11" i="12" s="1"/>
  <c r="L23" i="9" s="1"/>
  <c r="G28" i="12"/>
  <c r="G25" i="12"/>
  <c r="K6" i="5"/>
  <c r="K22" i="5" s="1"/>
  <c r="G10" i="12"/>
  <c r="I10" i="12" s="1"/>
  <c r="K22" i="9" s="1"/>
  <c r="G7" i="12"/>
  <c r="I7" i="12" s="1"/>
  <c r="H22" i="9" s="1"/>
  <c r="G6" i="12"/>
  <c r="I6" i="12" s="1"/>
  <c r="G22" i="9" s="1"/>
  <c r="G9" i="12"/>
  <c r="I9" i="12" s="1"/>
  <c r="J22" i="9" s="1"/>
  <c r="G4" i="12"/>
  <c r="G5" i="12"/>
  <c r="I5" i="12" s="1"/>
  <c r="F22" i="9" s="1"/>
  <c r="F31" i="12"/>
  <c r="J8" i="5"/>
  <c r="J24" i="5" s="1"/>
  <c r="C40" i="13"/>
  <c r="F19" i="10"/>
  <c r="E37" i="10"/>
  <c r="G54" i="13"/>
  <c r="H26" i="13"/>
  <c r="N54" i="13"/>
  <c r="P20" i="9"/>
  <c r="O42" i="13"/>
  <c r="Q6" i="9"/>
  <c r="K26" i="13"/>
  <c r="K54" i="13"/>
  <c r="P54" i="13"/>
  <c r="N10" i="3"/>
  <c r="Z8" i="2" s="1"/>
  <c r="M10" i="3"/>
  <c r="Y8" i="2" s="1"/>
  <c r="T27" i="2"/>
  <c r="P26" i="13"/>
  <c r="R48" i="13"/>
  <c r="R20" i="13"/>
  <c r="K21" i="16"/>
  <c r="L21" i="16" s="1"/>
  <c r="BH11" i="15"/>
  <c r="J6" i="8"/>
  <c r="I15" i="8"/>
  <c r="I25" i="8"/>
  <c r="K10" i="8"/>
  <c r="J29" i="8"/>
  <c r="P10" i="8"/>
  <c r="O29" i="8"/>
  <c r="K9" i="5"/>
  <c r="K25" i="5" s="1"/>
  <c r="L51" i="13"/>
  <c r="L23" i="13"/>
  <c r="D31" i="8"/>
  <c r="D29" i="8"/>
  <c r="BH9" i="15"/>
  <c r="J7" i="5"/>
  <c r="J23" i="5" s="1"/>
  <c r="P12" i="6"/>
  <c r="P28" i="6" s="1"/>
  <c r="O28" i="6"/>
  <c r="K8" i="5"/>
  <c r="K24" i="5" s="1"/>
  <c r="O32" i="8"/>
  <c r="P13" i="8"/>
  <c r="D25" i="8"/>
  <c r="M10" i="8"/>
  <c r="L29" i="8"/>
  <c r="U30" i="2"/>
  <c r="T22" i="2"/>
  <c r="O15" i="8"/>
  <c r="B16" i="15"/>
  <c r="H16" i="15" s="1"/>
  <c r="D27" i="8"/>
  <c r="C34" i="8"/>
  <c r="U9" i="6"/>
  <c r="U25" i="6" s="1"/>
  <c r="T25" i="6"/>
  <c r="T24" i="2"/>
  <c r="T14" i="2"/>
  <c r="V5" i="2" s="1"/>
  <c r="AD5" i="2" s="1"/>
  <c r="AH5" i="2" s="1"/>
  <c r="J9" i="5"/>
  <c r="J25" i="5" s="1"/>
  <c r="E21" i="6"/>
  <c r="F5" i="6"/>
  <c r="F21" i="6" s="1"/>
  <c r="E14" i="6"/>
  <c r="O18" i="13"/>
  <c r="O46" i="13"/>
  <c r="D24" i="8"/>
  <c r="D32" i="8"/>
  <c r="T14" i="6"/>
  <c r="U4" i="6"/>
  <c r="U20" i="6" s="1"/>
  <c r="T20" i="6"/>
  <c r="Q8" i="8"/>
  <c r="P27" i="8"/>
  <c r="D28" i="8"/>
  <c r="D15" i="8"/>
  <c r="O25" i="6"/>
  <c r="O14" i="6"/>
  <c r="P9" i="6"/>
  <c r="R45" i="13"/>
  <c r="R17" i="13"/>
  <c r="M11" i="8"/>
  <c r="L30" i="8"/>
  <c r="AJ25" i="2"/>
  <c r="T21" i="2"/>
  <c r="M6" i="3"/>
  <c r="Y4" i="2" s="1"/>
  <c r="N6" i="3"/>
  <c r="Z4" i="2" s="1"/>
  <c r="O33" i="8"/>
  <c r="P14" i="8"/>
  <c r="N6" i="8"/>
  <c r="N25" i="8" s="1"/>
  <c r="M25" i="8"/>
  <c r="X34" i="8"/>
  <c r="X15" i="8"/>
  <c r="J26" i="6"/>
  <c r="K10" i="6"/>
  <c r="L13" i="5"/>
  <c r="L29" i="5" s="1"/>
  <c r="Q54" i="13"/>
  <c r="G26" i="13"/>
  <c r="L54" i="13"/>
  <c r="H54" i="13"/>
  <c r="J54" i="13"/>
  <c r="M31" i="13"/>
  <c r="E26" i="13"/>
  <c r="M59" i="13"/>
  <c r="S20" i="9"/>
  <c r="Q50" i="13" s="1"/>
  <c r="Q15" i="13"/>
  <c r="Q43" i="13"/>
  <c r="P43" i="13"/>
  <c r="P15" i="13"/>
  <c r="J26" i="9" l="1"/>
  <c r="Q26" i="9"/>
  <c r="O57" i="13"/>
  <c r="R31" i="13"/>
  <c r="R59" i="13"/>
  <c r="O7" i="9"/>
  <c r="O8" i="9" s="1"/>
  <c r="M13" i="5"/>
  <c r="I57" i="13"/>
  <c r="T28" i="9"/>
  <c r="V28" i="9" s="1"/>
  <c r="X28" i="9" s="1"/>
  <c r="I29" i="13"/>
  <c r="M22" i="9"/>
  <c r="C26" i="12"/>
  <c r="E14" i="12"/>
  <c r="J53" i="13"/>
  <c r="I25" i="13"/>
  <c r="C30" i="5"/>
  <c r="C27" i="5"/>
  <c r="C29" i="5"/>
  <c r="C31" i="5"/>
  <c r="C26" i="5"/>
  <c r="C23" i="5"/>
  <c r="C24" i="5"/>
  <c r="K33" i="8"/>
  <c r="K29" i="8"/>
  <c r="K28" i="8"/>
  <c r="N14" i="8"/>
  <c r="N33" i="8" s="1"/>
  <c r="K23" i="16"/>
  <c r="M57" i="13"/>
  <c r="N25" i="9"/>
  <c r="I55" i="13"/>
  <c r="I27" i="13"/>
  <c r="J29" i="9"/>
  <c r="I30" i="13" s="1"/>
  <c r="C11" i="13"/>
  <c r="C10" i="13"/>
  <c r="P50" i="13"/>
  <c r="I4" i="12"/>
  <c r="E22" i="9" s="1"/>
  <c r="G14" i="12"/>
  <c r="O55" i="13"/>
  <c r="O27" i="13"/>
  <c r="C22" i="12"/>
  <c r="O15" i="13"/>
  <c r="AB8" i="2"/>
  <c r="Y24" i="2"/>
  <c r="AC8" i="2"/>
  <c r="Z24" i="2"/>
  <c r="AC4" i="2"/>
  <c r="AG4" i="2" s="1"/>
  <c r="AG20" i="2" s="1"/>
  <c r="Z20" i="2"/>
  <c r="AB4" i="2"/>
  <c r="Y20" i="2"/>
  <c r="J6" i="5"/>
  <c r="J22" i="5" s="1"/>
  <c r="L12" i="5"/>
  <c r="F10" i="8"/>
  <c r="F29" i="8" s="1"/>
  <c r="E29" i="8"/>
  <c r="F5" i="8"/>
  <c r="E24" i="8"/>
  <c r="F12" i="8"/>
  <c r="E31" i="8"/>
  <c r="C16" i="5"/>
  <c r="C32" i="5" s="1"/>
  <c r="J10" i="5"/>
  <c r="J26" i="5" s="1"/>
  <c r="M32" i="8"/>
  <c r="J28" i="8"/>
  <c r="AJ30" i="2"/>
  <c r="H16" i="5"/>
  <c r="H32" i="5" s="1"/>
  <c r="I16" i="5"/>
  <c r="I32" i="5" s="1"/>
  <c r="K7" i="5"/>
  <c r="K23" i="5" s="1"/>
  <c r="P28" i="8"/>
  <c r="M27" i="8"/>
  <c r="N7" i="8"/>
  <c r="J30" i="6"/>
  <c r="T30" i="6"/>
  <c r="J33" i="8"/>
  <c r="O34" i="8"/>
  <c r="I34" i="8"/>
  <c r="C6" i="13"/>
  <c r="Q6" i="8"/>
  <c r="P25" i="8"/>
  <c r="E30" i="6"/>
  <c r="D34" i="8"/>
  <c r="Q11" i="8"/>
  <c r="P30" i="8"/>
  <c r="L34" i="8"/>
  <c r="M28" i="8"/>
  <c r="N9" i="8"/>
  <c r="N28" i="8" s="1"/>
  <c r="K7" i="8"/>
  <c r="J26" i="8"/>
  <c r="E53" i="13"/>
  <c r="C14" i="12"/>
  <c r="L15" i="5"/>
  <c r="L31" i="5" s="1"/>
  <c r="AK30" i="2"/>
  <c r="K14" i="5"/>
  <c r="K30" i="5" s="1"/>
  <c r="C21" i="12"/>
  <c r="H52" i="13"/>
  <c r="H24" i="13"/>
  <c r="K24" i="13"/>
  <c r="K52" i="13"/>
  <c r="G22" i="12"/>
  <c r="G21" i="12"/>
  <c r="C27" i="12"/>
  <c r="G26" i="12"/>
  <c r="G23" i="12"/>
  <c r="C28" i="12"/>
  <c r="L20" i="9"/>
  <c r="G24" i="12"/>
  <c r="C23" i="12"/>
  <c r="G27" i="12"/>
  <c r="C25" i="12"/>
  <c r="K11" i="5"/>
  <c r="K27" i="5" s="1"/>
  <c r="C24" i="12"/>
  <c r="N50" i="13"/>
  <c r="N22" i="13"/>
  <c r="O43" i="13"/>
  <c r="N15" i="3"/>
  <c r="Z13" i="2" s="1"/>
  <c r="M15" i="3"/>
  <c r="Y13" i="2" s="1"/>
  <c r="L8" i="5"/>
  <c r="L24" i="5" s="1"/>
  <c r="J25" i="8"/>
  <c r="K6" i="8"/>
  <c r="J15" i="8"/>
  <c r="F14" i="6"/>
  <c r="K26" i="6"/>
  <c r="K30" i="6" s="1"/>
  <c r="K14" i="6"/>
  <c r="N16" i="3"/>
  <c r="M16" i="3"/>
  <c r="N11" i="8"/>
  <c r="M30" i="8"/>
  <c r="M15" i="8"/>
  <c r="M29" i="8"/>
  <c r="N10" i="8"/>
  <c r="N29" i="8" s="1"/>
  <c r="F30" i="6"/>
  <c r="P32" i="8"/>
  <c r="Q13" i="8"/>
  <c r="Q14" i="8"/>
  <c r="P33" i="8"/>
  <c r="N7" i="3"/>
  <c r="Z5" i="2" s="1"/>
  <c r="M7" i="3"/>
  <c r="Y5" i="2" s="1"/>
  <c r="U30" i="6"/>
  <c r="P15" i="8"/>
  <c r="O28" i="13"/>
  <c r="O56" i="13"/>
  <c r="Q10" i="8"/>
  <c r="P29" i="8"/>
  <c r="M12" i="3"/>
  <c r="Y10" i="2" s="1"/>
  <c r="N12" i="3"/>
  <c r="Z10" i="2" s="1"/>
  <c r="N13" i="3"/>
  <c r="Z11" i="2" s="1"/>
  <c r="M13" i="3"/>
  <c r="Y11" i="2" s="1"/>
  <c r="U14" i="6"/>
  <c r="P25" i="6"/>
  <c r="P30" i="6" s="1"/>
  <c r="P14" i="6"/>
  <c r="M14" i="3"/>
  <c r="Y12" i="2" s="1"/>
  <c r="N14" i="3"/>
  <c r="Z12" i="2" s="1"/>
  <c r="O13" i="13"/>
  <c r="O41" i="13"/>
  <c r="N8" i="3"/>
  <c r="Z6" i="2" s="1"/>
  <c r="M8" i="3"/>
  <c r="Y6" i="2" s="1"/>
  <c r="L9" i="5"/>
  <c r="BH10" i="15"/>
  <c r="BH16" i="15" s="1"/>
  <c r="V21" i="2"/>
  <c r="Q27" i="8"/>
  <c r="V12" i="2"/>
  <c r="AD12" i="2" s="1"/>
  <c r="AH12" i="2" s="1"/>
  <c r="V13" i="2"/>
  <c r="AD13" i="2" s="1"/>
  <c r="AH13" i="2" s="1"/>
  <c r="V4" i="2"/>
  <c r="AD4" i="2" s="1"/>
  <c r="AH4" i="2" s="1"/>
  <c r="V10" i="2"/>
  <c r="AD10" i="2" s="1"/>
  <c r="AH10" i="2" s="1"/>
  <c r="V7" i="2"/>
  <c r="AD7" i="2" s="1"/>
  <c r="AH7" i="2" s="1"/>
  <c r="V9" i="2"/>
  <c r="AD9" i="2" s="1"/>
  <c r="AH9" i="2" s="1"/>
  <c r="H9" i="15"/>
  <c r="E8" i="8" s="1"/>
  <c r="O30" i="6"/>
  <c r="J15" i="17"/>
  <c r="T30" i="2"/>
  <c r="M9" i="3"/>
  <c r="Y7" i="2" s="1"/>
  <c r="N9" i="3"/>
  <c r="Z7" i="2" s="1"/>
  <c r="V6" i="2"/>
  <c r="AD6" i="2" s="1"/>
  <c r="AH6" i="2" s="1"/>
  <c r="V11" i="2"/>
  <c r="AD11" i="2" s="1"/>
  <c r="AH11" i="2" s="1"/>
  <c r="M11" i="3"/>
  <c r="Y9" i="2" s="1"/>
  <c r="N11" i="3"/>
  <c r="Z9" i="2" s="1"/>
  <c r="J11" i="5"/>
  <c r="V8" i="2"/>
  <c r="AD8" i="2" s="1"/>
  <c r="AH8" i="2" s="1"/>
  <c r="Q22" i="13"/>
  <c r="R5" i="9"/>
  <c r="P41" i="13"/>
  <c r="P13" i="13"/>
  <c r="Q41" i="13"/>
  <c r="S5" i="9"/>
  <c r="Q13" i="13"/>
  <c r="J24" i="9" l="1"/>
  <c r="I26" i="13" s="1"/>
  <c r="T25" i="9"/>
  <c r="N29" i="9"/>
  <c r="M30" i="13" s="1"/>
  <c r="M8" i="5"/>
  <c r="R29" i="13"/>
  <c r="L28" i="5"/>
  <c r="M12" i="5"/>
  <c r="Z14" i="8"/>
  <c r="J14" i="11" s="1"/>
  <c r="R57" i="13"/>
  <c r="L25" i="5"/>
  <c r="M9" i="5"/>
  <c r="M15" i="5"/>
  <c r="R55" i="13"/>
  <c r="V25" i="9"/>
  <c r="X25" i="9" s="1"/>
  <c r="L52" i="13"/>
  <c r="L24" i="13"/>
  <c r="M20" i="9"/>
  <c r="K26" i="8"/>
  <c r="L23" i="16"/>
  <c r="I58" i="13"/>
  <c r="M27" i="13"/>
  <c r="M55" i="13"/>
  <c r="N26" i="9"/>
  <c r="N24" i="9" s="1"/>
  <c r="I56" i="13"/>
  <c r="I28" i="13"/>
  <c r="R27" i="13"/>
  <c r="L6" i="5"/>
  <c r="I14" i="12"/>
  <c r="D24" i="13"/>
  <c r="Q11" i="13"/>
  <c r="Q10" i="13"/>
  <c r="P11" i="13"/>
  <c r="P10" i="13"/>
  <c r="O10" i="13"/>
  <c r="O7" i="13"/>
  <c r="I53" i="13"/>
  <c r="L10" i="5"/>
  <c r="N42" i="13"/>
  <c r="AC24" i="2"/>
  <c r="AG8" i="2"/>
  <c r="AG24" i="2" s="1"/>
  <c r="AB20" i="2"/>
  <c r="AF4" i="2"/>
  <c r="AF20" i="2" s="1"/>
  <c r="AB24" i="2"/>
  <c r="AF8" i="2"/>
  <c r="AF24" i="2" s="1"/>
  <c r="AC6" i="2"/>
  <c r="AG6" i="2" s="1"/>
  <c r="AG22" i="2" s="1"/>
  <c r="Z22" i="2"/>
  <c r="AB7" i="2"/>
  <c r="Y23" i="2"/>
  <c r="AH21" i="2"/>
  <c r="AD21" i="2"/>
  <c r="AB5" i="2"/>
  <c r="Y21" i="2"/>
  <c r="AC7" i="2"/>
  <c r="AG7" i="2" s="1"/>
  <c r="AG23" i="2" s="1"/>
  <c r="Z23" i="2"/>
  <c r="AC5" i="2"/>
  <c r="AG5" i="2" s="1"/>
  <c r="AG21" i="2" s="1"/>
  <c r="Z21" i="2"/>
  <c r="AB10" i="2"/>
  <c r="Y26" i="2"/>
  <c r="AC9" i="2"/>
  <c r="AG9" i="2" s="1"/>
  <c r="AG25" i="2" s="1"/>
  <c r="Z25" i="2"/>
  <c r="AC20" i="2"/>
  <c r="AB12" i="2"/>
  <c r="Y28" i="2"/>
  <c r="AB9" i="2"/>
  <c r="Y25" i="2"/>
  <c r="AB11" i="2"/>
  <c r="Y27" i="2"/>
  <c r="AC11" i="2"/>
  <c r="AG11" i="2" s="1"/>
  <c r="AG27" i="2" s="1"/>
  <c r="Z27" i="2"/>
  <c r="AB13" i="2"/>
  <c r="Y29" i="2"/>
  <c r="AC13" i="2"/>
  <c r="AG13" i="2" s="1"/>
  <c r="AG29" i="2" s="1"/>
  <c r="Z29" i="2"/>
  <c r="AB6" i="2"/>
  <c r="Y22" i="2"/>
  <c r="AC12" i="2"/>
  <c r="AG12" i="2" s="1"/>
  <c r="AG28" i="2" s="1"/>
  <c r="Z28" i="2"/>
  <c r="AC10" i="2"/>
  <c r="AG10" i="2" s="1"/>
  <c r="AG26" i="2" s="1"/>
  <c r="Z26" i="2"/>
  <c r="F8" i="8"/>
  <c r="E27" i="8"/>
  <c r="F31" i="8"/>
  <c r="F24" i="8"/>
  <c r="L7" i="5"/>
  <c r="J16" i="5"/>
  <c r="J32" i="5" s="1"/>
  <c r="J27" i="5"/>
  <c r="Q25" i="8"/>
  <c r="N26" i="8"/>
  <c r="Q30" i="8"/>
  <c r="K16" i="5"/>
  <c r="K32" i="5" s="1"/>
  <c r="J34" i="8"/>
  <c r="Q15" i="8"/>
  <c r="M58" i="13"/>
  <c r="E25" i="13"/>
  <c r="P34" i="8"/>
  <c r="J25" i="13"/>
  <c r="C31" i="12"/>
  <c r="L14" i="5"/>
  <c r="K22" i="13"/>
  <c r="K50" i="13"/>
  <c r="D52" i="13"/>
  <c r="G53" i="13"/>
  <c r="G25" i="13"/>
  <c r="H25" i="13"/>
  <c r="H53" i="13"/>
  <c r="G31" i="12"/>
  <c r="J52" i="13"/>
  <c r="J24" i="13"/>
  <c r="F24" i="13"/>
  <c r="F52" i="13"/>
  <c r="E52" i="13"/>
  <c r="E24" i="13"/>
  <c r="K25" i="13"/>
  <c r="K53" i="13"/>
  <c r="F53" i="13"/>
  <c r="F25" i="13"/>
  <c r="G24" i="13"/>
  <c r="G52" i="13"/>
  <c r="H20" i="9"/>
  <c r="I24" i="13"/>
  <c r="I52" i="13"/>
  <c r="D25" i="13"/>
  <c r="N23" i="9"/>
  <c r="T23" i="9" s="1"/>
  <c r="V23" i="9" s="1"/>
  <c r="X23" i="9" s="1"/>
  <c r="D53" i="13"/>
  <c r="K20" i="9"/>
  <c r="G20" i="9"/>
  <c r="V23" i="2"/>
  <c r="M24" i="5"/>
  <c r="L11" i="5"/>
  <c r="V25" i="2"/>
  <c r="V22" i="2"/>
  <c r="I20" i="9"/>
  <c r="V26" i="2"/>
  <c r="Q33" i="8"/>
  <c r="E38" i="10"/>
  <c r="E40" i="10"/>
  <c r="V24" i="2"/>
  <c r="V14" i="2"/>
  <c r="V20" i="2"/>
  <c r="AD20" i="2"/>
  <c r="AD24" i="2" s="1"/>
  <c r="Q32" i="8"/>
  <c r="M34" i="8"/>
  <c r="Q29" i="8"/>
  <c r="K25" i="8"/>
  <c r="K15" i="8"/>
  <c r="M25" i="5"/>
  <c r="V29" i="2"/>
  <c r="N30" i="8"/>
  <c r="N15" i="8"/>
  <c r="Q29" i="9"/>
  <c r="Q24" i="9" s="1"/>
  <c r="M28" i="5"/>
  <c r="V27" i="2"/>
  <c r="V28" i="2"/>
  <c r="H10" i="15"/>
  <c r="E9" i="8" s="1"/>
  <c r="E28" i="8" s="1"/>
  <c r="P5" i="13"/>
  <c r="P39" i="13"/>
  <c r="P40" i="13" s="1"/>
  <c r="Q39" i="13"/>
  <c r="Q40" i="13" s="1"/>
  <c r="Q5" i="13"/>
  <c r="Q8" i="13" s="1"/>
  <c r="C33" i="10"/>
  <c r="R7" i="13" l="1"/>
  <c r="P6" i="13"/>
  <c r="P8" i="13"/>
  <c r="M54" i="13"/>
  <c r="L23" i="5"/>
  <c r="M7" i="5"/>
  <c r="L22" i="5"/>
  <c r="M6" i="5"/>
  <c r="L27" i="5"/>
  <c r="M11" i="5"/>
  <c r="L30" i="5"/>
  <c r="M14" i="5"/>
  <c r="Y14" i="8"/>
  <c r="L26" i="5"/>
  <c r="M10" i="5"/>
  <c r="M26" i="5" s="1"/>
  <c r="AB14" i="8"/>
  <c r="I54" i="13"/>
  <c r="L22" i="13"/>
  <c r="L50" i="13"/>
  <c r="K34" i="8"/>
  <c r="J20" i="9"/>
  <c r="M28" i="13"/>
  <c r="M56" i="13"/>
  <c r="T26" i="9"/>
  <c r="V26" i="9" s="1"/>
  <c r="X26" i="9" s="1"/>
  <c r="N22" i="9"/>
  <c r="T22" i="9" s="1"/>
  <c r="V22" i="9" s="1"/>
  <c r="X22" i="9" s="1"/>
  <c r="N14" i="13"/>
  <c r="N34" i="8"/>
  <c r="N21" i="9"/>
  <c r="AC14" i="2"/>
  <c r="AC30" i="2" s="1"/>
  <c r="AB28" i="2"/>
  <c r="AF12" i="2"/>
  <c r="AF28" i="2" s="1"/>
  <c r="AB23" i="2"/>
  <c r="AF7" i="2"/>
  <c r="AF23" i="2" s="1"/>
  <c r="AB21" i="2"/>
  <c r="AF5" i="2"/>
  <c r="AF21" i="2" s="1"/>
  <c r="AB14" i="2"/>
  <c r="AB30" i="2" s="1"/>
  <c r="AB22" i="2"/>
  <c r="AF6" i="2"/>
  <c r="AF22" i="2" s="1"/>
  <c r="AB27" i="2"/>
  <c r="AF11" i="2"/>
  <c r="AF27" i="2" s="1"/>
  <c r="AB25" i="2"/>
  <c r="AF9" i="2"/>
  <c r="AF25" i="2" s="1"/>
  <c r="AB29" i="2"/>
  <c r="AF13" i="2"/>
  <c r="AF29" i="2" s="1"/>
  <c r="AB26" i="2"/>
  <c r="AF10" i="2"/>
  <c r="AF26" i="2" s="1"/>
  <c r="AC26" i="2"/>
  <c r="AG14" i="2"/>
  <c r="AC21" i="2"/>
  <c r="AC25" i="2"/>
  <c r="AC27" i="2"/>
  <c r="AH22" i="2"/>
  <c r="AD22" i="2"/>
  <c r="AH23" i="2"/>
  <c r="AD23" i="2"/>
  <c r="AD27" i="2" s="1"/>
  <c r="AH27" i="2"/>
  <c r="AC28" i="2"/>
  <c r="AC23" i="2"/>
  <c r="AC22" i="2"/>
  <c r="AH28" i="2"/>
  <c r="AD28" i="2"/>
  <c r="AC29" i="2"/>
  <c r="AD25" i="2"/>
  <c r="F27" i="8"/>
  <c r="M26" i="13"/>
  <c r="L16" i="5"/>
  <c r="L32" i="5" s="1"/>
  <c r="Q34" i="8"/>
  <c r="M53" i="13"/>
  <c r="M25" i="13"/>
  <c r="G50" i="13"/>
  <c r="G22" i="13"/>
  <c r="AH24" i="2"/>
  <c r="AD14" i="2"/>
  <c r="E23" i="13"/>
  <c r="E51" i="13"/>
  <c r="F20" i="9"/>
  <c r="I23" i="13"/>
  <c r="I51" i="13"/>
  <c r="J51" i="13"/>
  <c r="J23" i="13"/>
  <c r="R25" i="13"/>
  <c r="R53" i="13"/>
  <c r="D51" i="13"/>
  <c r="D23" i="13"/>
  <c r="E20" i="9"/>
  <c r="V30" i="2"/>
  <c r="F11" i="11"/>
  <c r="F9" i="8"/>
  <c r="E15" i="8"/>
  <c r="O58" i="13"/>
  <c r="O30" i="13"/>
  <c r="T29" i="9"/>
  <c r="V29" i="9" s="1"/>
  <c r="X29" i="9" s="1"/>
  <c r="F8" i="11"/>
  <c r="F7" i="11"/>
  <c r="F9" i="11"/>
  <c r="F51" i="13"/>
  <c r="F23" i="13"/>
  <c r="E32" i="10"/>
  <c r="E34" i="8" l="1"/>
  <c r="M52" i="13"/>
  <c r="M24" i="13"/>
  <c r="AI6" i="2"/>
  <c r="AI22" i="2" s="1"/>
  <c r="R56" i="13"/>
  <c r="R28" i="13"/>
  <c r="N15" i="13"/>
  <c r="AI7" i="2"/>
  <c r="AI23" i="2" s="1"/>
  <c r="N43" i="13"/>
  <c r="AI5" i="2"/>
  <c r="AI21" i="2" s="1"/>
  <c r="AI12" i="2"/>
  <c r="AI28" i="2" s="1"/>
  <c r="AG30" i="2"/>
  <c r="AF14" i="2"/>
  <c r="AH26" i="2"/>
  <c r="AI10" i="2"/>
  <c r="AI26" i="2" s="1"/>
  <c r="AH29" i="2"/>
  <c r="AI13" i="2"/>
  <c r="C13" i="4" s="1"/>
  <c r="D13" i="4" s="1"/>
  <c r="AI11" i="2"/>
  <c r="AI27" i="2" s="1"/>
  <c r="AD26" i="2"/>
  <c r="AD29" i="2"/>
  <c r="AI9" i="2"/>
  <c r="C9" i="4" s="1"/>
  <c r="D9" i="4" s="1"/>
  <c r="AH25" i="2"/>
  <c r="AI4" i="2"/>
  <c r="C4" i="4" s="1"/>
  <c r="D4" i="4" s="1"/>
  <c r="AH20" i="2"/>
  <c r="AD30" i="2"/>
  <c r="F28" i="8"/>
  <c r="M22" i="5"/>
  <c r="R24" i="13"/>
  <c r="R52" i="13"/>
  <c r="F26" i="11"/>
  <c r="F15" i="8"/>
  <c r="F34" i="8" s="1"/>
  <c r="D22" i="13"/>
  <c r="D50" i="13"/>
  <c r="F25" i="11"/>
  <c r="H51" i="13"/>
  <c r="H23" i="13"/>
  <c r="F28" i="11"/>
  <c r="F50" i="13"/>
  <c r="F22" i="13"/>
  <c r="F24" i="11"/>
  <c r="I50" i="13"/>
  <c r="I22" i="13"/>
  <c r="R58" i="13"/>
  <c r="R30" i="13"/>
  <c r="M23" i="5"/>
  <c r="Q20" i="9"/>
  <c r="O54" i="13"/>
  <c r="O26" i="13"/>
  <c r="T24" i="9"/>
  <c r="V24" i="9" s="1"/>
  <c r="X24" i="9" s="1"/>
  <c r="F5" i="11"/>
  <c r="J50" i="13"/>
  <c r="J22" i="13"/>
  <c r="E22" i="13"/>
  <c r="E50" i="13"/>
  <c r="AH14" i="2"/>
  <c r="AI8" i="2"/>
  <c r="C6" i="4" l="1"/>
  <c r="D25" i="4"/>
  <c r="C5" i="4"/>
  <c r="D5" i="4" s="1"/>
  <c r="C7" i="4"/>
  <c r="D7" i="4" s="1"/>
  <c r="C12" i="4"/>
  <c r="D12" i="4" s="1"/>
  <c r="AH30" i="2"/>
  <c r="AF30" i="2"/>
  <c r="AI29" i="2"/>
  <c r="C11" i="4"/>
  <c r="D11" i="4" s="1"/>
  <c r="C10" i="4"/>
  <c r="D10" i="4" s="1"/>
  <c r="AI25" i="2"/>
  <c r="C25" i="4"/>
  <c r="AI20" i="2"/>
  <c r="D20" i="4"/>
  <c r="C20" i="4"/>
  <c r="D29" i="4"/>
  <c r="C29" i="4"/>
  <c r="M51" i="13"/>
  <c r="M23" i="13"/>
  <c r="T21" i="9"/>
  <c r="V21" i="9" s="1"/>
  <c r="X21" i="9" s="1"/>
  <c r="N20" i="9"/>
  <c r="R26" i="13"/>
  <c r="R54" i="13"/>
  <c r="F6" i="11"/>
  <c r="O50" i="13"/>
  <c r="O22" i="13"/>
  <c r="Q5" i="9"/>
  <c r="AI14" i="2"/>
  <c r="C8" i="4"/>
  <c r="D8" i="4" s="1"/>
  <c r="AI24" i="2"/>
  <c r="F22" i="11"/>
  <c r="H22" i="13"/>
  <c r="H50" i="13"/>
  <c r="M27" i="5"/>
  <c r="D6" i="4" l="1"/>
  <c r="D22" i="4" s="1"/>
  <c r="C22" i="4"/>
  <c r="C23" i="4"/>
  <c r="D23" i="4"/>
  <c r="C26" i="4"/>
  <c r="D26" i="4"/>
  <c r="C21" i="4"/>
  <c r="D21" i="4"/>
  <c r="D28" i="4"/>
  <c r="C27" i="4"/>
  <c r="D27" i="4"/>
  <c r="C28" i="4"/>
  <c r="AI30" i="2"/>
  <c r="D24" i="4"/>
  <c r="C24" i="4"/>
  <c r="T20" i="9"/>
  <c r="V20" i="9" s="1"/>
  <c r="X20" i="9" s="1"/>
  <c r="C14" i="4"/>
  <c r="C30" i="4" s="1"/>
  <c r="M50" i="13"/>
  <c r="M22" i="13"/>
  <c r="R23" i="13"/>
  <c r="R51" i="13"/>
  <c r="M29" i="5"/>
  <c r="O5" i="13"/>
  <c r="O39" i="13"/>
  <c r="O40" i="13" s="1"/>
  <c r="F10" i="11"/>
  <c r="F23" i="11"/>
  <c r="O6" i="13" l="1"/>
  <c r="O8" i="13"/>
  <c r="R22" i="13"/>
  <c r="R50" i="13"/>
  <c r="F12" i="11"/>
  <c r="F27" i="11"/>
  <c r="M30" i="5"/>
  <c r="H13" i="4" l="1"/>
  <c r="H29" i="4" s="1"/>
  <c r="F29" i="11"/>
  <c r="F13" i="11"/>
  <c r="Z33" i="8"/>
  <c r="AC14" i="8"/>
  <c r="AC33" i="8" s="1"/>
  <c r="Y33" i="8"/>
  <c r="M31" i="5"/>
  <c r="M16" i="5" l="1"/>
  <c r="M32" i="5" s="1"/>
  <c r="F14" i="11"/>
  <c r="F16" i="11" s="1"/>
  <c r="I13" i="4"/>
  <c r="F30" i="11"/>
  <c r="F33" i="11" s="1"/>
  <c r="AB33" i="8"/>
  <c r="D14" i="4"/>
  <c r="D30" i="4" s="1"/>
  <c r="B14" i="11" l="1"/>
  <c r="B31" i="11" s="1"/>
  <c r="E31" i="11" s="1"/>
  <c r="I29" i="4"/>
  <c r="F15" i="11"/>
  <c r="I14" i="11"/>
  <c r="O12" i="9" s="1"/>
  <c r="O6" i="9" s="1"/>
  <c r="N12" i="5"/>
  <c r="N28" i="5" s="1"/>
  <c r="N8" i="5"/>
  <c r="N24" i="5" s="1"/>
  <c r="N9" i="5"/>
  <c r="N25" i="5" s="1"/>
  <c r="N10" i="5"/>
  <c r="N26" i="5" s="1"/>
  <c r="N6" i="5"/>
  <c r="N22" i="5" s="1"/>
  <c r="N7" i="5"/>
  <c r="N23" i="5" s="1"/>
  <c r="N11" i="5"/>
  <c r="N27" i="5" s="1"/>
  <c r="N13" i="5"/>
  <c r="N29" i="5" s="1"/>
  <c r="N14" i="5"/>
  <c r="N30" i="5" s="1"/>
  <c r="J31" i="11"/>
  <c r="F31" i="11"/>
  <c r="F32" i="11" s="1"/>
  <c r="J13" i="4"/>
  <c r="J29" i="4" s="1"/>
  <c r="N15" i="5"/>
  <c r="N31" i="5" s="1"/>
  <c r="P6" i="9" l="1"/>
  <c r="N16" i="5"/>
  <c r="N32" i="5" s="1"/>
  <c r="I31" i="11"/>
  <c r="I8" i="11"/>
  <c r="I9" i="11"/>
  <c r="I7" i="11"/>
  <c r="I11" i="11"/>
  <c r="I5" i="11"/>
  <c r="I6" i="11"/>
  <c r="I10" i="11"/>
  <c r="I12" i="11"/>
  <c r="I13" i="11"/>
  <c r="H12" i="9" l="1"/>
  <c r="G12" i="9"/>
  <c r="L12" i="9"/>
  <c r="I12" i="9"/>
  <c r="M12" i="9"/>
  <c r="F12" i="9"/>
  <c r="J12" i="9"/>
  <c r="E12" i="9"/>
  <c r="K12" i="9"/>
  <c r="I16" i="11"/>
  <c r="I33" i="11" s="1"/>
  <c r="I15" i="11"/>
  <c r="I32" i="11" s="1"/>
  <c r="I24" i="11"/>
  <c r="N44" i="13"/>
  <c r="N16" i="13"/>
  <c r="I30" i="11"/>
  <c r="I25" i="11"/>
  <c r="I29" i="11"/>
  <c r="I27" i="11"/>
  <c r="I23" i="11"/>
  <c r="I26" i="11"/>
  <c r="I22" i="11"/>
  <c r="I28" i="11"/>
  <c r="N12" i="9" l="1"/>
  <c r="D16" i="13"/>
  <c r="D44" i="13"/>
  <c r="K44" i="13"/>
  <c r="K16" i="13"/>
  <c r="L16" i="13"/>
  <c r="L44" i="13"/>
  <c r="J44" i="13"/>
  <c r="J16" i="13"/>
  <c r="E44" i="13"/>
  <c r="E16" i="13"/>
  <c r="H16" i="13"/>
  <c r="H44" i="13"/>
  <c r="N41" i="13"/>
  <c r="N13" i="13"/>
  <c r="G44" i="13"/>
  <c r="G16" i="13"/>
  <c r="I16" i="13"/>
  <c r="I44" i="13"/>
  <c r="F16" i="13"/>
  <c r="F44" i="13"/>
  <c r="T12" i="9" l="1"/>
  <c r="V12" i="9" s="1"/>
  <c r="X12" i="9" s="1"/>
  <c r="M44" i="13"/>
  <c r="M16" i="13"/>
  <c r="R16" i="13" l="1"/>
  <c r="R44" i="13"/>
  <c r="E33" i="10" l="1"/>
  <c r="N24" i="1" l="1"/>
  <c r="N18" i="1"/>
  <c r="N22" i="1"/>
  <c r="N27" i="1"/>
  <c r="N23" i="1"/>
  <c r="N20" i="1"/>
  <c r="N28" i="1"/>
  <c r="N25" i="1"/>
  <c r="N21" i="1"/>
  <c r="N26" i="1"/>
  <c r="N19" i="1"/>
  <c r="N29" i="1" l="1"/>
  <c r="AD7" i="8" l="1"/>
  <c r="AF7" i="8" s="1"/>
  <c r="AH7" i="8" s="1"/>
  <c r="E6" i="4" s="1"/>
  <c r="E22" i="4" s="1"/>
  <c r="U9" i="8"/>
  <c r="V9" i="8" s="1"/>
  <c r="Z9" i="8" s="1"/>
  <c r="J9" i="11" s="1"/>
  <c r="I23" i="14"/>
  <c r="AD9" i="8"/>
  <c r="AF9" i="8" s="1"/>
  <c r="AH9" i="8" s="1"/>
  <c r="E8" i="4" s="1"/>
  <c r="E24" i="4" s="1"/>
  <c r="U8" i="8"/>
  <c r="AD12" i="8"/>
  <c r="U10" i="8"/>
  <c r="V10" i="8" s="1"/>
  <c r="Z10" i="8" s="1"/>
  <c r="J10" i="11" s="1"/>
  <c r="U13" i="8"/>
  <c r="V13" i="8" s="1"/>
  <c r="Z13" i="8" s="1"/>
  <c r="J13" i="11" s="1"/>
  <c r="AD11" i="8"/>
  <c r="F10" i="4" s="1"/>
  <c r="I27" i="14"/>
  <c r="F23" i="14"/>
  <c r="AD8" i="8"/>
  <c r="F7" i="4" s="1"/>
  <c r="H7" i="4" s="1"/>
  <c r="H23" i="14"/>
  <c r="AD13" i="8"/>
  <c r="F12" i="4" s="1"/>
  <c r="AD10" i="8"/>
  <c r="F9" i="4" s="1"/>
  <c r="U6" i="8"/>
  <c r="V6" i="8" s="1"/>
  <c r="Z6" i="8" s="1"/>
  <c r="J6" i="11" s="1"/>
  <c r="G23" i="14"/>
  <c r="AD5" i="8"/>
  <c r="U5" i="8"/>
  <c r="V5" i="8" s="1"/>
  <c r="I26" i="14"/>
  <c r="U12" i="8"/>
  <c r="U31" i="8" s="1"/>
  <c r="U11" i="8"/>
  <c r="V11" i="8" s="1"/>
  <c r="AD6" i="8"/>
  <c r="F5" i="4" s="1"/>
  <c r="U7" i="8"/>
  <c r="V7" i="8" s="1"/>
  <c r="Z7" i="8" s="1"/>
  <c r="J7" i="11" s="1"/>
  <c r="I16" i="14"/>
  <c r="H26" i="14"/>
  <c r="G30" i="14"/>
  <c r="I29" i="14"/>
  <c r="G16" i="14"/>
  <c r="H30" i="14"/>
  <c r="I25" i="14"/>
  <c r="G25" i="14"/>
  <c r="H16" i="14"/>
  <c r="H25" i="14"/>
  <c r="I31" i="14"/>
  <c r="F27" i="14"/>
  <c r="G29" i="14"/>
  <c r="F31" i="14"/>
  <c r="F25" i="14"/>
  <c r="G27" i="14"/>
  <c r="H29" i="14"/>
  <c r="F24" i="14"/>
  <c r="G31" i="14"/>
  <c r="H27" i="14"/>
  <c r="F26" i="14"/>
  <c r="G24" i="14"/>
  <c r="H31" i="14"/>
  <c r="F29" i="14"/>
  <c r="I24" i="14"/>
  <c r="G26" i="14"/>
  <c r="G28" i="14"/>
  <c r="H24" i="14"/>
  <c r="H28" i="14"/>
  <c r="F30" i="14"/>
  <c r="I28" i="14"/>
  <c r="I30" i="14"/>
  <c r="F28" i="14"/>
  <c r="F16" i="14"/>
  <c r="U26" i="8" l="1"/>
  <c r="V12" i="8"/>
  <c r="Z12" i="8" s="1"/>
  <c r="J12" i="11" s="1"/>
  <c r="V24" i="8"/>
  <c r="Z5" i="8"/>
  <c r="Z11" i="8"/>
  <c r="J11" i="11" s="1"/>
  <c r="Z26" i="8"/>
  <c r="V26" i="8"/>
  <c r="I33" i="14"/>
  <c r="H33" i="14"/>
  <c r="U29" i="8"/>
  <c r="F33" i="14"/>
  <c r="AF6" i="8"/>
  <c r="AH6" i="8" s="1"/>
  <c r="E5" i="4" s="1"/>
  <c r="E21" i="4" s="1"/>
  <c r="G33" i="14"/>
  <c r="F8" i="4"/>
  <c r="F24" i="4" s="1"/>
  <c r="V30" i="8"/>
  <c r="U24" i="8"/>
  <c r="AF13" i="8"/>
  <c r="AH13" i="8" s="1"/>
  <c r="E12" i="4" s="1"/>
  <c r="E28" i="4" s="1"/>
  <c r="Y7" i="8"/>
  <c r="Y26" i="8" s="1"/>
  <c r="AB7" i="8"/>
  <c r="U25" i="8"/>
  <c r="V29" i="8"/>
  <c r="F25" i="4"/>
  <c r="H9" i="4"/>
  <c r="H5" i="4"/>
  <c r="F21" i="4"/>
  <c r="F11" i="4"/>
  <c r="AF12" i="8"/>
  <c r="AH12" i="8" s="1"/>
  <c r="E11" i="4" s="1"/>
  <c r="E27" i="4" s="1"/>
  <c r="U30" i="8"/>
  <c r="H12" i="4"/>
  <c r="F28" i="4"/>
  <c r="AF8" i="8"/>
  <c r="AH8" i="8" s="1"/>
  <c r="E7" i="4" s="1"/>
  <c r="E23" i="4" s="1"/>
  <c r="AF11" i="8"/>
  <c r="AH11" i="8" s="1"/>
  <c r="E10" i="4" s="1"/>
  <c r="E26" i="4" s="1"/>
  <c r="F23" i="4"/>
  <c r="AD15" i="8"/>
  <c r="I7" i="4"/>
  <c r="H23" i="4"/>
  <c r="H10" i="4"/>
  <c r="F26" i="4"/>
  <c r="U27" i="8"/>
  <c r="V8" i="8"/>
  <c r="Z8" i="8" s="1"/>
  <c r="J8" i="11" s="1"/>
  <c r="V28" i="8"/>
  <c r="V25" i="8"/>
  <c r="U15" i="8"/>
  <c r="V31" i="8"/>
  <c r="AF5" i="8"/>
  <c r="F4" i="4"/>
  <c r="AF10" i="8"/>
  <c r="AH10" i="8" s="1"/>
  <c r="E9" i="4" s="1"/>
  <c r="E25" i="4" s="1"/>
  <c r="U32" i="8"/>
  <c r="V32" i="8"/>
  <c r="U28" i="8"/>
  <c r="F6" i="4"/>
  <c r="H8" i="4" l="1"/>
  <c r="Z31" i="8"/>
  <c r="Y12" i="8"/>
  <c r="Y31" i="8" s="1"/>
  <c r="AC11" i="8"/>
  <c r="AC30" i="8" s="1"/>
  <c r="Y11" i="8"/>
  <c r="Y30" i="8" s="1"/>
  <c r="Y5" i="8"/>
  <c r="J5" i="11"/>
  <c r="AB11" i="8"/>
  <c r="AB30" i="8" s="1"/>
  <c r="Z30" i="8"/>
  <c r="AB12" i="8"/>
  <c r="AB31" i="8" s="1"/>
  <c r="AC12" i="8"/>
  <c r="AC31" i="8" s="1"/>
  <c r="AC7" i="8"/>
  <c r="AC26" i="8" s="1"/>
  <c r="U34" i="8"/>
  <c r="V27" i="8"/>
  <c r="V34" i="8" s="1"/>
  <c r="H11" i="4"/>
  <c r="F27" i="4"/>
  <c r="AB26" i="8"/>
  <c r="AH5" i="8"/>
  <c r="AF15" i="8"/>
  <c r="Z25" i="8"/>
  <c r="AC6" i="8"/>
  <c r="AC25" i="8" s="1"/>
  <c r="AB6" i="8"/>
  <c r="Y6" i="8"/>
  <c r="Y25" i="8" s="1"/>
  <c r="I10" i="4"/>
  <c r="H26" i="4"/>
  <c r="H6" i="4"/>
  <c r="F22" i="4"/>
  <c r="I23" i="4"/>
  <c r="B8" i="11"/>
  <c r="J7" i="4"/>
  <c r="J23" i="4" s="1"/>
  <c r="I12" i="4"/>
  <c r="H28" i="4"/>
  <c r="I5" i="4"/>
  <c r="B6" i="11" s="1"/>
  <c r="H21" i="4"/>
  <c r="AC10" i="8"/>
  <c r="AC29" i="8" s="1"/>
  <c r="AB10" i="8"/>
  <c r="Z29" i="8"/>
  <c r="Y10" i="8"/>
  <c r="Y29" i="8" s="1"/>
  <c r="I8" i="4"/>
  <c r="H24" i="4"/>
  <c r="AC9" i="8"/>
  <c r="AC28" i="8" s="1"/>
  <c r="AB9" i="8"/>
  <c r="Y9" i="8"/>
  <c r="Y28" i="8" s="1"/>
  <c r="Z28" i="8"/>
  <c r="V15" i="8"/>
  <c r="AB13" i="8"/>
  <c r="AC13" i="8"/>
  <c r="AC32" i="8" s="1"/>
  <c r="Y13" i="8"/>
  <c r="Y32" i="8" s="1"/>
  <c r="Z32" i="8"/>
  <c r="F14" i="4"/>
  <c r="F30" i="4" s="1"/>
  <c r="H4" i="4"/>
  <c r="F20" i="4"/>
  <c r="Z15" i="8"/>
  <c r="AC5" i="8"/>
  <c r="AB5" i="8"/>
  <c r="Z24" i="8"/>
  <c r="I9" i="4"/>
  <c r="H25" i="4"/>
  <c r="AC24" i="8" l="1"/>
  <c r="I6" i="4"/>
  <c r="B7" i="11" s="1"/>
  <c r="H22" i="4"/>
  <c r="AH15" i="8"/>
  <c r="E4" i="4"/>
  <c r="J24" i="11"/>
  <c r="J29" i="11"/>
  <c r="I24" i="4"/>
  <c r="J8" i="4"/>
  <c r="J24" i="4" s="1"/>
  <c r="B9" i="11"/>
  <c r="AB32" i="8"/>
  <c r="B13" i="11"/>
  <c r="I28" i="4"/>
  <c r="J12" i="4"/>
  <c r="J28" i="4" s="1"/>
  <c r="J5" i="4"/>
  <c r="J21" i="4" s="1"/>
  <c r="I21" i="4"/>
  <c r="J28" i="11"/>
  <c r="J9" i="4"/>
  <c r="J25" i="4" s="1"/>
  <c r="B10" i="11"/>
  <c r="I25" i="4"/>
  <c r="AB29" i="8"/>
  <c r="AB25" i="8"/>
  <c r="H27" i="4"/>
  <c r="I11" i="4"/>
  <c r="J10" i="4"/>
  <c r="J26" i="4" s="1"/>
  <c r="I26" i="4"/>
  <c r="B11" i="11"/>
  <c r="Y24" i="8"/>
  <c r="H14" i="4"/>
  <c r="H30" i="4" s="1"/>
  <c r="H20" i="4"/>
  <c r="I4" i="4"/>
  <c r="B25" i="11"/>
  <c r="AB24" i="8"/>
  <c r="AB28" i="8"/>
  <c r="Y8" i="8"/>
  <c r="Y27" i="8" s="1"/>
  <c r="AC8" i="8"/>
  <c r="AC27" i="8" s="1"/>
  <c r="AB8" i="8"/>
  <c r="AB15" i="8" s="1"/>
  <c r="Z27" i="8"/>
  <c r="Z34" i="8" s="1"/>
  <c r="B5" i="11" l="1"/>
  <c r="I14" i="4"/>
  <c r="I30" i="4" s="1"/>
  <c r="Y15" i="8"/>
  <c r="J26" i="11"/>
  <c r="J30" i="11"/>
  <c r="J11" i="4"/>
  <c r="J27" i="4" s="1"/>
  <c r="I27" i="4"/>
  <c r="B12" i="11"/>
  <c r="J23" i="11"/>
  <c r="B26" i="11"/>
  <c r="J22" i="11"/>
  <c r="J15" i="11"/>
  <c r="J16" i="11"/>
  <c r="Y34" i="8"/>
  <c r="B23" i="11"/>
  <c r="AB27" i="8"/>
  <c r="AB34" i="8" s="1"/>
  <c r="B28" i="11"/>
  <c r="J27" i="11"/>
  <c r="J6" i="4"/>
  <c r="J22" i="4" s="1"/>
  <c r="I22" i="4"/>
  <c r="J4" i="4"/>
  <c r="I20" i="4"/>
  <c r="AC34" i="8"/>
  <c r="B30" i="11"/>
  <c r="E14" i="4"/>
  <c r="E30" i="4" s="1"/>
  <c r="E20" i="4"/>
  <c r="B27" i="11"/>
  <c r="AC15" i="8"/>
  <c r="M14" i="11" l="1"/>
  <c r="O15" i="9" s="1"/>
  <c r="O14" i="9" s="1"/>
  <c r="O5" i="9" s="1"/>
  <c r="M12" i="11"/>
  <c r="M11" i="11"/>
  <c r="M7" i="11"/>
  <c r="B29" i="11"/>
  <c r="M5" i="11"/>
  <c r="M13" i="11"/>
  <c r="J14" i="4"/>
  <c r="J30" i="4" s="1"/>
  <c r="J20" i="4"/>
  <c r="B24" i="11"/>
  <c r="J25" i="11"/>
  <c r="J32" i="11" s="1"/>
  <c r="M8" i="11"/>
  <c r="M6" i="11"/>
  <c r="B15" i="11"/>
  <c r="B16" i="11"/>
  <c r="E12" i="11" s="1"/>
  <c r="L7" i="9" s="1"/>
  <c r="L8" i="9" s="1"/>
  <c r="B22" i="11"/>
  <c r="M10" i="11"/>
  <c r="M9" i="11"/>
  <c r="J33" i="11" l="1"/>
  <c r="E5" i="11"/>
  <c r="E7" i="9" s="1"/>
  <c r="E8" i="9" s="1"/>
  <c r="E29" i="11"/>
  <c r="I15" i="9"/>
  <c r="M26" i="11"/>
  <c r="J15" i="9"/>
  <c r="M27" i="11"/>
  <c r="B33" i="11"/>
  <c r="E33" i="11" s="1"/>
  <c r="B32" i="11"/>
  <c r="E7" i="11"/>
  <c r="G7" i="9" s="1"/>
  <c r="G8" i="9" s="1"/>
  <c r="M24" i="11"/>
  <c r="G15" i="9"/>
  <c r="H15" i="9"/>
  <c r="M25" i="11"/>
  <c r="M28" i="11"/>
  <c r="K15" i="9"/>
  <c r="M30" i="11"/>
  <c r="M15" i="9"/>
  <c r="L15" i="9"/>
  <c r="M29" i="11"/>
  <c r="E8" i="11"/>
  <c r="H7" i="9" s="1"/>
  <c r="H8" i="9" s="1"/>
  <c r="E6" i="11"/>
  <c r="F7" i="9" s="1"/>
  <c r="F8" i="9" s="1"/>
  <c r="E9" i="11"/>
  <c r="I7" i="9" s="1"/>
  <c r="I8" i="9" s="1"/>
  <c r="E13" i="11"/>
  <c r="M7" i="9" s="1"/>
  <c r="M8" i="9" s="1"/>
  <c r="E10" i="11"/>
  <c r="J7" i="9" s="1"/>
  <c r="J8" i="9" s="1"/>
  <c r="E11" i="11"/>
  <c r="K7" i="9" s="1"/>
  <c r="K8" i="9" s="1"/>
  <c r="M23" i="11"/>
  <c r="F15" i="9"/>
  <c r="E15" i="9"/>
  <c r="M22" i="11"/>
  <c r="M15" i="11"/>
  <c r="M32" i="11" s="1"/>
  <c r="M16" i="11"/>
  <c r="M33" i="11" s="1"/>
  <c r="M31" i="11"/>
  <c r="E22" i="11" l="1"/>
  <c r="E15" i="11"/>
  <c r="E32" i="11" s="1"/>
  <c r="I19" i="13"/>
  <c r="J14" i="9"/>
  <c r="I47" i="13"/>
  <c r="E19" i="13"/>
  <c r="E47" i="13"/>
  <c r="F14" i="9"/>
  <c r="G14" i="9"/>
  <c r="F19" i="13"/>
  <c r="F47" i="13"/>
  <c r="N19" i="13"/>
  <c r="P14" i="9"/>
  <c r="N47" i="13"/>
  <c r="G19" i="13"/>
  <c r="G47" i="13"/>
  <c r="H14" i="9"/>
  <c r="E28" i="11"/>
  <c r="K47" i="13"/>
  <c r="L14" i="9"/>
  <c r="K19" i="13"/>
  <c r="H47" i="13"/>
  <c r="H19" i="13"/>
  <c r="I14" i="9"/>
  <c r="E25" i="11"/>
  <c r="E27" i="11"/>
  <c r="E24" i="11"/>
  <c r="K42" i="13"/>
  <c r="K14" i="13"/>
  <c r="L6" i="9"/>
  <c r="D42" i="13"/>
  <c r="E6" i="9"/>
  <c r="D14" i="13"/>
  <c r="E26" i="11"/>
  <c r="J19" i="13"/>
  <c r="K14" i="9"/>
  <c r="J47" i="13"/>
  <c r="E30" i="11"/>
  <c r="M14" i="9"/>
  <c r="L19" i="13"/>
  <c r="L47" i="13"/>
  <c r="D47" i="13"/>
  <c r="E14" i="9"/>
  <c r="N15" i="9"/>
  <c r="D19" i="13"/>
  <c r="E23" i="11"/>
  <c r="N7" i="9" l="1"/>
  <c r="N14" i="9"/>
  <c r="M47" i="13"/>
  <c r="T15" i="9"/>
  <c r="V15" i="9" s="1"/>
  <c r="X15" i="9" s="1"/>
  <c r="M19" i="13"/>
  <c r="D46" i="13"/>
  <c r="D18" i="13"/>
  <c r="I14" i="13"/>
  <c r="I42" i="13"/>
  <c r="G46" i="13"/>
  <c r="G18" i="13"/>
  <c r="F46" i="13"/>
  <c r="F18" i="13"/>
  <c r="E46" i="13"/>
  <c r="E18" i="13"/>
  <c r="J46" i="13"/>
  <c r="J18" i="13"/>
  <c r="D15" i="13"/>
  <c r="D43" i="13"/>
  <c r="H18" i="13"/>
  <c r="H46" i="13"/>
  <c r="E5" i="9"/>
  <c r="D41" i="13"/>
  <c r="D13" i="13"/>
  <c r="F42" i="13"/>
  <c r="F14" i="13"/>
  <c r="K46" i="13"/>
  <c r="K18" i="13"/>
  <c r="L5" i="9"/>
  <c r="K13" i="13"/>
  <c r="K41" i="13"/>
  <c r="F6" i="9"/>
  <c r="E14" i="13"/>
  <c r="E42" i="13"/>
  <c r="L46" i="13"/>
  <c r="L18" i="13"/>
  <c r="N18" i="13"/>
  <c r="P5" i="9"/>
  <c r="N5" i="13" s="1"/>
  <c r="N8" i="13" s="1"/>
  <c r="N46" i="13"/>
  <c r="K43" i="13"/>
  <c r="K15" i="13"/>
  <c r="G14" i="13"/>
  <c r="H6" i="9"/>
  <c r="G42" i="13"/>
  <c r="J14" i="13"/>
  <c r="K6" i="9"/>
  <c r="J42" i="13"/>
  <c r="I18" i="13"/>
  <c r="I46" i="13"/>
  <c r="L14" i="13"/>
  <c r="M6" i="9"/>
  <c r="L42" i="13"/>
  <c r="H14" i="13"/>
  <c r="H42" i="13"/>
  <c r="T7" i="9" l="1"/>
  <c r="V7" i="9" s="1"/>
  <c r="X7" i="9" s="1"/>
  <c r="M14" i="13"/>
  <c r="M42" i="13"/>
  <c r="J41" i="13"/>
  <c r="K5" i="9"/>
  <c r="J13" i="13"/>
  <c r="L41" i="13"/>
  <c r="M5" i="9"/>
  <c r="L13" i="13"/>
  <c r="N10" i="13"/>
  <c r="N11" i="13"/>
  <c r="D10" i="13"/>
  <c r="D11" i="13"/>
  <c r="D12" i="13" s="1"/>
  <c r="E41" i="13"/>
  <c r="F5" i="9"/>
  <c r="E13" i="13"/>
  <c r="H15" i="13"/>
  <c r="H43" i="13"/>
  <c r="I6" i="9"/>
  <c r="E15" i="13"/>
  <c r="E43" i="13"/>
  <c r="I15" i="13"/>
  <c r="I43" i="13"/>
  <c r="J15" i="13"/>
  <c r="J43" i="13"/>
  <c r="R19" i="13"/>
  <c r="R47" i="13"/>
  <c r="G13" i="13"/>
  <c r="H5" i="9"/>
  <c r="G41" i="13"/>
  <c r="D39" i="13"/>
  <c r="D40" i="13" s="1"/>
  <c r="D5" i="13"/>
  <c r="G43" i="13"/>
  <c r="G15" i="13"/>
  <c r="K10" i="13"/>
  <c r="K11" i="13"/>
  <c r="K12" i="13" s="1"/>
  <c r="F15" i="13"/>
  <c r="F43" i="13"/>
  <c r="J6" i="9"/>
  <c r="L15" i="13"/>
  <c r="L43" i="13"/>
  <c r="N39" i="13"/>
  <c r="N40" i="13" s="1"/>
  <c r="N6" i="13"/>
  <c r="K39" i="13"/>
  <c r="K40" i="13" s="1"/>
  <c r="K5" i="13"/>
  <c r="G6" i="9"/>
  <c r="N8" i="9"/>
  <c r="M46" i="13"/>
  <c r="M18" i="13"/>
  <c r="T14" i="9"/>
  <c r="V14" i="9" s="1"/>
  <c r="X14" i="9" s="1"/>
  <c r="K6" i="13" l="1"/>
  <c r="K8" i="13"/>
  <c r="K9" i="13" s="1"/>
  <c r="D6" i="13"/>
  <c r="D8" i="13"/>
  <c r="R42" i="13"/>
  <c r="R14" i="13"/>
  <c r="E5" i="13"/>
  <c r="E39" i="13"/>
  <c r="E40" i="13" s="1"/>
  <c r="L10" i="13"/>
  <c r="L11" i="13"/>
  <c r="L12" i="13" s="1"/>
  <c r="F13" i="13"/>
  <c r="F41" i="13"/>
  <c r="G5" i="9"/>
  <c r="G39" i="13"/>
  <c r="G40" i="13" s="1"/>
  <c r="G5" i="13"/>
  <c r="L5" i="13"/>
  <c r="L39" i="13"/>
  <c r="L40" i="13" s="1"/>
  <c r="G11" i="13"/>
  <c r="G12" i="13" s="1"/>
  <c r="G10" i="13"/>
  <c r="R46" i="13"/>
  <c r="R18" i="13"/>
  <c r="J11" i="13"/>
  <c r="J12" i="13" s="1"/>
  <c r="J10" i="13"/>
  <c r="I13" i="13"/>
  <c r="I41" i="13"/>
  <c r="J5" i="9"/>
  <c r="E10" i="13"/>
  <c r="E11" i="13"/>
  <c r="E12" i="13" s="1"/>
  <c r="J5" i="13"/>
  <c r="J39" i="13"/>
  <c r="J40" i="13" s="1"/>
  <c r="T8" i="9"/>
  <c r="V8" i="9" s="1"/>
  <c r="X8" i="9" s="1"/>
  <c r="M15" i="13"/>
  <c r="M43" i="13"/>
  <c r="N6" i="9"/>
  <c r="H13" i="13"/>
  <c r="H41" i="13"/>
  <c r="I5" i="9"/>
  <c r="E6" i="13" l="1"/>
  <c r="E8" i="13"/>
  <c r="E9" i="13" s="1"/>
  <c r="G6" i="13"/>
  <c r="G8" i="13"/>
  <c r="G9" i="13" s="1"/>
  <c r="L6" i="13"/>
  <c r="L8" i="13"/>
  <c r="L9" i="13" s="1"/>
  <c r="D9" i="13"/>
  <c r="J6" i="13"/>
  <c r="J8" i="13"/>
  <c r="J9" i="13" s="1"/>
  <c r="C34" i="10"/>
  <c r="E34" i="10" s="1"/>
  <c r="I39" i="13"/>
  <c r="I40" i="13" s="1"/>
  <c r="I5" i="13"/>
  <c r="F39" i="13"/>
  <c r="F40" i="13" s="1"/>
  <c r="F5" i="13"/>
  <c r="F11" i="13"/>
  <c r="F12" i="13" s="1"/>
  <c r="F10" i="13"/>
  <c r="H39" i="13"/>
  <c r="H40" i="13" s="1"/>
  <c r="H5" i="13"/>
  <c r="R43" i="13"/>
  <c r="R15" i="13"/>
  <c r="T6" i="9"/>
  <c r="V6" i="9" s="1"/>
  <c r="X6" i="9" s="1"/>
  <c r="I10" i="13"/>
  <c r="I11" i="13"/>
  <c r="I12" i="13" s="1"/>
  <c r="H10" i="13"/>
  <c r="H11" i="13"/>
  <c r="H12" i="13" s="1"/>
  <c r="M41" i="13"/>
  <c r="N5" i="9"/>
  <c r="M13" i="13"/>
  <c r="F6" i="13" l="1"/>
  <c r="F8" i="13"/>
  <c r="I6" i="13"/>
  <c r="I8" i="13"/>
  <c r="I9" i="13" s="1"/>
  <c r="H6" i="13"/>
  <c r="H8" i="13"/>
  <c r="H9" i="13" s="1"/>
  <c r="M11" i="13"/>
  <c r="M10" i="13"/>
  <c r="R41" i="13"/>
  <c r="R13" i="13"/>
  <c r="T5" i="9"/>
  <c r="V5" i="9" s="1"/>
  <c r="M5" i="13"/>
  <c r="M6" i="13" s="1"/>
  <c r="M39" i="13"/>
  <c r="M40" i="13" s="1"/>
  <c r="F9" i="13" l="1"/>
  <c r="M8" i="13"/>
  <c r="R10" i="13"/>
  <c r="R11" i="13"/>
  <c r="R39" i="13"/>
  <c r="R40" i="13" s="1"/>
  <c r="R5" i="13"/>
  <c r="R6" i="13" s="1"/>
  <c r="M9" i="13" l="1"/>
  <c r="R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tc={586C9E70-D70D-4FEB-9AE1-6BB5A14463E8}</author>
    <author>tc={DC801694-401A-49D8-A932-1936197FC155}</author>
  </authors>
  <commentList>
    <comment ref="C20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V dotačnej zmluve je suma 6 502 026,-</t>
        </r>
      </text>
    </comment>
    <comment ref="C24" authorId="1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V dotačnej zmluve je suma 4 493 960,-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tc={131BC81B-1F57-4EB1-B8F7-F5D4E58C0C4D}</author>
    <author>tc={3A30FAFD-5CAD-4938-B255-F56A1382B8D5}</author>
    <author>tc={5AAF6AD5-8F2D-4A05-A9CA-BD6E1ACCB55D}</author>
  </authors>
  <commentList>
    <comment ref="B7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Bez všetkých účelových MŠ</t>
        </r>
      </text>
    </comment>
    <comment ref="B10" authorId="1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Včítane všetkých účelových MŠ</t>
        </r>
      </text>
    </comment>
    <comment ref="E99" authorId="2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študentská formula je presunutá na STU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Matejová</author>
  </authors>
  <commentList>
    <comment ref="AI2" authorId="0" shapeId="0" xr:uid="{00000000-0006-0000-0700-000001000000}">
      <text>
        <r>
          <rPr>
            <b/>
            <sz val="9"/>
            <color indexed="81"/>
            <rFont val="Segoe UI"/>
            <family val="2"/>
            <charset val="238"/>
          </rPr>
          <t xml:space="preserve">Vstupuje do výpočtu miezd tabuľka T7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tc={7AA43DB3-1466-481A-8681-9C2C1FA057A0}</author>
  </authors>
  <commentList>
    <comment ref="M5" authorId="0" shapeId="0" xr:uid="{00000000-0006-0000-0900-000001000000}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Suma bez akceptovaných špecifík 104.320,- a základného príspevku na dotáciu 100.000,-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tc={DF35DEB7-6526-4E0A-AE10-013848B18932}</author>
  </authors>
  <commentList>
    <comment ref="H24" authorId="0" shapeId="0" xr:uid="{00000000-0006-0000-0A00-000001000000}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Podľa koeficientu pre STU z RD2021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tc={5575919A-E0FB-4918-A258-F39E13002D10}</author>
  </authors>
  <commentList>
    <comment ref="U3" authorId="0" shapeId="0" xr:uid="{00000000-0006-0000-0B00-000001000000}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Podla realnych podielov</t>
        </r>
      </text>
    </comment>
  </commentList>
</comments>
</file>

<file path=xl/sharedStrings.xml><?xml version="1.0" encoding="utf-8"?>
<sst xmlns="http://schemas.openxmlformats.org/spreadsheetml/2006/main" count="1588" uniqueCount="528">
  <si>
    <t>Stavebná fakulta</t>
  </si>
  <si>
    <t>Strojnícka fakulta</t>
  </si>
  <si>
    <t>Slovenská technická univerzita v Bratislave</t>
  </si>
  <si>
    <t>Fakulta elektrotechniky a informatiky</t>
  </si>
  <si>
    <t>Materiálovotechnologická fakulta so sídlom v Trnave</t>
  </si>
  <si>
    <t>Fakulta chemickej a potravinárskej technológie</t>
  </si>
  <si>
    <t>Fakulta architektúry a dizajnu</t>
  </si>
  <si>
    <t>Fakulta informatiky a informačných technológií</t>
  </si>
  <si>
    <t xml:space="preserve"> </t>
  </si>
  <si>
    <t xml:space="preserve"> Počet študentov</t>
  </si>
  <si>
    <t>Počet DrŠ denní</t>
  </si>
  <si>
    <t xml:space="preserve">  PPŠ</t>
  </si>
  <si>
    <t xml:space="preserve"> PPS*KO*KAP</t>
  </si>
  <si>
    <t xml:space="preserve"> PPŠ*KO</t>
  </si>
  <si>
    <t>PPS* KO* KAP absolventi</t>
  </si>
  <si>
    <t>Výkon študenti+ absolventi</t>
  </si>
  <si>
    <t>STU</t>
  </si>
  <si>
    <t>Ústav manažmentu</t>
  </si>
  <si>
    <t>Slovenská technická univerzita</t>
  </si>
  <si>
    <t>všetci</t>
  </si>
  <si>
    <t>neplatiaci</t>
  </si>
  <si>
    <t>len denní neplatiaci</t>
  </si>
  <si>
    <t>denní</t>
  </si>
  <si>
    <t>Podiel_Mzdy</t>
  </si>
  <si>
    <t>Podiel_TaS</t>
  </si>
  <si>
    <t>Podiel_PPS</t>
  </si>
  <si>
    <t>váhy:</t>
  </si>
  <si>
    <t xml:space="preserve"> Počet študentov (denní externí všetky stupne)</t>
  </si>
  <si>
    <t>Počet   DrŠ  denní neplatiaci</t>
  </si>
  <si>
    <t>Počet študentov pre motivacne štipendia základne</t>
  </si>
  <si>
    <t>PPS*KO*KAP, level 1</t>
  </si>
  <si>
    <t>PPS*KO*KAP, level 2</t>
  </si>
  <si>
    <t>PPS*KO*KAP, level 3</t>
  </si>
  <si>
    <t>Počet študentov pre motivačné štipendia odborové</t>
  </si>
  <si>
    <t xml:space="preserve"> Počet študentov pre TaS vybrané odbory</t>
  </si>
  <si>
    <t xml:space="preserve"> Počet študetnov v dennej forme - kultura</t>
  </si>
  <si>
    <t xml:space="preserve"> Počet všetkých neplatiacich (uč+PaT polovica)</t>
  </si>
  <si>
    <t>Výkon podľa KN (absolventi)</t>
  </si>
  <si>
    <t>Výkon podľa KN (absolventi stupeň 1)</t>
  </si>
  <si>
    <t>Výkon podľa KN (absolventi stupeň 2)</t>
  </si>
  <si>
    <t>Výkon podľa KN (absolventi stupeň 3)</t>
  </si>
  <si>
    <t>Výkon podľa KO_zaklad
(výkon študenti + výkon absolventi)</t>
  </si>
  <si>
    <t>CA_ zaklad</t>
  </si>
  <si>
    <t>CA nad 1800</t>
  </si>
  <si>
    <t>KITC 1</t>
  </si>
  <si>
    <t>KITC 2</t>
  </si>
  <si>
    <t>KITC 3</t>
  </si>
  <si>
    <t>výkon 1. stupeň (PPS*KO*KAP)</t>
  </si>
  <si>
    <t>výkon 2. stupeň (PPS*KO*KAP*KITC2)</t>
  </si>
  <si>
    <t>výkon 3. stupeň (PPS*KO*KAP*KITC3)</t>
  </si>
  <si>
    <t>výkon CA</t>
  </si>
  <si>
    <t>podiel 1. stupeň</t>
  </si>
  <si>
    <t>podiel 2. stupeň</t>
  </si>
  <si>
    <t>podiel 3. stupeň</t>
  </si>
  <si>
    <t>podiel CA</t>
  </si>
  <si>
    <t>spolu</t>
  </si>
  <si>
    <t>FAD</t>
  </si>
  <si>
    <t>FEI</t>
  </si>
  <si>
    <t>FChPT</t>
  </si>
  <si>
    <t>FIIT</t>
  </si>
  <si>
    <t>SvF</t>
  </si>
  <si>
    <t>SjF</t>
  </si>
  <si>
    <t>MTF</t>
  </si>
  <si>
    <t>R</t>
  </si>
  <si>
    <t>Rektorát</t>
  </si>
  <si>
    <r>
      <t>Podiel VŠ na výkone podľa počtu študentov  vo vzdelávaní</t>
    </r>
    <r>
      <rPr>
        <b/>
        <sz val="11"/>
        <rFont val="Calibri"/>
        <family val="2"/>
        <charset val="238"/>
        <scheme val="minor"/>
      </rPr>
      <t xml:space="preserve"> na mzdy</t>
    </r>
  </si>
  <si>
    <t>ÚM</t>
  </si>
  <si>
    <t>NC</t>
  </si>
  <si>
    <t>Rek</t>
  </si>
  <si>
    <r>
      <t xml:space="preserve">Podiel vysokej školy na výkone </t>
    </r>
    <r>
      <rPr>
        <b/>
        <sz val="11"/>
        <rFont val="Calibri"/>
        <family val="2"/>
        <charset val="238"/>
        <scheme val="minor"/>
      </rPr>
      <t>vo vzdelávaní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 TaS
(PPš*KO)</t>
    </r>
  </si>
  <si>
    <r>
      <t xml:space="preserve">Podiel vysokej školy na </t>
    </r>
    <r>
      <rPr>
        <b/>
        <sz val="11"/>
        <rFont val="Calibri"/>
        <family val="2"/>
        <charset val="238"/>
        <scheme val="minor"/>
      </rPr>
      <t>TaS 
 - na prevádzku  PPš</t>
    </r>
  </si>
  <si>
    <t>vaha</t>
  </si>
  <si>
    <t>podiel na vede</t>
  </si>
  <si>
    <t>počet akademických zamestnancov</t>
  </si>
  <si>
    <t>podiel</t>
  </si>
  <si>
    <t>KITC (2)</t>
  </si>
  <si>
    <t>KITC (3)</t>
  </si>
  <si>
    <t>Počet zamestnancov vychádza z prepočítaného evidenčného počtu zamestnancov vysokých škôl za daný rok.</t>
  </si>
  <si>
    <t xml:space="preserve">Akceptované požiadavky na  špecifiká
</t>
  </si>
  <si>
    <t>Objem  odvodený od výkonu podľa  publik. činnosti</t>
  </si>
  <si>
    <t>Spolu</t>
  </si>
  <si>
    <t xml:space="preserve">Podiel VŠ na výkone podľa počtu študentov na pedagogickom výkone  (PV) pre výpočet mzdových prostriedkov na Pp 07711
</t>
  </si>
  <si>
    <t xml:space="preserve">Objem  odvodený od výkonu podľa počtu študentov (PV) pre výpočet mzdových prostriedkov na Pp 07711
</t>
  </si>
  <si>
    <t xml:space="preserve">Podiel VŠ na výkone podľa publik. a umelec.činnosti VaV pre výpočet mzdových prostriedkov VaV na Pp 07711
</t>
  </si>
  <si>
    <t xml:space="preserve">Objem  odvodený od výkonu podľa umelec. činnosti </t>
  </si>
  <si>
    <t>Dotácia podľa osobitných kritérií</t>
  </si>
  <si>
    <t>Dotácia na vzdelávaciu činnosť
PPŠ x KO</t>
  </si>
  <si>
    <t>Výkonové zložky</t>
  </si>
  <si>
    <t>Nevýkonové zložky</t>
  </si>
  <si>
    <t>Výkon.zložka</t>
  </si>
  <si>
    <t>TaS   Pp 07711  podľa zahr. grantov</t>
  </si>
  <si>
    <t>mobility</t>
  </si>
  <si>
    <t>VŠO</t>
  </si>
  <si>
    <t>TaS   Pp 07711  podľa výkonu</t>
  </si>
  <si>
    <t xml:space="preserve">Tovary a služby podprogramu 07711 </t>
  </si>
  <si>
    <t xml:space="preserve">Akceptované požiadavky na špecifiká
</t>
  </si>
  <si>
    <t xml:space="preserve">Základný príspevok na prevádzku 
</t>
  </si>
  <si>
    <t xml:space="preserve">Tovary a služby  na vzdelávaciu činnosť (PPŠ*KO)    
</t>
  </si>
  <si>
    <t xml:space="preserve">Tovary a služby  na prevádzku (PPŠ)    </t>
  </si>
  <si>
    <r>
      <t xml:space="preserve">TaS úmerne </t>
    </r>
    <r>
      <rPr>
        <sz val="11"/>
        <color indexed="10"/>
        <rFont val="Calibri"/>
        <family val="2"/>
        <charset val="238"/>
        <scheme val="minor"/>
      </rPr>
      <t>výkonu vo vzdelávaní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</si>
  <si>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Dotácia na prevádzku: </t>
    </r>
    <r>
      <rPr>
        <sz val="11"/>
        <color rgb="FF0000FF"/>
        <rFont val="Calibri"/>
        <family val="2"/>
        <charset val="238"/>
        <scheme val="minor"/>
      </rPr>
      <t xml:space="preserve">na základnú prevádzku </t>
    </r>
  </si>
  <si>
    <r>
      <t xml:space="preserve">Dotácia na prevádzku: </t>
    </r>
    <r>
      <rPr>
        <sz val="11"/>
        <color rgb="FF0000FF"/>
        <rFont val="Calibri"/>
        <family val="2"/>
        <charset val="238"/>
        <scheme val="minor"/>
      </rPr>
      <t>odvodená od PPŠ</t>
    </r>
  </si>
  <si>
    <t>Podiel vysokej školy na výkone vo vzdelávaní na TaS</t>
  </si>
  <si>
    <t xml:space="preserve">Podiel vysokej školy na prevádzku na TaS </t>
  </si>
  <si>
    <t>Priemer za zvolené obdobie</t>
  </si>
  <si>
    <t>Podiel vysokej školy na grantovej úspešnosti - domáce granty</t>
  </si>
  <si>
    <t xml:space="preserve">Podiel vysokej školy na grantovej úspešnosti - VČiS </t>
  </si>
  <si>
    <t>cudzinci</t>
  </si>
  <si>
    <t>vyslaní</t>
  </si>
  <si>
    <t xml:space="preserve">prijatí </t>
  </si>
  <si>
    <t>Dlhé obdobie</t>
  </si>
  <si>
    <t>Krátke obdobie</t>
  </si>
  <si>
    <t>Podiel pre rozpis podľa publikačnej  činnosti a umeleckej tvorbe</t>
  </si>
  <si>
    <t xml:space="preserve">Rozpis dotácie na 077 12 01 spolu 
</t>
  </si>
  <si>
    <t>Podiely pre výpočet miezd na Pp 07711 podľa scholarshipu (15%)</t>
  </si>
  <si>
    <t>Kvalita výskumnej činnosti podľa KA</t>
  </si>
  <si>
    <t>Podiel vysokej školy na výkone podľa KA</t>
  </si>
  <si>
    <t>Objem podľa KA</t>
  </si>
  <si>
    <t>Priemerný výkon za 6 rokov</t>
  </si>
  <si>
    <t>objem podľa priemerného výkonu bez GM</t>
  </si>
  <si>
    <t>Objem podľa DG</t>
  </si>
  <si>
    <t>Podiel vysokej školy na grantovej úspešnosti - výskumn. projektov od iných subjektov</t>
  </si>
  <si>
    <t>Objem podľa VČiS</t>
  </si>
  <si>
    <t>Podiel vysokej školy na grantovej úspešnosti - zahraničné granty</t>
  </si>
  <si>
    <t>Objem podľa ZG</t>
  </si>
  <si>
    <t>Podiel na počte doktorandov po dizertačnej skúške</t>
  </si>
  <si>
    <t>Objem podľa Drš_po</t>
  </si>
  <si>
    <t xml:space="preserve">Objem podľa publikačnej  činnosti </t>
  </si>
  <si>
    <t>Objem podľa umeleckej tvorby</t>
  </si>
  <si>
    <t>Rozpis pre špičkové tímy</t>
  </si>
  <si>
    <t xml:space="preserve">Podiel na publikačnej činnosti
</t>
  </si>
  <si>
    <t xml:space="preserve">Podiel na umeleckej tvorbe
</t>
  </si>
  <si>
    <t xml:space="preserve">Podiel na publikačnej činnosti * váha_pub
</t>
  </si>
  <si>
    <t xml:space="preserve">Podiel na umeleckej tvorbe * váha_um
</t>
  </si>
  <si>
    <t>výk_DG</t>
  </si>
  <si>
    <t>výk_VČiS</t>
  </si>
  <si>
    <t>výk_ZG</t>
  </si>
  <si>
    <t>výk_Dršpo</t>
  </si>
  <si>
    <t>výk_Pub</t>
  </si>
  <si>
    <t>výk_um</t>
  </si>
  <si>
    <t>váha_Pub</t>
  </si>
  <si>
    <t>váha_um</t>
  </si>
  <si>
    <t xml:space="preserve">Rozpis dotácie podľa výkonu 
</t>
  </si>
  <si>
    <t>07711 mzdy</t>
  </si>
  <si>
    <t>TM_%</t>
  </si>
  <si>
    <t>07711 TaS</t>
  </si>
  <si>
    <t>UVP_NC</t>
  </si>
  <si>
    <t>STU  s u m á r</t>
  </si>
  <si>
    <t>Vstupy z MŠVVaŠ</t>
  </si>
  <si>
    <t>UM</t>
  </si>
  <si>
    <t>ÚZ ŠDaJ</t>
  </si>
  <si>
    <t>zostatok účelovej dotácie 2019</t>
  </si>
  <si>
    <t>odsúhlasená požiadavka útvaru</t>
  </si>
  <si>
    <t>pridelené pôvodne</t>
  </si>
  <si>
    <t xml:space="preserve">Program  077 </t>
  </si>
  <si>
    <t>Podprogram  077 11 - VŠ vzdelávanie</t>
  </si>
  <si>
    <t>077 11- Mzdy</t>
  </si>
  <si>
    <t>Podprogram  07712 - veda a technika</t>
  </si>
  <si>
    <t>07712 - výkonové zložky</t>
  </si>
  <si>
    <t>Podprogram 077 13 - rozvojový projekt</t>
  </si>
  <si>
    <t>Podprogram  077 15 - sociálne služby</t>
  </si>
  <si>
    <t>077 1501 - sociálne štipendiá</t>
  </si>
  <si>
    <t>077 1502 - motiv. štip. pre vybrané štud. odbory</t>
  </si>
  <si>
    <t>077 1502 - motivačné štipendiá</t>
  </si>
  <si>
    <t>Podprogram 07715 03 spolu</t>
  </si>
  <si>
    <t>077 1503 - ŠD - mzdy</t>
  </si>
  <si>
    <t>077 1503 - ŠD - odvody</t>
  </si>
  <si>
    <t xml:space="preserve">077 1503 - strav. príspevok </t>
  </si>
  <si>
    <t>077 1503 - kultúra, šport</t>
  </si>
  <si>
    <t xml:space="preserve">Účel MŠ </t>
  </si>
  <si>
    <t>077 11 -TaS</t>
  </si>
  <si>
    <t>077 11 - odvody z miezd</t>
  </si>
  <si>
    <t>0771201 VaT</t>
  </si>
  <si>
    <t>07713 rozvoj</t>
  </si>
  <si>
    <t>07715 soc</t>
  </si>
  <si>
    <t>MŠ</t>
  </si>
  <si>
    <t>kód</t>
  </si>
  <si>
    <t>M</t>
  </si>
  <si>
    <t>T</t>
  </si>
  <si>
    <t>V</t>
  </si>
  <si>
    <t>S</t>
  </si>
  <si>
    <t>č.</t>
  </si>
  <si>
    <t>Účel</t>
  </si>
  <si>
    <t>Podprogram</t>
  </si>
  <si>
    <t>Cieľ</t>
  </si>
  <si>
    <t>Fak. ,UM, UVP_NC</t>
  </si>
  <si>
    <t>fad</t>
  </si>
  <si>
    <t>fei</t>
  </si>
  <si>
    <t>fchpt</t>
  </si>
  <si>
    <t>fiit</t>
  </si>
  <si>
    <t>svf</t>
  </si>
  <si>
    <t>sjf</t>
  </si>
  <si>
    <t>mtf</t>
  </si>
  <si>
    <t>rek</t>
  </si>
  <si>
    <t>sd</t>
  </si>
  <si>
    <t>Zostatok</t>
  </si>
  <si>
    <t>z T6b,SE</t>
  </si>
  <si>
    <t>§96a, ods.1, písm.b)</t>
  </si>
  <si>
    <t xml:space="preserve"> z T6b, SL</t>
  </si>
  <si>
    <t>§96a, ods.1, písm.a)</t>
  </si>
  <si>
    <t>Počet študentov pre motivačné štip._základné</t>
  </si>
  <si>
    <t>Počet študentov pre motivačné štip_odborové</t>
  </si>
  <si>
    <t>Celkom na motivačné štipendiá pre VVŠ</t>
  </si>
  <si>
    <t>077 1503- ŠD - TaS</t>
  </si>
  <si>
    <t>KKS</t>
  </si>
  <si>
    <t>vykon VS</t>
  </si>
  <si>
    <t>Typ</t>
  </si>
  <si>
    <t>X</t>
  </si>
  <si>
    <t xml:space="preserve"> Podiel na umeleckej tvorbe</t>
  </si>
  <si>
    <t xml:space="preserve">VVŠ </t>
  </si>
  <si>
    <t>REK</t>
  </si>
  <si>
    <t>077 11</t>
  </si>
  <si>
    <t>077 12</t>
  </si>
  <si>
    <t>077 12 patenty</t>
  </si>
  <si>
    <t>077 12 s patentmi</t>
  </si>
  <si>
    <t>delenie podľa podielov (mb)</t>
  </si>
  <si>
    <t>ministerská metodika (50%/50%)</t>
  </si>
  <si>
    <t>Podiel na dotácií na prevádzku a rozvoj infraštruktúry, výkonová, okrem KA</t>
  </si>
  <si>
    <t>DG</t>
  </si>
  <si>
    <t>Včiš</t>
  </si>
  <si>
    <t>ZG</t>
  </si>
  <si>
    <t>DršPo</t>
  </si>
  <si>
    <t>CREPČ</t>
  </si>
  <si>
    <t>CREUČ</t>
  </si>
  <si>
    <t>priemer</t>
  </si>
  <si>
    <t>Priemer za 
6 rokov</t>
  </si>
  <si>
    <t xml:space="preserve"> Podiel pre rozpis podľa úspešnosti v domácich grantoch  9%</t>
  </si>
  <si>
    <t xml:space="preserve"> Podiel pre rozpis podľa úspešnosti výsk. projektov  v rámci VČiS  3%</t>
  </si>
  <si>
    <t xml:space="preserve"> Podiel pre rozpis podľa úspešnosti výsk.projektov od iných subjektov  3%</t>
  </si>
  <si>
    <t>Podiel pre rozpis podľa počtu doktorandov po dizertačnej skúške  10%</t>
  </si>
  <si>
    <t xml:space="preserve"> Podiel na publikačnej činnosti  22.5%</t>
  </si>
  <si>
    <t xml:space="preserve"> Podiel na umeleckej tvorbe 2.5%</t>
  </si>
  <si>
    <t>Podiel pre rozpis podľa úspešnosti v zahraničných grantoch  10%</t>
  </si>
  <si>
    <t>Podiel pre rozpis podľa úspešnosti v zahraničných grantoch - výskumných  10%</t>
  </si>
  <si>
    <t xml:space="preserve">Mzdy prvku 0771503 - časť študentské domovy </t>
  </si>
  <si>
    <t xml:space="preserve"> 50% ročného objemu miezd pre ŠD
</t>
  </si>
  <si>
    <t xml:space="preserve"> 50% na základe ubytovaných študentov
</t>
  </si>
  <si>
    <t>Tovary a služby prvku 0771503 - časť študentské domovy</t>
  </si>
  <si>
    <t>TaS prvku 0771503 - časť
 príspevok na stravu študentov</t>
  </si>
  <si>
    <t>Príspevok na ubytovaných študentov</t>
  </si>
  <si>
    <t>Príspevok na prevádzku študentských domovov</t>
  </si>
  <si>
    <t>koeficient</t>
  </si>
  <si>
    <t xml:space="preserve"> Celková ubytovacia kapacita  ŠD</t>
  </si>
  <si>
    <t>Súčet z denní 
I. a II. stupeň 
vš vzdelávania</t>
  </si>
  <si>
    <t>Súčet z denní 
III.      stupeň 
vš vzdelávania DrŠ</t>
  </si>
  <si>
    <t>Súčet z iní</t>
  </si>
  <si>
    <t>---</t>
  </si>
  <si>
    <t xml:space="preserve"> Počet študentov pre motivačné štipendiá základné</t>
  </si>
  <si>
    <t>Počet študentov pre motivačné  štipendiá odborové</t>
  </si>
  <si>
    <t xml:space="preserve"> Počet pre TaS vybrané odbory</t>
  </si>
  <si>
    <t xml:space="preserve"> Počet študentov v DF - kultúra</t>
  </si>
  <si>
    <t>R-STU</t>
  </si>
  <si>
    <t>Čerpanie 
spolu</t>
  </si>
  <si>
    <t>Suma bez R-STU</t>
  </si>
  <si>
    <t>CUVTIS</t>
  </si>
  <si>
    <t>CVT - upgrade hardvéru</t>
  </si>
  <si>
    <t>SIVVPP  energie</t>
  </si>
  <si>
    <t>VO Softvér (e-Biz) ročný poplatok za licenciu</t>
  </si>
  <si>
    <t>Sciendo (de Gruyter) - elektronické publikovanie článkov</t>
  </si>
  <si>
    <t>Fond rektora</t>
  </si>
  <si>
    <t>Centrum akademického športu</t>
  </si>
  <si>
    <t>%</t>
  </si>
  <si>
    <t>ANSYS, MATLAB, ARL, LabView, e-Porady</t>
  </si>
  <si>
    <t>FCHPT</t>
  </si>
  <si>
    <t>Požiadavka 2021</t>
  </si>
  <si>
    <t>Spolu mzdy+odvody R- STU</t>
  </si>
  <si>
    <t>2. Databázy, IT a služby</t>
  </si>
  <si>
    <t>5.  Rôzne</t>
  </si>
  <si>
    <t>Vedenie STU - rektorát</t>
  </si>
  <si>
    <t>Odborné databázy (EIZ) s celouniverzitným zameraním</t>
  </si>
  <si>
    <t xml:space="preserve">Pozn. </t>
  </si>
  <si>
    <t>Športové kluby</t>
  </si>
  <si>
    <t>Personálne zabezpečenie SIVVP</t>
  </si>
  <si>
    <t>ACCORD 5% spolufinancovanie</t>
  </si>
  <si>
    <t>Vedec roka STU</t>
  </si>
  <si>
    <t>stu</t>
  </si>
  <si>
    <t>STU aktivity</t>
  </si>
  <si>
    <t>Spoločné pre R-STU a STU aktivity (ďalší zošit)</t>
  </si>
  <si>
    <t>Podpora medzinárodnej VT spolupráce</t>
  </si>
  <si>
    <t>Zabezpečenie vzdelávania doktorandov</t>
  </si>
  <si>
    <t>mzdy R-STU</t>
  </si>
  <si>
    <t>účel</t>
  </si>
  <si>
    <t>suma</t>
  </si>
  <si>
    <t>dotácia</t>
  </si>
  <si>
    <t>odvody R-STU</t>
  </si>
  <si>
    <t xml:space="preserve">Mzdy a TaS  rektorátu STU komplexne </t>
  </si>
  <si>
    <r>
      <t xml:space="preserve">Rektorát </t>
    </r>
    <r>
      <rPr>
        <sz val="11"/>
        <color rgb="FFFF0000"/>
        <rFont val="Calibri"/>
        <family val="2"/>
        <charset val="238"/>
        <scheme val="minor"/>
      </rPr>
      <t>(Fond rektora)</t>
    </r>
  </si>
  <si>
    <t>4. Fakulty - podporné aktivity</t>
  </si>
  <si>
    <t>3. STU - podporné aktivity</t>
  </si>
  <si>
    <t>STU - aktivity</t>
  </si>
  <si>
    <t>Fakulty - aktivity</t>
  </si>
  <si>
    <t>f</t>
  </si>
  <si>
    <t>Fakulty aktivity</t>
  </si>
  <si>
    <t>Program  077 %</t>
  </si>
  <si>
    <t>Spolu: Šport + kultúra</t>
  </si>
  <si>
    <t>Spolu: STU - podporné aktivity</t>
  </si>
  <si>
    <t>Spolu: Fakulty - podporné aktivity</t>
  </si>
  <si>
    <t>Spolu: Rôzne</t>
  </si>
  <si>
    <t>Spolufinancovanie projektu H2020 SASPRO 2</t>
  </si>
  <si>
    <t>€</t>
  </si>
  <si>
    <t>mzdy  R STU 07711</t>
  </si>
  <si>
    <t>odvody R STU 07711</t>
  </si>
  <si>
    <t>odvody R STU 07712</t>
  </si>
  <si>
    <t>Spolu:  Databázy + IT + služby</t>
  </si>
  <si>
    <t>Chýbajúca suma do 90%</t>
  </si>
  <si>
    <t>Program  077 celkovo %</t>
  </si>
  <si>
    <t>% vyjadrenie</t>
  </si>
  <si>
    <t>Rozdiel_%</t>
  </si>
  <si>
    <t>rok</t>
  </si>
  <si>
    <t>Spolu (R+akt)</t>
  </si>
  <si>
    <t>mzdy R STU 07712</t>
  </si>
  <si>
    <t>Aktivity -&gt; fakulty</t>
  </si>
  <si>
    <t xml:space="preserve">Návrh rozpisu dotácie dotácie STU na rok 2021 </t>
  </si>
  <si>
    <t>Počet nezamestnaných absolventov 2019</t>
  </si>
  <si>
    <t>rozpis 2020,2019,2018 + výročná správa o stave vš (počet zamestnancov)</t>
  </si>
  <si>
    <t xml:space="preserve">Akademickí zamestnaneci - (vysokoškolskí učitelia, výskumní a umeleckí pracovníci) za roky 2018 až 2020 </t>
  </si>
  <si>
    <t>DG za rok  2020</t>
  </si>
  <si>
    <t>VČiS  za rok  2020</t>
  </si>
  <si>
    <t>ZG za rok  2020</t>
  </si>
  <si>
    <t>ZG ostatné za rok  2020</t>
  </si>
  <si>
    <t>Celkový súčet SK    oktober 2020</t>
  </si>
  <si>
    <t xml:space="preserve"> Príspevok na prevádzku odvodený od počtu ubytovaných študentov</t>
  </si>
  <si>
    <t>Vizuálna časť</t>
  </si>
  <si>
    <t>Kategória Vizual FINAL</t>
  </si>
  <si>
    <t>VŠ</t>
  </si>
  <si>
    <t>Kategória</t>
  </si>
  <si>
    <t>ZZZ</t>
  </si>
  <si>
    <t>ZZY</t>
  </si>
  <si>
    <t>ZZX</t>
  </si>
  <si>
    <t>ZZV</t>
  </si>
  <si>
    <t>ZYZ</t>
  </si>
  <si>
    <t>ZYY</t>
  </si>
  <si>
    <t>ZYX</t>
  </si>
  <si>
    <t>ZYV</t>
  </si>
  <si>
    <t>ZXZ</t>
  </si>
  <si>
    <t>ZXY</t>
  </si>
  <si>
    <t>ZXX</t>
  </si>
  <si>
    <t>ZXV</t>
  </si>
  <si>
    <t>ZVZ</t>
  </si>
  <si>
    <t>ZVY</t>
  </si>
  <si>
    <t>ZVX</t>
  </si>
  <si>
    <t>ZVV</t>
  </si>
  <si>
    <t>YZY</t>
  </si>
  <si>
    <t>YZX</t>
  </si>
  <si>
    <t>YZV</t>
  </si>
  <si>
    <t>YYZ</t>
  </si>
  <si>
    <t>YYY</t>
  </si>
  <si>
    <t>YYX</t>
  </si>
  <si>
    <t>YYV</t>
  </si>
  <si>
    <t>YXZ</t>
  </si>
  <si>
    <t>YXY</t>
  </si>
  <si>
    <t>YXX</t>
  </si>
  <si>
    <t>YXV</t>
  </si>
  <si>
    <t>YVZ</t>
  </si>
  <si>
    <t>YVY</t>
  </si>
  <si>
    <t>YVX</t>
  </si>
  <si>
    <t>YVV</t>
  </si>
  <si>
    <t>XZX</t>
  </si>
  <si>
    <t>XZV</t>
  </si>
  <si>
    <t>XYY</t>
  </si>
  <si>
    <t>XYX</t>
  </si>
  <si>
    <t>XYV</t>
  </si>
  <si>
    <t>XXY</t>
  </si>
  <si>
    <t>XXX</t>
  </si>
  <si>
    <t>XXV</t>
  </si>
  <si>
    <t>XVZ</t>
  </si>
  <si>
    <t>XVY</t>
  </si>
  <si>
    <t>XVX</t>
  </si>
  <si>
    <t>XVV</t>
  </si>
  <si>
    <t>DELU</t>
  </si>
  <si>
    <t>DEL</t>
  </si>
  <si>
    <t>súčet</t>
  </si>
  <si>
    <t>kategoria</t>
  </si>
  <si>
    <t>váhy pre 2022</t>
  </si>
  <si>
    <t>YZZ</t>
  </si>
  <si>
    <t>XZZ</t>
  </si>
  <si>
    <t>XZY</t>
  </si>
  <si>
    <t>XYZ</t>
  </si>
  <si>
    <t>VVŠ</t>
  </si>
  <si>
    <t>XXZ</t>
  </si>
  <si>
    <t>celkovo</t>
  </si>
  <si>
    <t>Podiel vysokej školy na výkone podľa excelentných pracovísk</t>
  </si>
  <si>
    <t>Objem vysokej školy na výkone podľa excelentných pracovísk</t>
  </si>
  <si>
    <t xml:space="preserve"> Počet študentov SR ubytovaných  k 31.10.</t>
  </si>
  <si>
    <t xml:space="preserve"> Celkový počet študentov  ubytovaných v študentskom domove k 31.10.</t>
  </si>
  <si>
    <t xml:space="preserve"> Celkový počet študentov  ubytovaných v ŠD k 31.10. DrŠ na 12 mes.</t>
  </si>
  <si>
    <t>Celkový počet ubytovaných v ŠD k 31.10.</t>
  </si>
  <si>
    <t>Rozpis dotácie v roku 2022 na prvku 0771503 pre ŠD</t>
  </si>
  <si>
    <t>Celkový počet študentov ubytovaných v ŠD
k 31.10.</t>
  </si>
  <si>
    <t>Celkový počet študentov ubytovaných v zmluvných zariadeniach 
k 31.10.</t>
  </si>
  <si>
    <t>Čerpanie sociálne štipendiá</t>
  </si>
  <si>
    <t>Čerpanie tehotenské štipendiá</t>
  </si>
  <si>
    <t>Suma 2022</t>
  </si>
  <si>
    <t>Rozdiel %</t>
  </si>
  <si>
    <t>Umelecký súbor Technik</t>
  </si>
  <si>
    <t>Podpora spolupráce s praxou</t>
  </si>
  <si>
    <t>Odmenenie najlepších výstupov tvorivej činnosti</t>
  </si>
  <si>
    <t>Vydavateľská činnosť - SPECTRUM</t>
  </si>
  <si>
    <t>Zabezpečenie agendy univerzitnej knižnice</t>
  </si>
  <si>
    <t>um f</t>
  </si>
  <si>
    <t>nc f</t>
  </si>
  <si>
    <t>Program 077 výkonové zložky
07711 + 0771201 v €</t>
  </si>
  <si>
    <t>Finančné prostriedky určené na celouniverzitné činnosti STU (bez miezd a TaS R-STU)</t>
  </si>
  <si>
    <t>Pridelené súčastiam z celouniverzitných aktivít</t>
  </si>
  <si>
    <t>Suma 2023</t>
  </si>
  <si>
    <t>Rozdiel 2023-2022</t>
  </si>
  <si>
    <t>rozdiel 2023-2022</t>
  </si>
  <si>
    <t>Rok 2022</t>
  </si>
  <si>
    <t>rok 2022</t>
  </si>
  <si>
    <t>Rozpis dotácie na rok 2023 pre ŠD</t>
  </si>
  <si>
    <t>Zostatok z roku 2022</t>
  </si>
  <si>
    <t xml:space="preserve"> Predpoklad počtu vydaných jedál pre rok 2019
podľa revízie k 31.10.</t>
  </si>
  <si>
    <r>
      <t xml:space="preserve">Predpoklad na rok 2023 (na základe počtu vydaných jedál v r.2019) </t>
    </r>
    <r>
      <rPr>
        <sz val="11"/>
        <color rgb="FF0000FF"/>
        <rFont val="Calibri"/>
        <family val="2"/>
        <charset val="238"/>
        <scheme val="minor"/>
      </rPr>
      <t>príspevok 1,40 €</t>
    </r>
  </si>
  <si>
    <t>Predpoklad na rok 2023 (na základe počtu vydaných jedál v r.2019 a zostatku)</t>
  </si>
  <si>
    <t>Záloha na rok 2023 (na základe počtu vydaných jedál v r.2019 a zostatku)</t>
  </si>
  <si>
    <t>Celkový počet študentov ubytovaných v ŠD
v 2019</t>
  </si>
  <si>
    <t xml:space="preserve"> Podiel pre rozpis podľa akreditácie  0%</t>
  </si>
  <si>
    <t xml:space="preserve"> Podiel pre rozpis excelentných pracovísk  11.88%</t>
  </si>
  <si>
    <t>Excelentné tímy</t>
  </si>
  <si>
    <t xml:space="preserve"> Podiel pre rozpis podľa 6 ročného intervalu  31.12%</t>
  </si>
  <si>
    <t>MEDIAN pre STU 2020</t>
  </si>
  <si>
    <t>DG za rok  2021</t>
  </si>
  <si>
    <t>VČiS  za rok  2021</t>
  </si>
  <si>
    <t>Súčet DG za roky     2021 a 2020</t>
  </si>
  <si>
    <t>Súčet VČiS  za roky     2021 a 2020</t>
  </si>
  <si>
    <t>ZG za rok  2021</t>
  </si>
  <si>
    <t>Súčet ZG za roky     2021 a 2020</t>
  </si>
  <si>
    <t>ZG ostatné za rok  2021</t>
  </si>
  <si>
    <t>Podiel pre rozpis podľa úspešnosti v zahraničných grantoch - ostatných 1.3mil. Eur</t>
  </si>
  <si>
    <t>um</t>
  </si>
  <si>
    <t xml:space="preserve">    Počet z ID záznamov v vizuálnej časti za rok 2020</t>
  </si>
  <si>
    <t xml:space="preserve">    Počet z ID záznamov v vizuálnej časti za rok 2021</t>
  </si>
  <si>
    <t>Prepočet z ID záznamov v vizuálnej časti za roky 2020 a 2021 cez váhy platné pre rozpis dotácie na rok 2023</t>
  </si>
  <si>
    <t>Dotácia na tovary a služby za akademické mobility podľa osobitných kritérií na rok 2023</t>
  </si>
  <si>
    <t>k 31.10.2021</t>
  </si>
  <si>
    <t xml:space="preserve">Objem ZG ostatné za roky 2020 a 2021 spolu </t>
  </si>
  <si>
    <t xml:space="preserve">Rozpis dotácie na rok 2023 podľa zahraničných grantov
</t>
  </si>
  <si>
    <t>Rozpis dotácie na rok 2023 podľa osobitných kritérií  na mobility</t>
  </si>
  <si>
    <t>Rozpis dotácie na rok 2023 podľa osobitných kritérií  pre VŠO</t>
  </si>
  <si>
    <t>Rozpis dotácie na TaS na rok 2023</t>
  </si>
  <si>
    <t>Rozpis dotácie na TaS na rok 2023 %</t>
  </si>
  <si>
    <t>Rozpis na mzdy podľa výkonu na rok 2023</t>
  </si>
  <si>
    <t>Rozpis dotácie na mzdy v 07711 na rok 2023 celkom</t>
  </si>
  <si>
    <t>Rozpis dotácie na mzdy v 07711 na rok 2023 %</t>
  </si>
  <si>
    <t>Súčet DG za roky  2020 a 2021</t>
  </si>
  <si>
    <t>Súčet VČiS  za roky     2020 a 2021</t>
  </si>
  <si>
    <t>Súčet ZG za roky   2020 a 2021</t>
  </si>
  <si>
    <t>Priemerný počet doktorandov po dizertačnej skúške  1/2020-12/2020</t>
  </si>
  <si>
    <r>
      <t>Podiel VVŠ na výkonovom rozpise dotácie na výskumnú, vývojovú alebo umeleckú tvorbu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2023</t>
    </r>
  </si>
  <si>
    <r>
      <t xml:space="preserve">Rozpis dotácie  na rok </t>
    </r>
    <r>
      <rPr>
        <sz val="11"/>
        <color rgb="FFFF0000"/>
        <rFont val="Calibri"/>
        <family val="2"/>
        <charset val="238"/>
        <scheme val="minor"/>
      </rPr>
      <t>2023 spolu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</si>
  <si>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Rozpis dotácie  na rok </t>
    </r>
    <r>
      <rPr>
        <sz val="11"/>
        <color rgb="FFFF0000"/>
        <rFont val="Calibri"/>
        <family val="2"/>
        <charset val="238"/>
        <scheme val="minor"/>
      </rPr>
      <t>2023 %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</si>
  <si>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Podiel scholarshipu pre výpočet mzdových prostriedkov na Pp 07711 pre rok </t>
    </r>
    <r>
      <rPr>
        <sz val="11"/>
        <color rgb="FFFF0000"/>
        <rFont val="Calibri"/>
        <family val="2"/>
        <charset val="238"/>
        <scheme val="minor"/>
      </rPr>
      <t>2023</t>
    </r>
  </si>
  <si>
    <r>
      <t xml:space="preserve">Rozpis dotácie na rok </t>
    </r>
    <r>
      <rPr>
        <sz val="11"/>
        <color indexed="12"/>
        <rFont val="Calibri"/>
        <family val="2"/>
        <charset val="238"/>
        <scheme val="minor"/>
      </rPr>
      <t xml:space="preserve">2023 pre ŠD podľa výkonu
</t>
    </r>
  </si>
  <si>
    <t xml:space="preserve">Rozpis dotácie 
z roku 2022 pre ŠD
</t>
  </si>
  <si>
    <t>Zostatok 
dotácie k 31.12.2021 = PS roku 2022</t>
  </si>
  <si>
    <t>Zostatok dotácie k 31.12.2022 = PS roku 2023</t>
  </si>
  <si>
    <t>do rozpisu 2023</t>
  </si>
  <si>
    <t>MEDIAN 2019-2021</t>
  </si>
  <si>
    <t>Návrh rozpisu dotácie dotácie STU na rok 2022</t>
  </si>
  <si>
    <t>Údaje MŠ sú z roku 2021</t>
  </si>
  <si>
    <t>Údaje STU sú podľa roku 2022, delí sa to podľa aktuálneho stavu študentov</t>
  </si>
  <si>
    <t>Podpora študentov so špecifickými potrebami</t>
  </si>
  <si>
    <t>Príspevok na letnú univerziádu</t>
  </si>
  <si>
    <t>Študentská formula</t>
  </si>
  <si>
    <t>Špičkový tím SvF</t>
  </si>
  <si>
    <t xml:space="preserve">1. Účel MŠVVaŠ </t>
  </si>
  <si>
    <t>PCA Slovakia</t>
  </si>
  <si>
    <t>Účel 2022</t>
  </si>
  <si>
    <t>Podiel jednotlivých položiek na celkovej dotácii 2023 (len výkonové zložky bez účelových dotácií = podprogramy 07711 a 07712)</t>
  </si>
  <si>
    <t>Podiel na publikačnej činnosti VVŠ  2023</t>
  </si>
  <si>
    <t>Podiel na umeleckej tvorbe pre RD_2023</t>
  </si>
  <si>
    <t>Suma na motivačné štipendiá_základné pre r. 2023</t>
  </si>
  <si>
    <t>Nepoužitá dotácia z roku 2022 na zostatkovom účte</t>
  </si>
  <si>
    <t>Motivačné štipendiá základné upravené o nepoužitú dotáciu z 2023</t>
  </si>
  <si>
    <t>Suma na motivačné štipendiá_odborové pre r. 2023</t>
  </si>
  <si>
    <t>Dotácia 2022 dodatok č. 6</t>
  </si>
  <si>
    <t>Dotácia 2022 dot. zmluva</t>
  </si>
  <si>
    <t>SPOLU
dotácia</t>
  </si>
  <si>
    <t>Vypočítaná 
dotácia 2023</t>
  </si>
  <si>
    <t>Korigovaná 
dotácia 2023</t>
  </si>
  <si>
    <t>Motivačné štipendiá odborové upravené o nepoužitú dotáciu z 2022</t>
  </si>
  <si>
    <t>Návrh rozpisu dotácie dotácie STU na rok 2023</t>
  </si>
  <si>
    <t>valorizácia</t>
  </si>
  <si>
    <r>
      <rPr>
        <b/>
        <sz val="14"/>
        <rFont val="Calibri"/>
        <family val="2"/>
        <charset val="238"/>
        <scheme val="minor"/>
      </rPr>
      <t>STU</t>
    </r>
    <r>
      <rPr>
        <b/>
        <sz val="11"/>
        <rFont val="Calibri"/>
        <family val="2"/>
        <charset val="238"/>
        <scheme val="minor"/>
      </rPr>
      <t xml:space="preserve">
s valorizáciou</t>
    </r>
  </si>
  <si>
    <t>Návrh rozpisu dotácie dotácie STU na rok 2023 - Rozdiel oproti roku 2021 (bez valorizácií)</t>
  </si>
  <si>
    <r>
      <t xml:space="preserve">Vstupy z MŠVVaŠ </t>
    </r>
    <r>
      <rPr>
        <b/>
        <sz val="9"/>
        <color rgb="FF0070C0"/>
        <rFont val="Calibri"/>
        <family val="2"/>
        <charset val="238"/>
        <scheme val="minor"/>
      </rPr>
      <t>bez valorizácie</t>
    </r>
  </si>
  <si>
    <t xml:space="preserve">Poradenské centrum </t>
  </si>
  <si>
    <r>
      <t xml:space="preserve">Návrh rozpisu dotácie dotácie STU na rok 2023 - Rozdiel oproti roku 2022 </t>
    </r>
    <r>
      <rPr>
        <b/>
        <sz val="14"/>
        <color rgb="FFFF0000"/>
        <rFont val="Calibri"/>
        <family val="2"/>
        <charset val="238"/>
        <scheme val="minor"/>
      </rPr>
      <t>(bez valorizácií)</t>
    </r>
  </si>
  <si>
    <t>R-STU
výkonové</t>
  </si>
  <si>
    <t>R-STU
účelové</t>
  </si>
  <si>
    <t>-</t>
  </si>
  <si>
    <t>Podiel súčastí na celkovej dotácii</t>
  </si>
  <si>
    <t>Valorizácia platov</t>
  </si>
  <si>
    <t>MP - 077 11</t>
  </si>
  <si>
    <t xml:space="preserve"> 077 12 01</t>
  </si>
  <si>
    <t>077 15 03</t>
  </si>
  <si>
    <t>Učitel</t>
  </si>
  <si>
    <t>neuč</t>
  </si>
  <si>
    <t>výskum</t>
  </si>
  <si>
    <t>ŠD</t>
  </si>
  <si>
    <t>Drš</t>
  </si>
  <si>
    <t>ŠDaJ</t>
  </si>
  <si>
    <t>prevádzka R-STU</t>
  </si>
  <si>
    <t>Útvar vzdelávania a starostlivosti o študentov</t>
  </si>
  <si>
    <t>Právny a organizačný útvar</t>
  </si>
  <si>
    <t>Zabezpečenie činnosti akademických orgánov STU</t>
  </si>
  <si>
    <t>Kancelária kvality</t>
  </si>
  <si>
    <t>Študentské aktivity</t>
  </si>
  <si>
    <t>Útvar medzinárodných vzťahov</t>
  </si>
  <si>
    <t>Útvar práce s verejnosťou</t>
  </si>
  <si>
    <t>Noc výskumníkov</t>
  </si>
  <si>
    <t>Podpora publikovania v Open Access</t>
  </si>
  <si>
    <t>Výdavky súvisiace s usporiadaním LU 2024</t>
  </si>
  <si>
    <t>Know How centrum</t>
  </si>
  <si>
    <t>Členstvo v KIC EIT, EFRA</t>
  </si>
  <si>
    <t>prevádzka R STU 077 11</t>
  </si>
  <si>
    <t>prevádzka R STU 077 12</t>
  </si>
  <si>
    <t xml:space="preserve">Fond rektora </t>
  </si>
  <si>
    <t>Mzdy SVVP</t>
  </si>
  <si>
    <t>Mladý výskumník a excelentné tímy</t>
  </si>
  <si>
    <t>Audity Horizon projektov</t>
  </si>
  <si>
    <t>Projektové stredisko</t>
  </si>
  <si>
    <t>Univerzitný technologický inkubátor</t>
  </si>
  <si>
    <t xml:space="preserve">Účel MŠVVaŠ </t>
  </si>
  <si>
    <t>Kapacitný projekt CEVIS</t>
  </si>
  <si>
    <t>Program 077 v € (po započítaní projektu CEVIS)</t>
  </si>
  <si>
    <t>Program 077 výkonové zložky
07711 + 0771201 v %</t>
  </si>
  <si>
    <t>Program 077 v % (po započítaní projektu CEVIS)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</si>
</sst>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#,##0_ ;[Red]\-#,##0\ "/>
    <numFmt numFmtId="169" formatCode="#,##0.000"/>
    <numFmt numFmtId="170" formatCode="0.0%"/>
    <numFmt numFmtId="171" formatCode="0.000%"/>
    <numFmt numFmtId="172" formatCode="0.000"/>
    <numFmt numFmtId="173" formatCode="#,##0.0_ ;[Red]\-#,##0.0\ "/>
    <numFmt numFmtId="174" formatCode="0.00000"/>
    <numFmt numFmtId="175" formatCode="_-* #,##0.00\ _S_k_-;\-* #,##0.00\ _S_k_-;_-* &quot;-&quot;??\ _S_k_-;_-@_-"/>
    <numFmt numFmtId="176" formatCode="_-* #,##0.0000\ _S_k_-;\-* #,##0.0000\ _S_k_-;_-* &quot;-&quot;??\ _S_k_-;_-@_-"/>
    <numFmt numFmtId="177" formatCode="_-* #,##0.00\ &quot;Sk&quot;_-;\-* #,##0.00\ &quot;Sk&quot;_-;_-* &quot;-&quot;??\ &quot;Sk&quot;_-;_-@_-"/>
    <numFmt numFmtId="178" formatCode="#,##0.00_ ;[Red]\-#,##0.00\ "/>
    <numFmt numFmtId="179" formatCode="0.0000"/>
    <numFmt numFmtId="180" formatCode="#,##0_ ;\-#,##0\ "/>
    <numFmt numFmtId="181" formatCode="_-* #,##0\ _S_k_-;\-* #,##0\ _S_k_-;_-* &quot;-&quot;??\ _S_k_-;_-@_-"/>
    <numFmt numFmtId="182" formatCode="&quot; &quot;#,##0.00&quot;    &quot;;&quot;-&quot;#,##0.00&quot;    &quot;;&quot; -&quot;00&quot;    &quot;;&quot; &quot;@&quot; &quot;"/>
    <numFmt numFmtId="183" formatCode="#,##0.000_ ;[Red]\-#,##0.000\ "/>
    <numFmt numFmtId="184" formatCode="_-* #,##0.00\ [$€-1]_-;\-* #,##0.00\ [$€-1]_-;_-* &quot;-&quot;??\ [$€-1]_-"/>
    <numFmt numFmtId="185" formatCode="[$-41B]General"/>
    <numFmt numFmtId="186" formatCode="0.0"/>
  </numFmts>
  <fonts count="1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0"/>
      <color indexed="12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0"/>
      <color indexed="63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rgb="FFFF0000"/>
      <name val="Arial CE"/>
      <family val="2"/>
      <charset val="238"/>
    </font>
    <font>
      <sz val="10"/>
      <color rgb="FF16365C"/>
      <name val="Arial CE"/>
      <family val="2"/>
      <charset val="238"/>
    </font>
    <font>
      <sz val="10"/>
      <color rgb="FF000000"/>
      <name val="Arial CE"/>
      <family val="2"/>
      <charset val="238"/>
    </font>
    <font>
      <sz val="10"/>
      <color rgb="FF0000FF"/>
      <name val="Arial CE"/>
      <family val="2"/>
      <charset val="238"/>
    </font>
    <font>
      <sz val="10"/>
      <color rgb="FF9C0006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rgb="FF0000FF"/>
      <name val="Arial CE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color theme="1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indexed="1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48"/>
      <name val="Calibri"/>
      <family val="2"/>
      <charset val="238"/>
      <scheme val="minor"/>
    </font>
    <font>
      <sz val="10"/>
      <color indexed="48"/>
      <name val="Calibri"/>
      <family val="2"/>
      <charset val="238"/>
      <scheme val="minor"/>
    </font>
    <font>
      <b/>
      <sz val="10"/>
      <color indexed="57"/>
      <name val="Calibri"/>
      <family val="2"/>
      <charset val="238"/>
      <scheme val="minor"/>
    </font>
    <font>
      <b/>
      <i/>
      <sz val="10"/>
      <color indexed="48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 tint="-0.49998474074526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</font>
    <font>
      <sz val="11"/>
      <color rgb="FF00610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Arial Narrow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theme="1"/>
      <name val="Times New Roman"/>
      <family val="2"/>
      <charset val="238"/>
    </font>
    <font>
      <b/>
      <sz val="8.5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0"/>
      <charset val="238"/>
    </font>
    <font>
      <b/>
      <sz val="18"/>
      <color indexed="62"/>
      <name val="Cambria"/>
      <family val="2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</font>
    <font>
      <sz val="11"/>
      <color theme="0" tint="-0.249977111117893"/>
      <name val="Calibri"/>
      <family val="2"/>
      <charset val="238"/>
      <scheme val="minor"/>
    </font>
    <font>
      <b/>
      <i/>
      <sz val="10"/>
      <color indexed="57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29F76E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rgb="FFFCD5B4"/>
        <bgColor rgb="FFFCD5B4"/>
      </patternFill>
    </fill>
    <fill>
      <patternFill patternType="solid">
        <fgColor rgb="FFB7DEE8"/>
        <bgColor rgb="FFB7DEE8"/>
      </patternFill>
    </fill>
    <fill>
      <patternFill patternType="solid">
        <fgColor rgb="FFFFC7CE"/>
        <bgColor rgb="FFFFC7CE"/>
      </patternFill>
    </fill>
    <fill>
      <patternFill patternType="solid">
        <fgColor rgb="FF92D050"/>
        <bgColor rgb="FF92D050"/>
      </patternFill>
    </fill>
    <fill>
      <patternFill patternType="solid">
        <fgColor indexed="55"/>
      </patternFill>
    </fill>
    <fill>
      <patternFill patternType="solid">
        <fgColor rgb="FFFF99CC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66FF66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BDBDB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8000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FABF8F"/>
        <bgColor rgb="FF000000"/>
      </patternFill>
    </fill>
  </fills>
  <borders count="488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3250">
    <xf numFmtId="0" fontId="0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/>
    <xf numFmtId="9" fontId="18" fillId="0" borderId="0" applyFont="0" applyFill="0" applyBorder="0" applyAlignment="0" applyProtection="0"/>
    <xf numFmtId="168" fontId="16" fillId="26" borderId="20"/>
    <xf numFmtId="0" fontId="15" fillId="0" borderId="41">
      <alignment horizontal="left" indent="1"/>
    </xf>
    <xf numFmtId="0" fontId="3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168" fontId="36" fillId="49" borderId="66" applyAlignment="0" applyProtection="0"/>
    <xf numFmtId="0" fontId="40" fillId="0" borderId="0"/>
    <xf numFmtId="0" fontId="19" fillId="0" borderId="0"/>
    <xf numFmtId="168" fontId="15" fillId="0" borderId="0"/>
    <xf numFmtId="44" fontId="12" fillId="0" borderId="0" applyFont="0" applyFill="0" applyBorder="0" applyAlignment="0" applyProtection="0"/>
    <xf numFmtId="0" fontId="15" fillId="0" borderId="41">
      <alignment horizontal="left" indent="1"/>
    </xf>
    <xf numFmtId="0" fontId="12" fillId="0" borderId="0"/>
    <xf numFmtId="0" fontId="19" fillId="0" borderId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2" fillId="0" borderId="0"/>
    <xf numFmtId="0" fontId="11" fillId="3" borderId="0" applyNumberFormat="0" applyBorder="0" applyAlignment="0" applyProtection="0"/>
    <xf numFmtId="9" fontId="12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  <xf numFmtId="0" fontId="12" fillId="0" borderId="0"/>
    <xf numFmtId="0" fontId="41" fillId="0" borderId="0"/>
    <xf numFmtId="0" fontId="19" fillId="0" borderId="0"/>
    <xf numFmtId="0" fontId="19" fillId="0" borderId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55" borderId="0" applyNumberFormat="0" applyBorder="0" applyAlignment="0" applyProtection="0"/>
    <xf numFmtId="0" fontId="41" fillId="58" borderId="0" applyNumberFormat="0" applyBorder="0" applyAlignment="0" applyProtection="0"/>
    <xf numFmtId="0" fontId="41" fillId="61" borderId="0" applyNumberFormat="0" applyBorder="0" applyAlignment="0" applyProtection="0"/>
    <xf numFmtId="0" fontId="42" fillId="62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63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3" borderId="0" applyNumberFormat="0" applyBorder="0" applyAlignment="0" applyProtection="0"/>
    <xf numFmtId="0" fontId="42" fillId="64" borderId="0" applyNumberFormat="0" applyBorder="0" applyAlignment="0" applyProtection="0"/>
    <xf numFmtId="0" fontId="42" fillId="69" borderId="0" applyNumberFormat="0" applyBorder="0" applyAlignment="0" applyProtection="0"/>
    <xf numFmtId="0" fontId="43" fillId="53" borderId="0" applyNumberFormat="0" applyBorder="0" applyAlignment="0" applyProtection="0"/>
    <xf numFmtId="0" fontId="44" fillId="70" borderId="79" applyNumberFormat="0" applyAlignment="0" applyProtection="0"/>
    <xf numFmtId="0" fontId="45" fillId="0" borderId="0" applyNumberFormat="0" applyFill="0" applyBorder="0" applyAlignment="0" applyProtection="0"/>
    <xf numFmtId="10" fontId="46" fillId="0" borderId="0" applyFill="0" applyBorder="0" applyAlignment="0" applyProtection="0"/>
    <xf numFmtId="0" fontId="47" fillId="71" borderId="0" applyNumberFormat="0" applyFont="0" applyBorder="0" applyAlignment="0" applyProtection="0"/>
    <xf numFmtId="10" fontId="46" fillId="0" borderId="0" applyFill="0" applyBorder="0" applyAlignment="0" applyProtection="0"/>
    <xf numFmtId="0" fontId="47" fillId="71" borderId="0" applyNumberFormat="0" applyFont="0" applyBorder="0" applyAlignment="0" applyProtection="0"/>
    <xf numFmtId="10" fontId="46" fillId="0" borderId="0" applyFill="0" applyBorder="0" applyAlignment="0" applyProtection="0"/>
    <xf numFmtId="0" fontId="47" fillId="71" borderId="0" applyNumberFormat="0" applyFont="0" applyBorder="0" applyAlignment="0" applyProtection="0"/>
    <xf numFmtId="10" fontId="46" fillId="0" borderId="0" applyFill="0" applyBorder="0" applyAlignment="0" applyProtection="0"/>
    <xf numFmtId="0" fontId="47" fillId="71" borderId="0" applyNumberFormat="0" applyBorder="0" applyAlignment="0" applyProtection="0"/>
    <xf numFmtId="10" fontId="46" fillId="0" borderId="0" applyFill="0" applyBorder="0" applyAlignment="0" applyProtection="0"/>
    <xf numFmtId="0" fontId="47" fillId="71" borderId="0" applyNumberFormat="0" applyBorder="0" applyAlignment="0" applyProtection="0"/>
    <xf numFmtId="0" fontId="48" fillId="72" borderId="0" applyNumberFormat="0" applyBorder="0" applyAlignment="0" applyProtection="0"/>
    <xf numFmtId="10" fontId="46" fillId="0" borderId="0" applyFill="0" applyBorder="0" applyAlignment="0" applyProtection="0"/>
    <xf numFmtId="10" fontId="46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73" borderId="0" applyNumberFormat="0" applyBorder="0" applyAlignment="0" applyProtection="0"/>
    <xf numFmtId="0" fontId="47" fillId="71" borderId="0" applyNumberFormat="0" applyFont="0" applyBorder="0" applyAlignment="0" applyProtection="0"/>
    <xf numFmtId="0" fontId="47" fillId="71" borderId="0" applyNumberFormat="0" applyFont="0" applyBorder="0" applyAlignment="0" applyProtection="0"/>
    <xf numFmtId="0" fontId="47" fillId="74" borderId="0" applyNumberFormat="0" applyFont="0" applyBorder="0" applyAlignment="0" applyProtection="0"/>
    <xf numFmtId="0" fontId="47" fillId="71" borderId="0" applyNumberFormat="0" applyFont="0" applyBorder="0" applyAlignment="0" applyProtection="0"/>
    <xf numFmtId="175" fontId="14" fillId="0" borderId="0" applyFont="0" applyFill="0" applyBorder="0" applyAlignment="0" applyProtection="0"/>
    <xf numFmtId="175" fontId="40" fillId="0" borderId="0" applyFont="0" applyFill="0" applyBorder="0" applyAlignment="0" applyProtection="0"/>
    <xf numFmtId="182" fontId="47" fillId="0" borderId="0" applyFont="0" applyFill="0" applyBorder="0" applyAlignment="0" applyProtection="0"/>
    <xf numFmtId="168" fontId="15" fillId="0" borderId="71">
      <alignment horizontal="right" indent="1"/>
    </xf>
    <xf numFmtId="0" fontId="50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52" fillId="0" borderId="80" applyNumberFormat="0" applyFill="0" applyAlignment="0" applyProtection="0"/>
    <xf numFmtId="0" fontId="53" fillId="0" borderId="81" applyNumberFormat="0" applyFill="0" applyAlignment="0" applyProtection="0"/>
    <xf numFmtId="0" fontId="54" fillId="0" borderId="82" applyNumberFormat="0" applyFill="0" applyAlignment="0" applyProtection="0"/>
    <xf numFmtId="0" fontId="54" fillId="0" borderId="0" applyNumberFormat="0" applyFill="0" applyBorder="0" applyAlignment="0" applyProtection="0"/>
    <xf numFmtId="0" fontId="40" fillId="0" borderId="3">
      <alignment horizontal="center" vertical="center"/>
    </xf>
    <xf numFmtId="0" fontId="55" fillId="0" borderId="0" applyNumberFormat="0" applyFill="0" applyBorder="0" applyAlignment="0" applyProtection="0"/>
    <xf numFmtId="0" fontId="56" fillId="75" borderId="83" applyNumberFormat="0" applyAlignment="0" applyProtection="0"/>
    <xf numFmtId="0" fontId="57" fillId="57" borderId="79" applyNumberFormat="0" applyAlignment="0" applyProtection="0"/>
    <xf numFmtId="0" fontId="40" fillId="30" borderId="71"/>
    <xf numFmtId="0" fontId="40" fillId="76" borderId="72"/>
    <xf numFmtId="0" fontId="58" fillId="0" borderId="84" applyNumberFormat="0" applyFill="0" applyAlignment="0" applyProtection="0"/>
    <xf numFmtId="177" fontId="40" fillId="0" borderId="0" applyFont="0" applyFill="0" applyBorder="0" applyAlignment="0" applyProtection="0"/>
    <xf numFmtId="0" fontId="59" fillId="77" borderId="0" applyNumberFormat="0" applyBorder="0" applyAlignment="0" applyProtection="0"/>
    <xf numFmtId="0" fontId="19" fillId="0" borderId="0"/>
    <xf numFmtId="0" fontId="4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60" fillId="0" borderId="0"/>
    <xf numFmtId="0" fontId="47" fillId="0" borderId="0"/>
    <xf numFmtId="0" fontId="40" fillId="0" borderId="0"/>
    <xf numFmtId="0" fontId="40" fillId="0" borderId="0"/>
    <xf numFmtId="0" fontId="40" fillId="0" borderId="0"/>
    <xf numFmtId="0" fontId="14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4" fillId="0" borderId="0"/>
    <xf numFmtId="0" fontId="41" fillId="78" borderId="85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6" applyNumberFormat="0" applyFill="0" applyAlignment="0" applyProtection="0"/>
    <xf numFmtId="0" fontId="63" fillId="0" borderId="87" applyNumberFormat="0" applyProtection="0">
      <alignment horizontal="left" indent="1"/>
    </xf>
    <xf numFmtId="0" fontId="17" fillId="24" borderId="41">
      <alignment horizontal="left" indent="1"/>
    </xf>
    <xf numFmtId="0" fontId="64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12" fillId="0" borderId="0"/>
    <xf numFmtId="0" fontId="9" fillId="0" borderId="0"/>
    <xf numFmtId="0" fontId="15" fillId="0" borderId="0"/>
    <xf numFmtId="0" fontId="12" fillId="0" borderId="0"/>
    <xf numFmtId="0" fontId="9" fillId="0" borderId="0"/>
    <xf numFmtId="0" fontId="63" fillId="0" borderId="0"/>
    <xf numFmtId="0" fontId="12" fillId="0" borderId="0"/>
    <xf numFmtId="0" fontId="10" fillId="2" borderId="0" applyNumberFormat="0" applyBorder="0" applyAlignment="0" applyProtection="0"/>
    <xf numFmtId="0" fontId="9" fillId="0" borderId="0"/>
    <xf numFmtId="0" fontId="18" fillId="0" borderId="0"/>
    <xf numFmtId="9" fontId="9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9" fillId="0" borderId="0"/>
    <xf numFmtId="168" fontId="15" fillId="0" borderId="122">
      <alignment horizontal="right" indent="1"/>
    </xf>
    <xf numFmtId="0" fontId="44" fillId="70" borderId="124" applyNumberFormat="0" applyAlignment="0" applyProtection="0"/>
    <xf numFmtId="0" fontId="62" fillId="0" borderId="126" applyNumberFormat="0" applyFill="0" applyAlignment="0" applyProtection="0"/>
    <xf numFmtId="0" fontId="41" fillId="78" borderId="125" applyNumberFormat="0" applyFont="0" applyAlignment="0" applyProtection="0"/>
    <xf numFmtId="0" fontId="44" fillId="70" borderId="119" applyNumberFormat="0" applyAlignment="0" applyProtection="0"/>
    <xf numFmtId="0" fontId="40" fillId="76" borderId="123"/>
    <xf numFmtId="0" fontId="40" fillId="30" borderId="122"/>
    <xf numFmtId="0" fontId="57" fillId="57" borderId="124" applyNumberFormat="0" applyAlignment="0" applyProtection="0"/>
    <xf numFmtId="168" fontId="15" fillId="0" borderId="117">
      <alignment horizontal="right" indent="1"/>
    </xf>
    <xf numFmtId="0" fontId="57" fillId="57" borderId="119" applyNumberFormat="0" applyAlignment="0" applyProtection="0"/>
    <xf numFmtId="0" fontId="40" fillId="30" borderId="117"/>
    <xf numFmtId="0" fontId="40" fillId="76" borderId="118"/>
    <xf numFmtId="0" fontId="41" fillId="78" borderId="120" applyNumberFormat="0" applyFont="0" applyAlignment="0" applyProtection="0"/>
    <xf numFmtId="0" fontId="62" fillId="0" borderId="121" applyNumberFormat="0" applyFill="0" applyAlignment="0" applyProtection="0"/>
    <xf numFmtId="168" fontId="15" fillId="0" borderId="144">
      <alignment horizontal="right" indent="1"/>
    </xf>
    <xf numFmtId="0" fontId="44" fillId="70" borderId="147" applyNumberFormat="0" applyAlignment="0" applyProtection="0"/>
    <xf numFmtId="0" fontId="62" fillId="0" borderId="149" applyNumberFormat="0" applyFill="0" applyAlignment="0" applyProtection="0"/>
    <xf numFmtId="0" fontId="41" fillId="78" borderId="148" applyNumberFormat="0" applyFont="0" applyAlignment="0" applyProtection="0"/>
    <xf numFmtId="0" fontId="44" fillId="70" borderId="133" applyNumberFormat="0" applyAlignment="0" applyProtection="0"/>
    <xf numFmtId="0" fontId="40" fillId="76" borderId="145"/>
    <xf numFmtId="0" fontId="40" fillId="30" borderId="144"/>
    <xf numFmtId="0" fontId="57" fillId="57" borderId="147" applyNumberFormat="0" applyAlignment="0" applyProtection="0"/>
    <xf numFmtId="168" fontId="15" fillId="0" borderId="131">
      <alignment horizontal="right" indent="1"/>
    </xf>
    <xf numFmtId="0" fontId="57" fillId="57" borderId="133" applyNumberFormat="0" applyAlignment="0" applyProtection="0"/>
    <xf numFmtId="0" fontId="40" fillId="30" borderId="131"/>
    <xf numFmtId="0" fontId="40" fillId="76" borderId="132"/>
    <xf numFmtId="0" fontId="41" fillId="78" borderId="134" applyNumberFormat="0" applyFont="0" applyAlignment="0" applyProtection="0"/>
    <xf numFmtId="0" fontId="62" fillId="0" borderId="135" applyNumberFormat="0" applyFill="0" applyAlignment="0" applyProtection="0"/>
    <xf numFmtId="168" fontId="15" fillId="0" borderId="139">
      <alignment horizontal="right" indent="1"/>
    </xf>
    <xf numFmtId="0" fontId="44" fillId="70" borderId="141" applyNumberFormat="0" applyAlignment="0" applyProtection="0"/>
    <xf numFmtId="0" fontId="62" fillId="0" borderId="143" applyNumberFormat="0" applyFill="0" applyAlignment="0" applyProtection="0"/>
    <xf numFmtId="0" fontId="41" fillId="78" borderId="142" applyNumberFormat="0" applyFont="0" applyAlignment="0" applyProtection="0"/>
    <xf numFmtId="0" fontId="44" fillId="70" borderId="136" applyNumberFormat="0" applyAlignment="0" applyProtection="0"/>
    <xf numFmtId="0" fontId="40" fillId="76" borderId="140"/>
    <xf numFmtId="0" fontId="40" fillId="30" borderId="139"/>
    <xf numFmtId="0" fontId="57" fillId="57" borderId="141" applyNumberFormat="0" applyAlignment="0" applyProtection="0"/>
    <xf numFmtId="168" fontId="15" fillId="0" borderId="131">
      <alignment horizontal="right" indent="1"/>
    </xf>
    <xf numFmtId="0" fontId="57" fillId="57" borderId="136" applyNumberFormat="0" applyAlignment="0" applyProtection="0"/>
    <xf numFmtId="0" fontId="40" fillId="30" borderId="131"/>
    <xf numFmtId="0" fontId="40" fillId="76" borderId="132"/>
    <xf numFmtId="0" fontId="41" fillId="78" borderId="137" applyNumberFormat="0" applyFont="0" applyAlignment="0" applyProtection="0"/>
    <xf numFmtId="0" fontId="62" fillId="0" borderId="138" applyNumberFormat="0" applyFill="0" applyAlignment="0" applyProtection="0"/>
    <xf numFmtId="168" fontId="15" fillId="0" borderId="153">
      <alignment horizontal="right" indent="1"/>
    </xf>
    <xf numFmtId="0" fontId="44" fillId="70" borderId="155" applyNumberFormat="0" applyAlignment="0" applyProtection="0"/>
    <xf numFmtId="0" fontId="62" fillId="0" borderId="157" applyNumberFormat="0" applyFill="0" applyAlignment="0" applyProtection="0"/>
    <xf numFmtId="0" fontId="41" fillId="78" borderId="156" applyNumberFormat="0" applyFont="0" applyAlignment="0" applyProtection="0"/>
    <xf numFmtId="0" fontId="44" fillId="70" borderId="150" applyNumberFormat="0" applyAlignment="0" applyProtection="0"/>
    <xf numFmtId="0" fontId="40" fillId="76" borderId="154"/>
    <xf numFmtId="0" fontId="40" fillId="30" borderId="153"/>
    <xf numFmtId="0" fontId="57" fillId="57" borderId="155" applyNumberFormat="0" applyAlignment="0" applyProtection="0"/>
    <xf numFmtId="168" fontId="15" fillId="0" borderId="144">
      <alignment horizontal="right" indent="1"/>
    </xf>
    <xf numFmtId="0" fontId="57" fillId="57" borderId="150" applyNumberFormat="0" applyAlignment="0" applyProtection="0"/>
    <xf numFmtId="0" fontId="40" fillId="30" borderId="144"/>
    <xf numFmtId="0" fontId="40" fillId="76" borderId="145"/>
    <xf numFmtId="0" fontId="41" fillId="78" borderId="151" applyNumberFormat="0" applyFont="0" applyAlignment="0" applyProtection="0"/>
    <xf numFmtId="0" fontId="62" fillId="0" borderId="152" applyNumberFormat="0" applyFill="0" applyAlignment="0" applyProtection="0"/>
    <xf numFmtId="0" fontId="42" fillId="62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63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57" fillId="57" borderId="186" applyNumberFormat="0" applyAlignment="0" applyProtection="0"/>
    <xf numFmtId="177" fontId="18" fillId="0" borderId="0" applyFont="0" applyFill="0" applyBorder="0" applyAlignment="0" applyProtection="0"/>
    <xf numFmtId="0" fontId="18" fillId="0" borderId="0"/>
    <xf numFmtId="168" fontId="15" fillId="0" borderId="158">
      <alignment horizontal="right" indent="1"/>
    </xf>
    <xf numFmtId="9" fontId="18" fillId="0" borderId="0" applyFont="0" applyFill="0" applyBorder="0" applyAlignment="0" applyProtection="0"/>
    <xf numFmtId="0" fontId="62" fillId="0" borderId="188" applyNumberFormat="0" applyFill="0" applyAlignment="0" applyProtection="0"/>
    <xf numFmtId="0" fontId="6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30" borderId="158"/>
    <xf numFmtId="0" fontId="18" fillId="76" borderId="159"/>
    <xf numFmtId="0" fontId="18" fillId="0" borderId="3">
      <alignment horizontal="center" vertical="center"/>
    </xf>
    <xf numFmtId="175" fontId="18" fillId="0" borderId="0" applyFont="0" applyFill="0" applyBorder="0" applyAlignment="0" applyProtection="0"/>
    <xf numFmtId="0" fontId="18" fillId="0" borderId="0"/>
    <xf numFmtId="0" fontId="103" fillId="2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9" fillId="109" borderId="190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0" fontId="19" fillId="114" borderId="190" applyNumberFormat="0" applyProtection="0">
      <alignment horizontal="left" vertical="top" indent="1"/>
    </xf>
    <xf numFmtId="0" fontId="44" fillId="70" borderId="79" applyNumberFormat="0" applyAlignment="0" applyProtection="0"/>
    <xf numFmtId="168" fontId="15" fillId="0" borderId="189">
      <alignment horizontal="right" indent="1"/>
    </xf>
    <xf numFmtId="0" fontId="18" fillId="0" borderId="3">
      <alignment horizontal="center" vertical="center"/>
    </xf>
    <xf numFmtId="0" fontId="57" fillId="57" borderId="79" applyNumberFormat="0" applyAlignment="0" applyProtection="0"/>
    <xf numFmtId="0" fontId="18" fillId="30" borderId="158"/>
    <xf numFmtId="0" fontId="18" fillId="76" borderId="159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41" fillId="78" borderId="85" applyNumberFormat="0" applyFont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2" fillId="0" borderId="188" applyNumberFormat="0" applyFill="0" applyAlignment="0" applyProtection="0"/>
    <xf numFmtId="168" fontId="16" fillId="26" borderId="20"/>
    <xf numFmtId="168" fontId="15" fillId="0" borderId="189">
      <alignment horizontal="right" indent="1"/>
    </xf>
    <xf numFmtId="0" fontId="4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4" fillId="70" borderId="79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57" fillId="57" borderId="79" applyNumberFormat="0" applyAlignment="0" applyProtection="0"/>
    <xf numFmtId="0" fontId="41" fillId="0" borderId="0"/>
    <xf numFmtId="0" fontId="41" fillId="0" borderId="0"/>
    <xf numFmtId="0" fontId="41" fillId="0" borderId="0"/>
    <xf numFmtId="0" fontId="60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00" fillId="0" borderId="0"/>
    <xf numFmtId="0" fontId="14" fillId="78" borderId="85" applyNumberFormat="0" applyFont="0" applyAlignment="0" applyProtection="0"/>
    <xf numFmtId="9" fontId="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" fontId="106" fillId="77" borderId="190" applyNumberFormat="0" applyProtection="0">
      <alignment vertical="center"/>
    </xf>
    <xf numFmtId="4" fontId="107" fillId="23" borderId="190" applyNumberFormat="0" applyProtection="0">
      <alignment vertical="center"/>
    </xf>
    <xf numFmtId="4" fontId="106" fillId="23" borderId="190" applyNumberFormat="0" applyProtection="0">
      <alignment horizontal="left" vertical="center" indent="1"/>
    </xf>
    <xf numFmtId="0" fontId="106" fillId="23" borderId="190" applyNumberFormat="0" applyProtection="0">
      <alignment horizontal="left" vertical="top" indent="1"/>
    </xf>
    <xf numFmtId="4" fontId="108" fillId="53" borderId="190" applyNumberFormat="0" applyProtection="0">
      <alignment horizontal="right" vertical="center"/>
    </xf>
    <xf numFmtId="4" fontId="108" fillId="59" borderId="190" applyNumberFormat="0" applyProtection="0">
      <alignment horizontal="right" vertical="center"/>
    </xf>
    <xf numFmtId="4" fontId="108" fillId="67" borderId="190" applyNumberFormat="0" applyProtection="0">
      <alignment horizontal="right" vertical="center"/>
    </xf>
    <xf numFmtId="4" fontId="108" fillId="61" borderId="190" applyNumberFormat="0" applyProtection="0">
      <alignment horizontal="right" vertical="center"/>
    </xf>
    <xf numFmtId="4" fontId="108" fillId="65" borderId="190" applyNumberFormat="0" applyProtection="0">
      <alignment horizontal="right" vertical="center"/>
    </xf>
    <xf numFmtId="4" fontId="108" fillId="69" borderId="190" applyNumberFormat="0" applyProtection="0">
      <alignment horizontal="right" vertical="center"/>
    </xf>
    <xf numFmtId="4" fontId="108" fillId="68" borderId="190" applyNumberFormat="0" applyProtection="0">
      <alignment horizontal="right" vertical="center"/>
    </xf>
    <xf numFmtId="4" fontId="108" fillId="111" borderId="190" applyNumberFormat="0" applyProtection="0">
      <alignment horizontal="right" vertical="center"/>
    </xf>
    <xf numFmtId="4" fontId="108" fillId="60" borderId="190" applyNumberFormat="0" applyProtection="0">
      <alignment horizontal="right" vertical="center"/>
    </xf>
    <xf numFmtId="4" fontId="106" fillId="112" borderId="191" applyNumberFormat="0" applyProtection="0">
      <alignment horizontal="left" vertical="center" indent="1"/>
    </xf>
    <xf numFmtId="4" fontId="108" fillId="113" borderId="0" applyNumberFormat="0" applyProtection="0">
      <alignment horizontal="left" vertical="center" indent="1"/>
    </xf>
    <xf numFmtId="4" fontId="109" fillId="114" borderId="0" applyNumberFormat="0" applyProtection="0">
      <alignment horizontal="left" vertical="center" indent="1"/>
    </xf>
    <xf numFmtId="4" fontId="108" fillId="115" borderId="190" applyNumberFormat="0" applyProtection="0">
      <alignment horizontal="right" vertical="center"/>
    </xf>
    <xf numFmtId="4" fontId="110" fillId="113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0" fontId="19" fillId="114" borderId="190" applyNumberFormat="0" applyProtection="0">
      <alignment horizontal="left" vertical="center" indent="1"/>
    </xf>
    <xf numFmtId="0" fontId="19" fillId="114" borderId="190" applyNumberFormat="0" applyProtection="0">
      <alignment horizontal="left" vertical="top" indent="1"/>
    </xf>
    <xf numFmtId="0" fontId="19" fillId="109" borderId="190" applyNumberFormat="0" applyProtection="0">
      <alignment horizontal="left" vertical="center" indent="1"/>
    </xf>
    <xf numFmtId="0" fontId="19" fillId="109" borderId="190" applyNumberFormat="0" applyProtection="0">
      <alignment horizontal="left" vertical="top" indent="1"/>
    </xf>
    <xf numFmtId="0" fontId="19" fillId="37" borderId="190" applyNumberFormat="0" applyProtection="0">
      <alignment horizontal="left" vertical="center" indent="1"/>
    </xf>
    <xf numFmtId="0" fontId="19" fillId="37" borderId="190" applyNumberFormat="0" applyProtection="0">
      <alignment horizontal="left" vertical="top" indent="1"/>
    </xf>
    <xf numFmtId="0" fontId="19" fillId="25" borderId="190" applyNumberFormat="0" applyProtection="0">
      <alignment horizontal="left" vertical="center" indent="1"/>
    </xf>
    <xf numFmtId="0" fontId="19" fillId="25" borderId="190" applyNumberFormat="0" applyProtection="0">
      <alignment horizontal="left" vertical="top" indent="1"/>
    </xf>
    <xf numFmtId="4" fontId="106" fillId="109" borderId="0" applyNumberFormat="0" applyProtection="0">
      <alignment horizontal="left" vertical="center" indent="1"/>
    </xf>
    <xf numFmtId="4" fontId="108" fillId="116" borderId="190" applyNumberFormat="0" applyProtection="0">
      <alignment vertical="center"/>
    </xf>
    <xf numFmtId="4" fontId="111" fillId="116" borderId="190" applyNumberFormat="0" applyProtection="0">
      <alignment vertical="center"/>
    </xf>
    <xf numFmtId="4" fontId="108" fillId="116" borderId="190" applyNumberFormat="0" applyProtection="0">
      <alignment horizontal="left" vertical="center" indent="1"/>
    </xf>
    <xf numFmtId="0" fontId="108" fillId="116" borderId="190" applyNumberFormat="0" applyProtection="0">
      <alignment horizontal="left" vertical="top" indent="1"/>
    </xf>
    <xf numFmtId="4" fontId="108" fillId="113" borderId="190" applyNumberFormat="0" applyProtection="0">
      <alignment horizontal="right" vertical="center"/>
    </xf>
    <xf numFmtId="4" fontId="111" fillId="113" borderId="190" applyNumberFormat="0" applyProtection="0">
      <alignment horizontal="right" vertical="center"/>
    </xf>
    <xf numFmtId="4" fontId="108" fillId="115" borderId="190" applyNumberFormat="0" applyProtection="0">
      <alignment horizontal="left" vertical="center" indent="1"/>
    </xf>
    <xf numFmtId="0" fontId="108" fillId="109" borderId="190" applyNumberFormat="0" applyProtection="0">
      <alignment horizontal="left" vertical="top" indent="1"/>
    </xf>
    <xf numFmtId="4" fontId="112" fillId="117" borderId="0" applyNumberFormat="0" applyProtection="0">
      <alignment horizontal="left" vertical="center" indent="1"/>
    </xf>
    <xf numFmtId="4" fontId="113" fillId="113" borderId="190" applyNumberFormat="0" applyProtection="0">
      <alignment horizontal="right" vertical="center"/>
    </xf>
    <xf numFmtId="0" fontId="104" fillId="0" borderId="27" applyFont="0" applyFill="0" applyBorder="0" applyAlignment="0" applyProtection="0">
      <alignment horizontal="center" vertical="center" wrapText="1"/>
    </xf>
    <xf numFmtId="0" fontId="104" fillId="0" borderId="27" applyFont="0" applyBorder="0" applyAlignment="0">
      <alignment horizontal="center" vertical="center" wrapText="1"/>
    </xf>
    <xf numFmtId="0" fontId="62" fillId="0" borderId="188" applyNumberFormat="0" applyFill="0" applyAlignment="0" applyProtection="0"/>
    <xf numFmtId="0" fontId="62" fillId="0" borderId="188" applyNumberFormat="0" applyFill="0" applyAlignment="0" applyProtection="0"/>
    <xf numFmtId="4" fontId="108" fillId="59" borderId="190" applyNumberFormat="0" applyProtection="0">
      <alignment horizontal="right" vertical="center"/>
    </xf>
    <xf numFmtId="0" fontId="62" fillId="0" borderId="188" applyNumberFormat="0" applyFill="0" applyAlignment="0" applyProtection="0"/>
    <xf numFmtId="4" fontId="108" fillId="61" borderId="190" applyNumberFormat="0" applyProtection="0">
      <alignment horizontal="right" vertical="center"/>
    </xf>
    <xf numFmtId="0" fontId="18" fillId="30" borderId="189"/>
    <xf numFmtId="4" fontId="108" fillId="59" borderId="190" applyNumberFormat="0" applyProtection="0">
      <alignment horizontal="right" vertical="center"/>
    </xf>
    <xf numFmtId="0" fontId="18" fillId="30" borderId="189"/>
    <xf numFmtId="4" fontId="106" fillId="77" borderId="190" applyNumberFormat="0" applyProtection="0">
      <alignment vertical="center"/>
    </xf>
    <xf numFmtId="168" fontId="15" fillId="0" borderId="189">
      <alignment horizontal="right" indent="1"/>
    </xf>
    <xf numFmtId="4" fontId="108" fillId="113" borderId="190" applyNumberFormat="0" applyProtection="0">
      <alignment horizontal="right" vertical="center"/>
    </xf>
    <xf numFmtId="0" fontId="62" fillId="0" borderId="188" applyNumberFormat="0" applyFill="0" applyAlignment="0" applyProtection="0"/>
    <xf numFmtId="0" fontId="14" fillId="78" borderId="85" applyNumberFormat="0" applyFont="0" applyAlignment="0" applyProtection="0"/>
    <xf numFmtId="9" fontId="18" fillId="0" borderId="0" applyFont="0" applyFill="0" applyBorder="0" applyAlignment="0" applyProtection="0"/>
    <xf numFmtId="0" fontId="18" fillId="30" borderId="189"/>
    <xf numFmtId="4" fontId="108" fillId="65" borderId="190" applyNumberFormat="0" applyProtection="0">
      <alignment horizontal="right" vertical="center"/>
    </xf>
    <xf numFmtId="4" fontId="108" fillId="59" borderId="190" applyNumberFormat="0" applyProtection="0">
      <alignment horizontal="right" vertical="center"/>
    </xf>
    <xf numFmtId="4" fontId="108" fillId="67" borderId="190" applyNumberFormat="0" applyProtection="0">
      <alignment horizontal="right" vertical="center"/>
    </xf>
    <xf numFmtId="4" fontId="108" fillId="65" borderId="190" applyNumberFormat="0" applyProtection="0">
      <alignment horizontal="right" vertical="center"/>
    </xf>
    <xf numFmtId="4" fontId="108" fillId="69" borderId="190" applyNumberFormat="0" applyProtection="0">
      <alignment horizontal="right" vertical="center"/>
    </xf>
    <xf numFmtId="4" fontId="108" fillId="111" borderId="190" applyNumberFormat="0" applyProtection="0">
      <alignment horizontal="right" vertical="center"/>
    </xf>
    <xf numFmtId="0" fontId="18" fillId="30" borderId="189"/>
    <xf numFmtId="0" fontId="19" fillId="37" borderId="190" applyNumberFormat="0" applyProtection="0">
      <alignment horizontal="left" vertical="center" indent="1"/>
    </xf>
    <xf numFmtId="0" fontId="19" fillId="37" borderId="190" applyNumberFormat="0" applyProtection="0">
      <alignment horizontal="left" vertical="top" indent="1"/>
    </xf>
    <xf numFmtId="0" fontId="19" fillId="25" borderId="190" applyNumberFormat="0" applyProtection="0">
      <alignment horizontal="left" vertical="top" indent="1"/>
    </xf>
    <xf numFmtId="4" fontId="108" fillId="113" borderId="190" applyNumberFormat="0" applyProtection="0">
      <alignment horizontal="right" vertical="center"/>
    </xf>
    <xf numFmtId="0" fontId="108" fillId="109" borderId="190" applyNumberFormat="0" applyProtection="0">
      <alignment horizontal="left" vertical="top" indent="1"/>
    </xf>
    <xf numFmtId="9" fontId="18" fillId="0" borderId="0" applyFont="0" applyFill="0" applyBorder="0" applyAlignment="0" applyProtection="0"/>
    <xf numFmtId="0" fontId="57" fillId="57" borderId="79" applyNumberFormat="0" applyAlignment="0" applyProtection="0"/>
    <xf numFmtId="4" fontId="111" fillId="113" borderId="190" applyNumberFormat="0" applyProtection="0">
      <alignment horizontal="right" vertical="center"/>
    </xf>
    <xf numFmtId="9" fontId="18" fillId="0" borderId="0" applyFont="0" applyFill="0" applyBorder="0" applyAlignment="0" applyProtection="0"/>
    <xf numFmtId="0" fontId="41" fillId="78" borderId="85" applyNumberFormat="0" applyFont="0" applyAlignment="0" applyProtection="0"/>
    <xf numFmtId="0" fontId="19" fillId="25" borderId="190" applyNumberFormat="0" applyProtection="0">
      <alignment horizontal="left" vertical="top" indent="1"/>
    </xf>
    <xf numFmtId="0" fontId="19" fillId="37" borderId="190" applyNumberFormat="0" applyProtection="0">
      <alignment horizontal="left" vertical="top" indent="1"/>
    </xf>
    <xf numFmtId="9" fontId="18" fillId="0" borderId="0" applyFont="0" applyFill="0" applyBorder="0" applyAlignment="0" applyProtection="0"/>
    <xf numFmtId="4" fontId="106" fillId="77" borderId="190" applyNumberFormat="0" applyProtection="0">
      <alignment vertical="center"/>
    </xf>
    <xf numFmtId="4" fontId="108" fillId="53" borderId="190" applyNumberFormat="0" applyProtection="0">
      <alignment horizontal="right" vertical="center"/>
    </xf>
    <xf numFmtId="4" fontId="108" fillId="61" borderId="190" applyNumberFormat="0" applyProtection="0">
      <alignment horizontal="right" vertical="center"/>
    </xf>
    <xf numFmtId="0" fontId="57" fillId="57" borderId="79" applyNumberFormat="0" applyAlignment="0" applyProtection="0"/>
    <xf numFmtId="4" fontId="108" fillId="116" borderId="190" applyNumberFormat="0" applyProtection="0">
      <alignment vertical="center"/>
    </xf>
    <xf numFmtId="0" fontId="108" fillId="116" borderId="190" applyNumberFormat="0" applyProtection="0">
      <alignment horizontal="left" vertical="top" indent="1"/>
    </xf>
    <xf numFmtId="0" fontId="62" fillId="0" borderId="188" applyNumberFormat="0" applyFill="0" applyAlignment="0" applyProtection="0"/>
    <xf numFmtId="168" fontId="15" fillId="0" borderId="189">
      <alignment horizontal="right" indent="1"/>
    </xf>
    <xf numFmtId="4" fontId="106" fillId="23" borderId="190" applyNumberFormat="0" applyProtection="0">
      <alignment horizontal="left" vertical="center" indent="1"/>
    </xf>
    <xf numFmtId="0" fontId="108" fillId="109" borderId="190" applyNumberFormat="0" applyProtection="0">
      <alignment horizontal="left" vertical="top" indent="1"/>
    </xf>
    <xf numFmtId="0" fontId="44" fillId="70" borderId="79" applyNumberFormat="0" applyAlignment="0" applyProtection="0"/>
    <xf numFmtId="4" fontId="108" fillId="111" borderId="190" applyNumberFormat="0" applyProtection="0">
      <alignment horizontal="right" vertical="center"/>
    </xf>
    <xf numFmtId="168" fontId="15" fillId="0" borderId="189">
      <alignment horizontal="right" indent="1"/>
    </xf>
    <xf numFmtId="4" fontId="113" fillId="113" borderId="190" applyNumberFormat="0" applyProtection="0">
      <alignment horizontal="right" vertical="center"/>
    </xf>
    <xf numFmtId="4" fontId="107" fillId="23" borderId="190" applyNumberFormat="0" applyProtection="0">
      <alignment vertical="center"/>
    </xf>
    <xf numFmtId="9" fontId="18" fillId="0" borderId="0" applyFont="0" applyFill="0" applyBorder="0" applyAlignment="0" applyProtection="0"/>
    <xf numFmtId="0" fontId="41" fillId="78" borderId="85" applyNumberFormat="0" applyFont="0" applyAlignment="0" applyProtection="0"/>
    <xf numFmtId="168" fontId="15" fillId="0" borderId="189">
      <alignment horizontal="right" indent="1"/>
    </xf>
    <xf numFmtId="4" fontId="108" fillId="53" borderId="190" applyNumberFormat="0" applyProtection="0">
      <alignment horizontal="right" vertical="center"/>
    </xf>
    <xf numFmtId="4" fontId="108" fillId="67" borderId="190" applyNumberFormat="0" applyProtection="0">
      <alignment horizontal="right" vertical="center"/>
    </xf>
    <xf numFmtId="4" fontId="108" fillId="60" borderId="190" applyNumberFormat="0" applyProtection="0">
      <alignment horizontal="right" vertical="center"/>
    </xf>
    <xf numFmtId="4" fontId="108" fillId="116" borderId="190" applyNumberFormat="0" applyProtection="0">
      <alignment horizontal="left" vertical="center" indent="1"/>
    </xf>
    <xf numFmtId="4" fontId="107" fillId="23" borderId="190" applyNumberFormat="0" applyProtection="0">
      <alignment vertical="center"/>
    </xf>
    <xf numFmtId="4" fontId="111" fillId="116" borderId="190" applyNumberFormat="0" applyProtection="0">
      <alignment vertical="center"/>
    </xf>
    <xf numFmtId="4" fontId="111" fillId="113" borderId="190" applyNumberFormat="0" applyProtection="0">
      <alignment horizontal="right" vertical="center"/>
    </xf>
    <xf numFmtId="4" fontId="106" fillId="23" borderId="190" applyNumberFormat="0" applyProtection="0">
      <alignment horizontal="left" vertical="center" indent="1"/>
    </xf>
    <xf numFmtId="0" fontId="44" fillId="70" borderId="79" applyNumberFormat="0" applyAlignment="0" applyProtection="0"/>
    <xf numFmtId="0" fontId="57" fillId="57" borderId="79" applyNumberFormat="0" applyAlignment="0" applyProtection="0"/>
    <xf numFmtId="0" fontId="19" fillId="109" borderId="190" applyNumberFormat="0" applyProtection="0">
      <alignment horizontal="left" vertical="center" indent="1"/>
    </xf>
    <xf numFmtId="4" fontId="108" fillId="60" borderId="190" applyNumberFormat="0" applyProtection="0">
      <alignment horizontal="right" vertical="center"/>
    </xf>
    <xf numFmtId="168" fontId="15" fillId="0" borderId="189">
      <alignment horizontal="right" indent="1"/>
    </xf>
    <xf numFmtId="4" fontId="108" fillId="69" borderId="190" applyNumberFormat="0" applyProtection="0">
      <alignment horizontal="right" vertical="center"/>
    </xf>
    <xf numFmtId="0" fontId="44" fillId="70" borderId="79" applyNumberFormat="0" applyAlignment="0" applyProtection="0"/>
    <xf numFmtId="168" fontId="15" fillId="0" borderId="189">
      <alignment horizontal="right" indent="1"/>
    </xf>
    <xf numFmtId="0" fontId="14" fillId="78" borderId="85" applyNumberFormat="0" applyFont="0" applyAlignment="0" applyProtection="0"/>
    <xf numFmtId="0" fontId="105" fillId="70" borderId="187" applyNumberFormat="0" applyAlignment="0" applyProtection="0"/>
    <xf numFmtId="4" fontId="108" fillId="116" borderId="190" applyNumberFormat="0" applyProtection="0">
      <alignment horizontal="left" vertical="center" indent="1"/>
    </xf>
    <xf numFmtId="4" fontId="111" fillId="116" borderId="190" applyNumberFormat="0" applyProtection="0">
      <alignment vertical="center"/>
    </xf>
    <xf numFmtId="0" fontId="19" fillId="37" borderId="190" applyNumberFormat="0" applyProtection="0">
      <alignment horizontal="left" vertical="center" indent="1"/>
    </xf>
    <xf numFmtId="0" fontId="19" fillId="114" borderId="190" applyNumberFormat="0" applyProtection="0">
      <alignment horizontal="left" vertical="top" indent="1"/>
    </xf>
    <xf numFmtId="4" fontId="106" fillId="77" borderId="190" applyNumberFormat="0" applyProtection="0">
      <alignment vertical="center"/>
    </xf>
    <xf numFmtId="4" fontId="107" fillId="23" borderId="190" applyNumberFormat="0" applyProtection="0">
      <alignment vertical="center"/>
    </xf>
    <xf numFmtId="4" fontId="106" fillId="23" borderId="190" applyNumberFormat="0" applyProtection="0">
      <alignment horizontal="left" vertical="center" indent="1"/>
    </xf>
    <xf numFmtId="0" fontId="106" fillId="23" borderId="190" applyNumberFormat="0" applyProtection="0">
      <alignment horizontal="left" vertical="top" indent="1"/>
    </xf>
    <xf numFmtId="4" fontId="108" fillId="53" borderId="190" applyNumberFormat="0" applyProtection="0">
      <alignment horizontal="right" vertical="center"/>
    </xf>
    <xf numFmtId="4" fontId="108" fillId="61" borderId="190" applyNumberFormat="0" applyProtection="0">
      <alignment horizontal="right" vertical="center"/>
    </xf>
    <xf numFmtId="4" fontId="108" fillId="68" borderId="190" applyNumberFormat="0" applyProtection="0">
      <alignment horizontal="right" vertical="center"/>
    </xf>
    <xf numFmtId="4" fontId="108" fillId="65" borderId="190" applyNumberFormat="0" applyProtection="0">
      <alignment horizontal="right" vertical="center"/>
    </xf>
    <xf numFmtId="4" fontId="108" fillId="115" borderId="190" applyNumberFormat="0" applyProtection="0">
      <alignment horizontal="right" vertical="center"/>
    </xf>
    <xf numFmtId="0" fontId="19" fillId="114" borderId="190" applyNumberFormat="0" applyProtection="0">
      <alignment horizontal="left" vertical="center" indent="1"/>
    </xf>
    <xf numFmtId="0" fontId="19" fillId="109" borderId="190" applyNumberFormat="0" applyProtection="0">
      <alignment horizontal="left" vertical="top" indent="1"/>
    </xf>
    <xf numFmtId="0" fontId="19" fillId="25" borderId="190" applyNumberFormat="0" applyProtection="0">
      <alignment horizontal="left" vertical="center" indent="1"/>
    </xf>
    <xf numFmtId="0" fontId="104" fillId="0" borderId="27" applyFont="0" applyFill="0" applyBorder="0" applyAlignment="0" applyProtection="0">
      <alignment horizontal="center" vertical="center" wrapText="1"/>
    </xf>
    <xf numFmtId="0" fontId="104" fillId="0" borderId="27" applyFont="0" applyBorder="0" applyAlignment="0">
      <alignment horizontal="center" vertical="center" wrapText="1"/>
    </xf>
    <xf numFmtId="4" fontId="108" fillId="115" borderId="190" applyNumberFormat="0" applyProtection="0">
      <alignment horizontal="left" vertical="center" indent="1"/>
    </xf>
    <xf numFmtId="4" fontId="113" fillId="113" borderId="190" applyNumberFormat="0" applyProtection="0">
      <alignment horizontal="right" vertical="center"/>
    </xf>
    <xf numFmtId="0" fontId="105" fillId="70" borderId="187" applyNumberFormat="0" applyAlignment="0" applyProtection="0"/>
    <xf numFmtId="0" fontId="57" fillId="57" borderId="79" applyNumberFormat="0" applyAlignment="0" applyProtection="0"/>
    <xf numFmtId="0" fontId="62" fillId="0" borderId="188" applyNumberFormat="0" applyFill="0" applyAlignment="0" applyProtection="0"/>
    <xf numFmtId="0" fontId="106" fillId="23" borderId="190" applyNumberFormat="0" applyProtection="0">
      <alignment horizontal="left" vertical="top" indent="1"/>
    </xf>
    <xf numFmtId="4" fontId="106" fillId="77" borderId="190" applyNumberFormat="0" applyProtection="0">
      <alignment vertical="center"/>
    </xf>
    <xf numFmtId="4" fontId="107" fillId="23" borderId="190" applyNumberFormat="0" applyProtection="0">
      <alignment vertical="center"/>
    </xf>
    <xf numFmtId="4" fontId="106" fillId="23" borderId="190" applyNumberFormat="0" applyProtection="0">
      <alignment horizontal="left" vertical="center" indent="1"/>
    </xf>
    <xf numFmtId="0" fontId="106" fillId="23" borderId="190" applyNumberFormat="0" applyProtection="0">
      <alignment horizontal="left" vertical="top" indent="1"/>
    </xf>
    <xf numFmtId="4" fontId="108" fillId="53" borderId="190" applyNumberFormat="0" applyProtection="0">
      <alignment horizontal="right" vertical="center"/>
    </xf>
    <xf numFmtId="4" fontId="108" fillId="59" borderId="190" applyNumberFormat="0" applyProtection="0">
      <alignment horizontal="right" vertical="center"/>
    </xf>
    <xf numFmtId="4" fontId="108" fillId="67" borderId="190" applyNumberFormat="0" applyProtection="0">
      <alignment horizontal="right" vertical="center"/>
    </xf>
    <xf numFmtId="4" fontId="108" fillId="61" borderId="190" applyNumberFormat="0" applyProtection="0">
      <alignment horizontal="right" vertical="center"/>
    </xf>
    <xf numFmtId="4" fontId="108" fillId="65" borderId="190" applyNumberFormat="0" applyProtection="0">
      <alignment horizontal="right" vertical="center"/>
    </xf>
    <xf numFmtId="4" fontId="108" fillId="69" borderId="190" applyNumberFormat="0" applyProtection="0">
      <alignment horizontal="right" vertical="center"/>
    </xf>
    <xf numFmtId="4" fontId="108" fillId="68" borderId="190" applyNumberFormat="0" applyProtection="0">
      <alignment horizontal="right" vertical="center"/>
    </xf>
    <xf numFmtId="4" fontId="108" fillId="111" borderId="190" applyNumberFormat="0" applyProtection="0">
      <alignment horizontal="right" vertical="center"/>
    </xf>
    <xf numFmtId="4" fontId="108" fillId="60" borderId="190" applyNumberFormat="0" applyProtection="0">
      <alignment horizontal="right" vertical="center"/>
    </xf>
    <xf numFmtId="4" fontId="108" fillId="68" borderId="190" applyNumberFormat="0" applyProtection="0">
      <alignment horizontal="right" vertical="center"/>
    </xf>
    <xf numFmtId="4" fontId="108" fillId="115" borderId="190" applyNumberFormat="0" applyProtection="0">
      <alignment horizontal="right" vertical="center"/>
    </xf>
    <xf numFmtId="4" fontId="108" fillId="115" borderId="190" applyNumberFormat="0" applyProtection="0">
      <alignment horizontal="right" vertical="center"/>
    </xf>
    <xf numFmtId="0" fontId="19" fillId="114" borderId="190" applyNumberFormat="0" applyProtection="0">
      <alignment horizontal="left" vertical="center" indent="1"/>
    </xf>
    <xf numFmtId="0" fontId="19" fillId="109" borderId="190" applyNumberFormat="0" applyProtection="0">
      <alignment horizontal="left" vertical="top" indent="1"/>
    </xf>
    <xf numFmtId="0" fontId="19" fillId="114" borderId="190" applyNumberFormat="0" applyProtection="0">
      <alignment horizontal="left" vertical="center" indent="1"/>
    </xf>
    <xf numFmtId="0" fontId="19" fillId="114" borderId="190" applyNumberFormat="0" applyProtection="0">
      <alignment horizontal="left" vertical="top" indent="1"/>
    </xf>
    <xf numFmtId="0" fontId="19" fillId="109" borderId="190" applyNumberFormat="0" applyProtection="0">
      <alignment horizontal="left" vertical="center" indent="1"/>
    </xf>
    <xf numFmtId="0" fontId="19" fillId="109" borderId="190" applyNumberFormat="0" applyProtection="0">
      <alignment horizontal="left" vertical="top" indent="1"/>
    </xf>
    <xf numFmtId="0" fontId="19" fillId="37" borderId="190" applyNumberFormat="0" applyProtection="0">
      <alignment horizontal="left" vertical="center" indent="1"/>
    </xf>
    <xf numFmtId="0" fontId="19" fillId="37" borderId="190" applyNumberFormat="0" applyProtection="0">
      <alignment horizontal="left" vertical="top" indent="1"/>
    </xf>
    <xf numFmtId="0" fontId="19" fillId="25" borderId="190" applyNumberFormat="0" applyProtection="0">
      <alignment horizontal="left" vertical="center" indent="1"/>
    </xf>
    <xf numFmtId="0" fontId="19" fillId="25" borderId="190" applyNumberFormat="0" applyProtection="0">
      <alignment horizontal="left" vertical="top" indent="1"/>
    </xf>
    <xf numFmtId="0" fontId="19" fillId="25" borderId="190" applyNumberFormat="0" applyProtection="0">
      <alignment horizontal="left" vertical="center" indent="1"/>
    </xf>
    <xf numFmtId="4" fontId="108" fillId="116" borderId="190" applyNumberFormat="0" applyProtection="0">
      <alignment vertical="center"/>
    </xf>
    <xf numFmtId="4" fontId="111" fillId="116" borderId="190" applyNumberFormat="0" applyProtection="0">
      <alignment vertical="center"/>
    </xf>
    <xf numFmtId="4" fontId="108" fillId="116" borderId="190" applyNumberFormat="0" applyProtection="0">
      <alignment horizontal="left" vertical="center" indent="1"/>
    </xf>
    <xf numFmtId="0" fontId="108" fillId="116" borderId="190" applyNumberFormat="0" applyProtection="0">
      <alignment horizontal="left" vertical="top" indent="1"/>
    </xf>
    <xf numFmtId="4" fontId="108" fillId="113" borderId="190" applyNumberFormat="0" applyProtection="0">
      <alignment horizontal="right" vertical="center"/>
    </xf>
    <xf numFmtId="4" fontId="111" fillId="113" borderId="190" applyNumberFormat="0" applyProtection="0">
      <alignment horizontal="right" vertical="center"/>
    </xf>
    <xf numFmtId="4" fontId="108" fillId="115" borderId="190" applyNumberFormat="0" applyProtection="0">
      <alignment horizontal="left" vertical="center" indent="1"/>
    </xf>
    <xf numFmtId="0" fontId="108" fillId="109" borderId="190" applyNumberFormat="0" applyProtection="0">
      <alignment horizontal="left" vertical="top" indent="1"/>
    </xf>
    <xf numFmtId="4" fontId="108" fillId="116" borderId="190" applyNumberFormat="0" applyProtection="0">
      <alignment vertical="center"/>
    </xf>
    <xf numFmtId="4" fontId="113" fillId="113" borderId="190" applyNumberFormat="0" applyProtection="0">
      <alignment horizontal="right" vertical="center"/>
    </xf>
    <xf numFmtId="0" fontId="108" fillId="116" borderId="190" applyNumberFormat="0" applyProtection="0">
      <alignment horizontal="left" vertical="top" indent="1"/>
    </xf>
    <xf numFmtId="4" fontId="108" fillId="115" borderId="190" applyNumberFormat="0" applyProtection="0">
      <alignment horizontal="left" vertical="center" indent="1"/>
    </xf>
    <xf numFmtId="0" fontId="62" fillId="0" borderId="188" applyNumberFormat="0" applyFill="0" applyAlignment="0" applyProtection="0"/>
    <xf numFmtId="0" fontId="62" fillId="0" borderId="188" applyNumberFormat="0" applyFill="0" applyAlignment="0" applyProtection="0"/>
    <xf numFmtId="4" fontId="108" fillId="69" borderId="190" applyNumberFormat="0" applyProtection="0">
      <alignment horizontal="right" vertical="center"/>
    </xf>
    <xf numFmtId="168" fontId="15" fillId="0" borderId="189">
      <alignment horizontal="right" indent="1"/>
    </xf>
    <xf numFmtId="0" fontId="44" fillId="70" borderId="79" applyNumberFormat="0" applyAlignment="0" applyProtection="0"/>
    <xf numFmtId="0" fontId="106" fillId="23" borderId="190" applyNumberFormat="0" applyProtection="0">
      <alignment horizontal="left" vertical="top" indent="1"/>
    </xf>
    <xf numFmtId="4" fontId="108" fillId="67" borderId="190" applyNumberFormat="0" applyProtection="0">
      <alignment horizontal="right" vertical="center"/>
    </xf>
    <xf numFmtId="4" fontId="108" fillId="68" borderId="190" applyNumberFormat="0" applyProtection="0">
      <alignment horizontal="right" vertical="center"/>
    </xf>
    <xf numFmtId="4" fontId="108" fillId="111" borderId="190" applyNumberFormat="0" applyProtection="0">
      <alignment horizontal="right" vertical="center"/>
    </xf>
    <xf numFmtId="4" fontId="108" fillId="60" borderId="190" applyNumberFormat="0" applyProtection="0">
      <alignment horizontal="right" vertical="center"/>
    </xf>
    <xf numFmtId="4" fontId="108" fillId="115" borderId="190" applyNumberFormat="0" applyProtection="0">
      <alignment horizontal="right" vertical="center"/>
    </xf>
    <xf numFmtId="0" fontId="19" fillId="114" borderId="190" applyNumberFormat="0" applyProtection="0">
      <alignment horizontal="left" vertical="center" indent="1"/>
    </xf>
    <xf numFmtId="0" fontId="19" fillId="114" borderId="190" applyNumberFormat="0" applyProtection="0">
      <alignment horizontal="left" vertical="top" indent="1"/>
    </xf>
    <xf numFmtId="0" fontId="19" fillId="109" borderId="190" applyNumberFormat="0" applyProtection="0">
      <alignment horizontal="left" vertical="center" indent="1"/>
    </xf>
    <xf numFmtId="0" fontId="19" fillId="109" borderId="190" applyNumberFormat="0" applyProtection="0">
      <alignment horizontal="left" vertical="top" indent="1"/>
    </xf>
    <xf numFmtId="0" fontId="19" fillId="37" borderId="190" applyNumberFormat="0" applyProtection="0">
      <alignment horizontal="left" vertical="center" indent="1"/>
    </xf>
    <xf numFmtId="0" fontId="19" fillId="37" borderId="190" applyNumberFormat="0" applyProtection="0">
      <alignment horizontal="left" vertical="top" indent="1"/>
    </xf>
    <xf numFmtId="0" fontId="19" fillId="25" borderId="190" applyNumberFormat="0" applyProtection="0">
      <alignment horizontal="left" vertical="center" indent="1"/>
    </xf>
    <xf numFmtId="0" fontId="19" fillId="25" borderId="190" applyNumberFormat="0" applyProtection="0">
      <alignment horizontal="left" vertical="top" indent="1"/>
    </xf>
    <xf numFmtId="4" fontId="108" fillId="116" borderId="190" applyNumberFormat="0" applyProtection="0">
      <alignment vertical="center"/>
    </xf>
    <xf numFmtId="4" fontId="111" fillId="116" borderId="190" applyNumberFormat="0" applyProtection="0">
      <alignment vertical="center"/>
    </xf>
    <xf numFmtId="4" fontId="108" fillId="116" borderId="190" applyNumberFormat="0" applyProtection="0">
      <alignment horizontal="left" vertical="center" indent="1"/>
    </xf>
    <xf numFmtId="0" fontId="108" fillId="116" borderId="190" applyNumberFormat="0" applyProtection="0">
      <alignment horizontal="left" vertical="top" indent="1"/>
    </xf>
    <xf numFmtId="4" fontId="108" fillId="113" borderId="190" applyNumberFormat="0" applyProtection="0">
      <alignment horizontal="right" vertical="center"/>
    </xf>
    <xf numFmtId="4" fontId="111" fillId="113" borderId="190" applyNumberFormat="0" applyProtection="0">
      <alignment horizontal="right" vertical="center"/>
    </xf>
    <xf numFmtId="4" fontId="108" fillId="115" borderId="190" applyNumberFormat="0" applyProtection="0">
      <alignment horizontal="left" vertical="center" indent="1"/>
    </xf>
    <xf numFmtId="0" fontId="108" fillId="109" borderId="190" applyNumberFormat="0" applyProtection="0">
      <alignment horizontal="left" vertical="top" indent="1"/>
    </xf>
    <xf numFmtId="4" fontId="113" fillId="113" borderId="190" applyNumberFormat="0" applyProtection="0">
      <alignment horizontal="right" vertical="center"/>
    </xf>
    <xf numFmtId="43" fontId="12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2" fillId="0" borderId="0"/>
    <xf numFmtId="43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4" fillId="0" borderId="0"/>
    <xf numFmtId="184" fontId="9" fillId="0" borderId="0"/>
    <xf numFmtId="0" fontId="14" fillId="0" borderId="0"/>
    <xf numFmtId="4" fontId="115" fillId="110" borderId="193" applyNumberFormat="0" applyProtection="0">
      <alignment horizontal="left" vertical="center" indent="1"/>
    </xf>
    <xf numFmtId="0" fontId="116" fillId="118" borderId="0" applyNumberFormat="0" applyBorder="0" applyAlignment="0" applyProtection="0"/>
    <xf numFmtId="0" fontId="116" fillId="119" borderId="0" applyNumberFormat="0" applyBorder="0" applyAlignment="0" applyProtection="0"/>
    <xf numFmtId="0" fontId="117" fillId="120" borderId="0" applyNumberFormat="0" applyBorder="0" applyAlignment="0" applyProtection="0"/>
    <xf numFmtId="0" fontId="116" fillId="121" borderId="0" applyNumberFormat="0" applyBorder="0" applyAlignment="0" applyProtection="0"/>
    <xf numFmtId="0" fontId="116" fillId="122" borderId="0" applyNumberFormat="0" applyBorder="0" applyAlignment="0" applyProtection="0"/>
    <xf numFmtId="0" fontId="117" fillId="123" borderId="0" applyNumberFormat="0" applyBorder="0" applyAlignment="0" applyProtection="0"/>
    <xf numFmtId="0" fontId="116" fillId="124" borderId="0" applyNumberFormat="0" applyBorder="0" applyAlignment="0" applyProtection="0"/>
    <xf numFmtId="0" fontId="116" fillId="125" borderId="0" applyNumberFormat="0" applyBorder="0" applyAlignment="0" applyProtection="0"/>
    <xf numFmtId="0" fontId="117" fillId="126" borderId="0" applyNumberFormat="0" applyBorder="0" applyAlignment="0" applyProtection="0"/>
    <xf numFmtId="0" fontId="116" fillId="121" borderId="0" applyNumberFormat="0" applyBorder="0" applyAlignment="0" applyProtection="0"/>
    <xf numFmtId="0" fontId="116" fillId="127" borderId="0" applyNumberFormat="0" applyBorder="0" applyAlignment="0" applyProtection="0"/>
    <xf numFmtId="0" fontId="117" fillId="122" borderId="0" applyNumberFormat="0" applyBorder="0" applyAlignment="0" applyProtection="0"/>
    <xf numFmtId="0" fontId="116" fillId="128" borderId="0" applyNumberFormat="0" applyBorder="0" applyAlignment="0" applyProtection="0"/>
    <xf numFmtId="0" fontId="116" fillId="129" borderId="0" applyNumberFormat="0" applyBorder="0" applyAlignment="0" applyProtection="0"/>
    <xf numFmtId="0" fontId="117" fillId="120" borderId="0" applyNumberFormat="0" applyBorder="0" applyAlignment="0" applyProtection="0"/>
    <xf numFmtId="0" fontId="116" fillId="130" borderId="0" applyNumberFormat="0" applyBorder="0" applyAlignment="0" applyProtection="0"/>
    <xf numFmtId="0" fontId="116" fillId="131" borderId="0" applyNumberFormat="0" applyBorder="0" applyAlignment="0" applyProtection="0"/>
    <xf numFmtId="0" fontId="117" fillId="132" borderId="0" applyNumberFormat="0" applyBorder="0" applyAlignment="0" applyProtection="0"/>
    <xf numFmtId="0" fontId="118" fillId="133" borderId="0" applyNumberFormat="0" applyBorder="0" applyAlignment="0" applyProtection="0"/>
    <xf numFmtId="0" fontId="118" fillId="134" borderId="0" applyNumberFormat="0" applyBorder="0" applyAlignment="0" applyProtection="0"/>
    <xf numFmtId="0" fontId="118" fillId="135" borderId="0" applyNumberFormat="0" applyBorder="0" applyAlignment="0" applyProtection="0"/>
    <xf numFmtId="184" fontId="19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01" fillId="0" borderId="0"/>
    <xf numFmtId="0" fontId="101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8" fillId="0" borderId="0"/>
    <xf numFmtId="0" fontId="19" fillId="0" borderId="0"/>
    <xf numFmtId="0" fontId="19" fillId="0" borderId="0"/>
    <xf numFmtId="0" fontId="120" fillId="0" borderId="0"/>
    <xf numFmtId="0" fontId="102" fillId="0" borderId="0"/>
    <xf numFmtId="0" fontId="12" fillId="0" borderId="0"/>
    <xf numFmtId="0" fontId="102" fillId="0" borderId="0"/>
    <xf numFmtId="0" fontId="19" fillId="0" borderId="0"/>
    <xf numFmtId="4" fontId="121" fillId="23" borderId="193" applyNumberFormat="0" applyProtection="0">
      <alignment vertical="center"/>
    </xf>
    <xf numFmtId="4" fontId="122" fillId="23" borderId="193" applyNumberFormat="0" applyProtection="0">
      <alignment vertical="center"/>
    </xf>
    <xf numFmtId="4" fontId="123" fillId="116" borderId="193" applyNumberFormat="0" applyProtection="0">
      <alignment horizontal="left" vertical="center" indent="1"/>
    </xf>
    <xf numFmtId="4" fontId="115" fillId="53" borderId="193" applyNumberFormat="0" applyProtection="0">
      <alignment horizontal="right" vertical="center"/>
    </xf>
    <xf numFmtId="4" fontId="115" fillId="136" borderId="193" applyNumberFormat="0" applyProtection="0">
      <alignment horizontal="right" vertical="center"/>
    </xf>
    <xf numFmtId="4" fontId="115" fillId="61" borderId="193" applyNumberFormat="0" applyProtection="0">
      <alignment horizontal="right" vertical="center"/>
    </xf>
    <xf numFmtId="4" fontId="115" fillId="65" borderId="193" applyNumberFormat="0" applyProtection="0">
      <alignment horizontal="right" vertical="center"/>
    </xf>
    <xf numFmtId="4" fontId="115" fillId="69" borderId="193" applyNumberFormat="0" applyProtection="0">
      <alignment horizontal="right" vertical="center"/>
    </xf>
    <xf numFmtId="4" fontId="115" fillId="68" borderId="193" applyNumberFormat="0" applyProtection="0">
      <alignment horizontal="right" vertical="center"/>
    </xf>
    <xf numFmtId="4" fontId="115" fillId="111" borderId="193" applyNumberFormat="0" applyProtection="0">
      <alignment horizontal="right" vertical="center"/>
    </xf>
    <xf numFmtId="4" fontId="115" fillId="60" borderId="193" applyNumberFormat="0" applyProtection="0">
      <alignment horizontal="right" vertical="center"/>
    </xf>
    <xf numFmtId="4" fontId="115" fillId="112" borderId="192" applyNumberFormat="0" applyProtection="0">
      <alignment horizontal="left" vertical="center" indent="1"/>
    </xf>
    <xf numFmtId="4" fontId="115" fillId="51" borderId="193" applyNumberFormat="0" applyProtection="0">
      <alignment horizontal="left" vertical="center" indent="1"/>
    </xf>
    <xf numFmtId="4" fontId="115" fillId="51" borderId="193" applyNumberFormat="0" applyProtection="0">
      <alignment horizontal="left" vertical="center" indent="1"/>
    </xf>
    <xf numFmtId="4" fontId="124" fillId="137" borderId="192" applyNumberFormat="0" applyProtection="0">
      <alignment horizontal="left" vertical="center" indent="1"/>
    </xf>
    <xf numFmtId="4" fontId="115" fillId="115" borderId="193" applyNumberFormat="0" applyProtection="0">
      <alignment horizontal="right" vertical="center"/>
    </xf>
    <xf numFmtId="4" fontId="110" fillId="113" borderId="0" applyNumberFormat="0" applyProtection="0">
      <alignment horizontal="left" vertical="center" indent="1"/>
    </xf>
    <xf numFmtId="4" fontId="110" fillId="113" borderId="0" applyNumberFormat="0" applyProtection="0">
      <alignment horizontal="left" vertical="center" indent="1"/>
    </xf>
    <xf numFmtId="4" fontId="110" fillId="113" borderId="0" applyNumberFormat="0" applyProtection="0">
      <alignment horizontal="left" vertical="center" indent="1"/>
    </xf>
    <xf numFmtId="4" fontId="110" fillId="113" borderId="0" applyNumberFormat="0" applyProtection="0">
      <alignment horizontal="left" vertical="center" indent="1"/>
    </xf>
    <xf numFmtId="4" fontId="110" fillId="113" borderId="0" applyNumberFormat="0" applyProtection="0">
      <alignment horizontal="left" vertical="center" indent="1"/>
    </xf>
    <xf numFmtId="4" fontId="110" fillId="113" borderId="0" applyNumberFormat="0" applyProtection="0">
      <alignment horizontal="left" vertical="center" indent="1"/>
    </xf>
    <xf numFmtId="4" fontId="110" fillId="113" borderId="0" applyNumberFormat="0" applyProtection="0">
      <alignment horizontal="left" vertical="center" indent="1"/>
    </xf>
    <xf numFmtId="4" fontId="110" fillId="113" borderId="0" applyNumberFormat="0" applyProtection="0">
      <alignment horizontal="left" vertical="center" indent="1"/>
    </xf>
    <xf numFmtId="4" fontId="110" fillId="113" borderId="0" applyNumberFormat="0" applyProtection="0">
      <alignment horizontal="left" vertical="center" indent="1"/>
    </xf>
    <xf numFmtId="4" fontId="110" fillId="113" borderId="0" applyNumberFormat="0" applyProtection="0">
      <alignment horizontal="left" vertical="center" indent="1"/>
    </xf>
    <xf numFmtId="4" fontId="110" fillId="113" borderId="0" applyNumberFormat="0" applyProtection="0">
      <alignment horizontal="left" vertical="center" indent="1"/>
    </xf>
    <xf numFmtId="4" fontId="110" fillId="113" borderId="0" applyNumberFormat="0" applyProtection="0">
      <alignment horizontal="left" vertical="center" indent="1"/>
    </xf>
    <xf numFmtId="4" fontId="110" fillId="113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4" fontId="110" fillId="109" borderId="0" applyNumberFormat="0" applyProtection="0">
      <alignment horizontal="left" vertical="center" indent="1"/>
    </xf>
    <xf numFmtId="0" fontId="115" fillId="70" borderId="193" applyNumberFormat="0" applyProtection="0">
      <alignment horizontal="left" vertical="center" indent="1"/>
    </xf>
    <xf numFmtId="0" fontId="101" fillId="137" borderId="190" applyNumberFormat="0" applyProtection="0">
      <alignment horizontal="left" vertical="top" indent="1"/>
    </xf>
    <xf numFmtId="0" fontId="101" fillId="137" borderId="190" applyNumberFormat="0" applyProtection="0">
      <alignment horizontal="left" vertical="top" indent="1"/>
    </xf>
    <xf numFmtId="0" fontId="115" fillId="138" borderId="193" applyNumberFormat="0" applyProtection="0">
      <alignment horizontal="left" vertical="center" indent="1"/>
    </xf>
    <xf numFmtId="0" fontId="101" fillId="115" borderId="190" applyNumberFormat="0" applyProtection="0">
      <alignment horizontal="left" vertical="top" indent="1"/>
    </xf>
    <xf numFmtId="0" fontId="101" fillId="115" borderId="190" applyNumberFormat="0" applyProtection="0">
      <alignment horizontal="left" vertical="top" indent="1"/>
    </xf>
    <xf numFmtId="0" fontId="115" fillId="58" borderId="193" applyNumberFormat="0" applyProtection="0">
      <alignment horizontal="left" vertical="center" indent="1"/>
    </xf>
    <xf numFmtId="0" fontId="101" fillId="58" borderId="190" applyNumberFormat="0" applyProtection="0">
      <alignment horizontal="left" vertical="top" indent="1"/>
    </xf>
    <xf numFmtId="0" fontId="101" fillId="58" borderId="190" applyNumberFormat="0" applyProtection="0">
      <alignment horizontal="left" vertical="top" indent="1"/>
    </xf>
    <xf numFmtId="0" fontId="115" fillId="113" borderId="193" applyNumberFormat="0" applyProtection="0">
      <alignment horizontal="left" vertical="center" indent="1"/>
    </xf>
    <xf numFmtId="0" fontId="101" fillId="113" borderId="190" applyNumberFormat="0" applyProtection="0">
      <alignment horizontal="left" vertical="top" indent="1"/>
    </xf>
    <xf numFmtId="0" fontId="101" fillId="113" borderId="190" applyNumberFormat="0" applyProtection="0">
      <alignment horizontal="left" vertical="top" indent="1"/>
    </xf>
    <xf numFmtId="4" fontId="123" fillId="139" borderId="193" applyNumberFormat="0" applyProtection="0">
      <alignment horizontal="left" vertical="center" indent="1"/>
    </xf>
    <xf numFmtId="4" fontId="123" fillId="139" borderId="193" applyNumberFormat="0" applyProtection="0">
      <alignment horizontal="left" vertical="center" indent="1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23" fillId="21" borderId="195"/>
    <xf numFmtId="4" fontId="115" fillId="0" borderId="193" applyNumberFormat="0" applyProtection="0">
      <alignment horizontal="right" vertical="center"/>
    </xf>
    <xf numFmtId="4" fontId="122" fillId="51" borderId="193" applyNumberFormat="0" applyProtection="0">
      <alignment horizontal="right" vertical="center"/>
    </xf>
    <xf numFmtId="4" fontId="112" fillId="117" borderId="0" applyNumberFormat="0" applyProtection="0">
      <alignment horizontal="left" vertical="center" indent="1"/>
    </xf>
    <xf numFmtId="4" fontId="112" fillId="117" borderId="0" applyNumberFormat="0" applyProtection="0">
      <alignment horizontal="left" vertical="center" indent="1"/>
    </xf>
    <xf numFmtId="4" fontId="112" fillId="117" borderId="0" applyNumberFormat="0" applyProtection="0">
      <alignment horizontal="left" vertical="center" indent="1"/>
    </xf>
    <xf numFmtId="4" fontId="112" fillId="117" borderId="0" applyNumberFormat="0" applyProtection="0">
      <alignment horizontal="left" vertical="center" indent="1"/>
    </xf>
    <xf numFmtId="4" fontId="112" fillId="117" borderId="0" applyNumberFormat="0" applyProtection="0">
      <alignment horizontal="left" vertical="center" indent="1"/>
    </xf>
    <xf numFmtId="4" fontId="112" fillId="117" borderId="0" applyNumberFormat="0" applyProtection="0">
      <alignment horizontal="left" vertical="center" indent="1"/>
    </xf>
    <xf numFmtId="4" fontId="112" fillId="117" borderId="0" applyNumberFormat="0" applyProtection="0">
      <alignment horizontal="left" vertical="center" indent="1"/>
    </xf>
    <xf numFmtId="4" fontId="112" fillId="117" borderId="0" applyNumberFormat="0" applyProtection="0">
      <alignment horizontal="left" vertical="center" indent="1"/>
    </xf>
    <xf numFmtId="4" fontId="112" fillId="117" borderId="0" applyNumberFormat="0" applyProtection="0">
      <alignment horizontal="left" vertical="center" indent="1"/>
    </xf>
    <xf numFmtId="4" fontId="112" fillId="117" borderId="0" applyNumberFormat="0" applyProtection="0">
      <alignment horizontal="left" vertical="center" indent="1"/>
    </xf>
    <xf numFmtId="4" fontId="112" fillId="117" borderId="0" applyNumberFormat="0" applyProtection="0">
      <alignment horizontal="left" vertical="center" indent="1"/>
    </xf>
    <xf numFmtId="4" fontId="112" fillId="117" borderId="0" applyNumberFormat="0" applyProtection="0">
      <alignment horizontal="left" vertical="center" indent="1"/>
    </xf>
    <xf numFmtId="4" fontId="112" fillId="117" borderId="0" applyNumberFormat="0" applyProtection="0">
      <alignment horizontal="left" vertical="center" indent="1"/>
    </xf>
    <xf numFmtId="0" fontId="125" fillId="0" borderId="189"/>
    <xf numFmtId="0" fontId="126" fillId="0" borderId="0" applyNumberFormat="0" applyFill="0" applyBorder="0" applyAlignment="0" applyProtection="0"/>
    <xf numFmtId="0" fontId="12" fillId="0" borderId="0"/>
    <xf numFmtId="185" fontId="37" fillId="0" borderId="0"/>
    <xf numFmtId="0" fontId="12" fillId="0" borderId="0"/>
    <xf numFmtId="0" fontId="15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90" borderId="0" applyNumberFormat="0" applyBorder="0" applyAlignment="0" applyProtection="0"/>
    <xf numFmtId="0" fontId="12" fillId="90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90" borderId="0" applyNumberFormat="0" applyBorder="0" applyAlignment="0" applyProtection="0"/>
    <xf numFmtId="0" fontId="12" fillId="90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99" borderId="0" applyNumberFormat="0" applyBorder="0" applyAlignment="0" applyProtection="0"/>
    <xf numFmtId="0" fontId="12" fillId="99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99" borderId="0" applyNumberFormat="0" applyBorder="0" applyAlignment="0" applyProtection="0"/>
    <xf numFmtId="0" fontId="12" fillId="99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103" borderId="0" applyNumberFormat="0" applyBorder="0" applyAlignment="0" applyProtection="0"/>
    <xf numFmtId="0" fontId="12" fillId="103" borderId="0" applyNumberFormat="0" applyBorder="0" applyAlignment="0" applyProtection="0"/>
    <xf numFmtId="0" fontId="12" fillId="103" borderId="0" applyNumberFormat="0" applyBorder="0" applyAlignment="0" applyProtection="0"/>
    <xf numFmtId="0" fontId="12" fillId="103" borderId="0" applyNumberFormat="0" applyBorder="0" applyAlignment="0" applyProtection="0"/>
    <xf numFmtId="0" fontId="12" fillId="103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91" borderId="0" applyNumberFormat="0" applyBorder="0" applyAlignment="0" applyProtection="0"/>
    <xf numFmtId="0" fontId="12" fillId="91" borderId="0" applyNumberFormat="0" applyBorder="0" applyAlignment="0" applyProtection="0"/>
    <xf numFmtId="0" fontId="12" fillId="91" borderId="0" applyNumberFormat="0" applyBorder="0" applyAlignment="0" applyProtection="0"/>
    <xf numFmtId="0" fontId="12" fillId="91" borderId="0" applyNumberFormat="0" applyBorder="0" applyAlignment="0" applyProtection="0"/>
    <xf numFmtId="0" fontId="12" fillId="91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4" borderId="0" applyNumberFormat="0" applyBorder="0" applyAlignment="0" applyProtection="0"/>
    <xf numFmtId="0" fontId="12" fillId="104" borderId="0" applyNumberFormat="0" applyBorder="0" applyAlignment="0" applyProtection="0"/>
    <xf numFmtId="0" fontId="12" fillId="104" borderId="0" applyNumberFormat="0" applyBorder="0" applyAlignment="0" applyProtection="0"/>
    <xf numFmtId="0" fontId="12" fillId="104" borderId="0" applyNumberFormat="0" applyBorder="0" applyAlignment="0" applyProtection="0"/>
    <xf numFmtId="0" fontId="12" fillId="104" borderId="0" applyNumberFormat="0" applyBorder="0" applyAlignment="0" applyProtection="0"/>
    <xf numFmtId="0" fontId="12" fillId="107" borderId="0" applyNumberFormat="0" applyBorder="0" applyAlignment="0" applyProtection="0"/>
    <xf numFmtId="0" fontId="12" fillId="107" borderId="0" applyNumberFormat="0" applyBorder="0" applyAlignment="0" applyProtection="0"/>
    <xf numFmtId="0" fontId="12" fillId="107" borderId="0" applyNumberFormat="0" applyBorder="0" applyAlignment="0" applyProtection="0"/>
    <xf numFmtId="0" fontId="12" fillId="107" borderId="0" applyNumberFormat="0" applyBorder="0" applyAlignment="0" applyProtection="0"/>
    <xf numFmtId="0" fontId="12" fillId="107" borderId="0" applyNumberFormat="0" applyBorder="0" applyAlignment="0" applyProtection="0"/>
    <xf numFmtId="0" fontId="127" fillId="60" borderId="0" applyNumberFormat="0" applyBorder="0" applyAlignment="0" applyProtection="0"/>
    <xf numFmtId="0" fontId="127" fillId="97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3" borderId="0" applyNumberFormat="0" applyBorder="0" applyAlignment="0" applyProtection="0"/>
    <xf numFmtId="0" fontId="127" fillId="101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5" borderId="0" applyNumberFormat="0" applyBorder="0" applyAlignment="0" applyProtection="0"/>
    <xf numFmtId="0" fontId="127" fillId="108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41" fillId="0" borderId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41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41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41" fillId="88" borderId="185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98" fillId="85" borderId="181" applyNumberFormat="0" applyAlignment="0" applyProtection="0"/>
    <xf numFmtId="0" fontId="19" fillId="37" borderId="203" applyNumberFormat="0" applyProtection="0">
      <alignment horizontal="left" vertical="top" indent="1"/>
    </xf>
    <xf numFmtId="4" fontId="108" fillId="111" borderId="203" applyNumberFormat="0" applyProtection="0">
      <alignment horizontal="right" vertical="center"/>
    </xf>
    <xf numFmtId="4" fontId="108" fillId="67" borderId="203" applyNumberFormat="0" applyProtection="0">
      <alignment horizontal="right" vertical="center"/>
    </xf>
    <xf numFmtId="0" fontId="18" fillId="30" borderId="202"/>
    <xf numFmtId="0" fontId="62" fillId="0" borderId="201" applyNumberFormat="0" applyFill="0" applyAlignment="0" applyProtection="0"/>
    <xf numFmtId="4" fontId="106" fillId="77" borderId="203" applyNumberFormat="0" applyProtection="0">
      <alignment vertical="center"/>
    </xf>
    <xf numFmtId="0" fontId="18" fillId="30" borderId="202"/>
    <xf numFmtId="4" fontId="108" fillId="59" borderId="203" applyNumberFormat="0" applyProtection="0">
      <alignment horizontal="right" vertical="center"/>
    </xf>
    <xf numFmtId="4" fontId="111" fillId="113" borderId="203" applyNumberFormat="0" applyProtection="0">
      <alignment horizontal="right" vertical="center"/>
    </xf>
    <xf numFmtId="4" fontId="108" fillId="116" borderId="203" applyNumberFormat="0" applyProtection="0">
      <alignment horizontal="left" vertical="center" indent="1"/>
    </xf>
    <xf numFmtId="4" fontId="106" fillId="112" borderId="204" applyNumberFormat="0" applyProtection="0">
      <alignment horizontal="left" vertical="center" indent="1"/>
    </xf>
    <xf numFmtId="4" fontId="108" fillId="60" borderId="203" applyNumberFormat="0" applyProtection="0">
      <alignment horizontal="right" vertical="center"/>
    </xf>
    <xf numFmtId="4" fontId="108" fillId="111" borderId="203" applyNumberFormat="0" applyProtection="0">
      <alignment horizontal="right" vertical="center"/>
    </xf>
    <xf numFmtId="4" fontId="108" fillId="68" borderId="203" applyNumberFormat="0" applyProtection="0">
      <alignment horizontal="right" vertical="center"/>
    </xf>
    <xf numFmtId="4" fontId="108" fillId="69" borderId="203" applyNumberFormat="0" applyProtection="0">
      <alignment horizontal="right" vertical="center"/>
    </xf>
    <xf numFmtId="4" fontId="108" fillId="59" borderId="203" applyNumberFormat="0" applyProtection="0">
      <alignment horizontal="right" vertical="center"/>
    </xf>
    <xf numFmtId="4" fontId="107" fillId="23" borderId="203" applyNumberFormat="0" applyProtection="0">
      <alignment vertical="center"/>
    </xf>
    <xf numFmtId="0" fontId="44" fillId="70" borderId="198" applyNumberFormat="0" applyAlignment="0" applyProtection="0"/>
    <xf numFmtId="0" fontId="54" fillId="0" borderId="82" applyNumberFormat="0" applyFill="0" applyAlignment="0" applyProtection="0"/>
    <xf numFmtId="0" fontId="57" fillId="57" borderId="198" applyNumberFormat="0" applyAlignment="0" applyProtection="0"/>
    <xf numFmtId="0" fontId="12" fillId="0" borderId="0"/>
    <xf numFmtId="0" fontId="12" fillId="0" borderId="0"/>
    <xf numFmtId="168" fontId="15" fillId="0" borderId="197">
      <alignment horizontal="right" indent="1"/>
    </xf>
    <xf numFmtId="168" fontId="16" fillId="26" borderId="20"/>
    <xf numFmtId="0" fontId="41" fillId="78" borderId="199" applyNumberFormat="0" applyFont="0" applyAlignment="0" applyProtection="0"/>
    <xf numFmtId="9" fontId="18" fillId="0" borderId="0" applyFont="0" applyFill="0" applyBorder="0" applyAlignment="0" applyProtection="0"/>
    <xf numFmtId="0" fontId="62" fillId="0" borderId="201" applyNumberFormat="0" applyFill="0" applyAlignment="0" applyProtection="0"/>
    <xf numFmtId="0" fontId="12" fillId="4" borderId="0" applyNumberFormat="0" applyBorder="0" applyAlignment="0" applyProtection="0"/>
    <xf numFmtId="0" fontId="18" fillId="30" borderId="197"/>
    <xf numFmtId="0" fontId="18" fillId="76" borderId="159"/>
    <xf numFmtId="0" fontId="18" fillId="0" borderId="196">
      <alignment horizontal="center" vertical="center"/>
    </xf>
    <xf numFmtId="0" fontId="17" fillId="24" borderId="41">
      <alignment horizontal="left" indent="1"/>
    </xf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68" fontId="15" fillId="0" borderId="202">
      <alignment horizontal="right" indent="1"/>
    </xf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9" fillId="109" borderId="203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0" fontId="19" fillId="114" borderId="203" applyNumberFormat="0" applyProtection="0">
      <alignment horizontal="left" vertical="top" indent="1"/>
    </xf>
    <xf numFmtId="0" fontId="44" fillId="70" borderId="198" applyNumberFormat="0" applyAlignment="0" applyProtection="0"/>
    <xf numFmtId="168" fontId="15" fillId="0" borderId="202">
      <alignment horizontal="right" indent="1"/>
    </xf>
    <xf numFmtId="0" fontId="18" fillId="0" borderId="196">
      <alignment horizontal="center" vertical="center"/>
    </xf>
    <xf numFmtId="0" fontId="57" fillId="57" borderId="198" applyNumberFormat="0" applyAlignment="0" applyProtection="0"/>
    <xf numFmtId="0" fontId="18" fillId="30" borderId="197"/>
    <xf numFmtId="0" fontId="18" fillId="76" borderId="159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2" fillId="0" borderId="201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41" fillId="78" borderId="19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2" fillId="0" borderId="201" applyNumberFormat="0" applyFill="0" applyAlignment="0" applyProtection="0"/>
    <xf numFmtId="168" fontId="16" fillId="26" borderId="20"/>
    <xf numFmtId="168" fontId="15" fillId="0" borderId="202">
      <alignment horizontal="right" indent="1"/>
    </xf>
    <xf numFmtId="0" fontId="19" fillId="37" borderId="203" applyNumberFormat="0" applyProtection="0">
      <alignment horizontal="left" vertical="center" indent="1"/>
    </xf>
    <xf numFmtId="0" fontId="18" fillId="30" borderId="202"/>
    <xf numFmtId="4" fontId="108" fillId="69" borderId="203" applyNumberFormat="0" applyProtection="0">
      <alignment horizontal="right" vertical="center"/>
    </xf>
    <xf numFmtId="4" fontId="108" fillId="65" borderId="203" applyNumberFormat="0" applyProtection="0">
      <alignment horizontal="right" vertical="center"/>
    </xf>
    <xf numFmtId="4" fontId="108" fillId="59" borderId="203" applyNumberFormat="0" applyProtection="0">
      <alignment horizontal="right" vertical="center"/>
    </xf>
    <xf numFmtId="4" fontId="108" fillId="65" borderId="203" applyNumberFormat="0" applyProtection="0">
      <alignment horizontal="right" vertical="center"/>
    </xf>
    <xf numFmtId="0" fontId="14" fillId="78" borderId="199" applyNumberFormat="0" applyFont="0" applyAlignment="0" applyProtection="0"/>
    <xf numFmtId="4" fontId="108" fillId="113" borderId="203" applyNumberFormat="0" applyProtection="0">
      <alignment horizontal="right" vertical="center"/>
    </xf>
    <xf numFmtId="168" fontId="15" fillId="0" borderId="202">
      <alignment horizontal="right" indent="1"/>
    </xf>
    <xf numFmtId="0" fontId="18" fillId="30" borderId="202"/>
    <xf numFmtId="4" fontId="108" fillId="59" borderId="203" applyNumberFormat="0" applyProtection="0">
      <alignment horizontal="right" vertical="center"/>
    </xf>
    <xf numFmtId="4" fontId="108" fillId="61" borderId="203" applyNumberFormat="0" applyProtection="0">
      <alignment horizontal="right" vertical="center"/>
    </xf>
    <xf numFmtId="0" fontId="62" fillId="0" borderId="201" applyNumberFormat="0" applyFill="0" applyAlignment="0" applyProtection="0"/>
    <xf numFmtId="0" fontId="62" fillId="0" borderId="201" applyNumberFormat="0" applyFill="0" applyAlignment="0" applyProtection="0"/>
    <xf numFmtId="0" fontId="62" fillId="0" borderId="201" applyNumberFormat="0" applyFill="0" applyAlignment="0" applyProtection="0"/>
    <xf numFmtId="4" fontId="113" fillId="113" borderId="203" applyNumberFormat="0" applyProtection="0">
      <alignment horizontal="right" vertical="center"/>
    </xf>
    <xf numFmtId="0" fontId="108" fillId="109" borderId="203" applyNumberFormat="0" applyProtection="0">
      <alignment horizontal="left" vertical="top" indent="1"/>
    </xf>
    <xf numFmtId="4" fontId="108" fillId="115" borderId="203" applyNumberFormat="0" applyProtection="0">
      <alignment horizontal="left" vertical="center" indent="1"/>
    </xf>
    <xf numFmtId="4" fontId="108" fillId="113" borderId="203" applyNumberFormat="0" applyProtection="0">
      <alignment horizontal="right" vertical="center"/>
    </xf>
    <xf numFmtId="0" fontId="108" fillId="116" borderId="203" applyNumberFormat="0" applyProtection="0">
      <alignment horizontal="left" vertical="top" indent="1"/>
    </xf>
    <xf numFmtId="4" fontId="111" fillId="116" borderId="203" applyNumberFormat="0" applyProtection="0">
      <alignment vertical="center"/>
    </xf>
    <xf numFmtId="4" fontId="108" fillId="116" borderId="203" applyNumberFormat="0" applyProtection="0">
      <alignment vertical="center"/>
    </xf>
    <xf numFmtId="0" fontId="44" fillId="70" borderId="198" applyNumberFormat="0" applyAlignment="0" applyProtection="0"/>
    <xf numFmtId="0" fontId="57" fillId="57" borderId="198" applyNumberFormat="0" applyAlignment="0" applyProtection="0"/>
    <xf numFmtId="0" fontId="57" fillId="57" borderId="198" applyNumberFormat="0" applyAlignment="0" applyProtection="0"/>
    <xf numFmtId="0" fontId="19" fillId="109" borderId="203" applyNumberFormat="0" applyProtection="0">
      <alignment horizontal="left" vertical="center" indent="1"/>
    </xf>
    <xf numFmtId="0" fontId="14" fillId="78" borderId="199" applyNumberFormat="0" applyFont="0" applyAlignment="0" applyProtection="0"/>
    <xf numFmtId="0" fontId="105" fillId="70" borderId="200" applyNumberFormat="0" applyAlignment="0" applyProtection="0"/>
    <xf numFmtId="0" fontId="18" fillId="30" borderId="202"/>
    <xf numFmtId="0" fontId="18" fillId="76" borderId="159"/>
    <xf numFmtId="4" fontId="106" fillId="77" borderId="203" applyNumberFormat="0" applyProtection="0">
      <alignment vertical="center"/>
    </xf>
    <xf numFmtId="4" fontId="107" fillId="23" borderId="203" applyNumberFormat="0" applyProtection="0">
      <alignment vertical="center"/>
    </xf>
    <xf numFmtId="4" fontId="106" fillId="23" borderId="203" applyNumberFormat="0" applyProtection="0">
      <alignment horizontal="left" vertical="center" indent="1"/>
    </xf>
    <xf numFmtId="0" fontId="106" fillId="23" borderId="203" applyNumberFormat="0" applyProtection="0">
      <alignment horizontal="left" vertical="top" indent="1"/>
    </xf>
    <xf numFmtId="4" fontId="108" fillId="53" borderId="203" applyNumberFormat="0" applyProtection="0">
      <alignment horizontal="right" vertical="center"/>
    </xf>
    <xf numFmtId="4" fontId="108" fillId="59" borderId="203" applyNumberFormat="0" applyProtection="0">
      <alignment horizontal="right" vertical="center"/>
    </xf>
    <xf numFmtId="4" fontId="108" fillId="67" borderId="203" applyNumberFormat="0" applyProtection="0">
      <alignment horizontal="right" vertical="center"/>
    </xf>
    <xf numFmtId="4" fontId="108" fillId="61" borderId="203" applyNumberFormat="0" applyProtection="0">
      <alignment horizontal="right" vertical="center"/>
    </xf>
    <xf numFmtId="4" fontId="108" fillId="65" borderId="203" applyNumberFormat="0" applyProtection="0">
      <alignment horizontal="right" vertical="center"/>
    </xf>
    <xf numFmtId="4" fontId="108" fillId="69" borderId="203" applyNumberFormat="0" applyProtection="0">
      <alignment horizontal="right" vertical="center"/>
    </xf>
    <xf numFmtId="4" fontId="108" fillId="68" borderId="203" applyNumberFormat="0" applyProtection="0">
      <alignment horizontal="right" vertical="center"/>
    </xf>
    <xf numFmtId="4" fontId="108" fillId="111" borderId="203" applyNumberFormat="0" applyProtection="0">
      <alignment horizontal="right" vertical="center"/>
    </xf>
    <xf numFmtId="4" fontId="108" fillId="60" borderId="203" applyNumberFormat="0" applyProtection="0">
      <alignment horizontal="right" vertical="center"/>
    </xf>
    <xf numFmtId="4" fontId="106" fillId="112" borderId="204" applyNumberFormat="0" applyProtection="0">
      <alignment horizontal="left" vertical="center" indent="1"/>
    </xf>
    <xf numFmtId="4" fontId="108" fillId="115" borderId="203" applyNumberFormat="0" applyProtection="0">
      <alignment horizontal="right" vertical="center"/>
    </xf>
    <xf numFmtId="168" fontId="15" fillId="0" borderId="202">
      <alignment horizontal="right" indent="1"/>
    </xf>
    <xf numFmtId="0" fontId="19" fillId="114" borderId="203" applyNumberFormat="0" applyProtection="0">
      <alignment horizontal="left" vertical="center" indent="1"/>
    </xf>
    <xf numFmtId="0" fontId="19" fillId="114" borderId="203" applyNumberFormat="0" applyProtection="0">
      <alignment horizontal="left" vertical="top" indent="1"/>
    </xf>
    <xf numFmtId="0" fontId="19" fillId="109" borderId="203" applyNumberFormat="0" applyProtection="0">
      <alignment horizontal="left" vertical="center" indent="1"/>
    </xf>
    <xf numFmtId="0" fontId="19" fillId="109" borderId="203" applyNumberFormat="0" applyProtection="0">
      <alignment horizontal="left" vertical="top" indent="1"/>
    </xf>
    <xf numFmtId="0" fontId="19" fillId="37" borderId="203" applyNumberFormat="0" applyProtection="0">
      <alignment horizontal="left" vertical="center" indent="1"/>
    </xf>
    <xf numFmtId="0" fontId="19" fillId="37" borderId="203" applyNumberFormat="0" applyProtection="0">
      <alignment horizontal="left" vertical="top" indent="1"/>
    </xf>
    <xf numFmtId="0" fontId="19" fillId="25" borderId="203" applyNumberFormat="0" applyProtection="0">
      <alignment horizontal="left" vertical="center" indent="1"/>
    </xf>
    <xf numFmtId="0" fontId="19" fillId="25" borderId="203" applyNumberFormat="0" applyProtection="0">
      <alignment horizontal="left" vertical="top" indent="1"/>
    </xf>
    <xf numFmtId="4" fontId="108" fillId="116" borderId="203" applyNumberFormat="0" applyProtection="0">
      <alignment vertical="center"/>
    </xf>
    <xf numFmtId="4" fontId="111" fillId="116" borderId="203" applyNumberFormat="0" applyProtection="0">
      <alignment vertical="center"/>
    </xf>
    <xf numFmtId="4" fontId="108" fillId="116" borderId="203" applyNumberFormat="0" applyProtection="0">
      <alignment horizontal="left" vertical="center" indent="1"/>
    </xf>
    <xf numFmtId="0" fontId="108" fillId="116" borderId="203" applyNumberFormat="0" applyProtection="0">
      <alignment horizontal="left" vertical="top" indent="1"/>
    </xf>
    <xf numFmtId="4" fontId="108" fillId="113" borderId="203" applyNumberFormat="0" applyProtection="0">
      <alignment horizontal="right" vertical="center"/>
    </xf>
    <xf numFmtId="4" fontId="111" fillId="113" borderId="203" applyNumberFormat="0" applyProtection="0">
      <alignment horizontal="right" vertical="center"/>
    </xf>
    <xf numFmtId="4" fontId="108" fillId="115" borderId="203" applyNumberFormat="0" applyProtection="0">
      <alignment horizontal="left" vertical="center" indent="1"/>
    </xf>
    <xf numFmtId="0" fontId="108" fillId="109" borderId="203" applyNumberFormat="0" applyProtection="0">
      <alignment horizontal="left" vertical="top" indent="1"/>
    </xf>
    <xf numFmtId="4" fontId="113" fillId="113" borderId="203" applyNumberFormat="0" applyProtection="0">
      <alignment horizontal="right" vertical="center"/>
    </xf>
    <xf numFmtId="0" fontId="104" fillId="0" borderId="27" applyFont="0" applyFill="0" applyBorder="0" applyAlignment="0" applyProtection="0">
      <alignment horizontal="center" vertical="center" wrapText="1"/>
    </xf>
    <xf numFmtId="0" fontId="104" fillId="0" borderId="27" applyFont="0" applyBorder="0" applyAlignment="0">
      <alignment horizontal="center" vertical="center" wrapText="1"/>
    </xf>
    <xf numFmtId="0" fontId="62" fillId="0" borderId="201" applyNumberFormat="0" applyFill="0" applyAlignment="0" applyProtection="0"/>
    <xf numFmtId="0" fontId="62" fillId="0" borderId="201" applyNumberFormat="0" applyFill="0" applyAlignment="0" applyProtection="0"/>
    <xf numFmtId="4" fontId="108" fillId="59" borderId="203" applyNumberFormat="0" applyProtection="0">
      <alignment horizontal="right" vertical="center"/>
    </xf>
    <xf numFmtId="0" fontId="62" fillId="0" borderId="201" applyNumberFormat="0" applyFill="0" applyAlignment="0" applyProtection="0"/>
    <xf numFmtId="4" fontId="108" fillId="61" borderId="203" applyNumberFormat="0" applyProtection="0">
      <alignment horizontal="right" vertical="center"/>
    </xf>
    <xf numFmtId="0" fontId="18" fillId="30" borderId="202"/>
    <xf numFmtId="4" fontId="108" fillId="59" borderId="203" applyNumberFormat="0" applyProtection="0">
      <alignment horizontal="right" vertical="center"/>
    </xf>
    <xf numFmtId="0" fontId="18" fillId="30" borderId="202"/>
    <xf numFmtId="4" fontId="106" fillId="77" borderId="203" applyNumberFormat="0" applyProtection="0">
      <alignment vertical="center"/>
    </xf>
    <xf numFmtId="168" fontId="15" fillId="0" borderId="202">
      <alignment horizontal="right" indent="1"/>
    </xf>
    <xf numFmtId="4" fontId="108" fillId="113" borderId="203" applyNumberFormat="0" applyProtection="0">
      <alignment horizontal="right" vertical="center"/>
    </xf>
    <xf numFmtId="0" fontId="62" fillId="0" borderId="201" applyNumberFormat="0" applyFill="0" applyAlignment="0" applyProtection="0"/>
    <xf numFmtId="0" fontId="14" fillId="78" borderId="199" applyNumberFormat="0" applyFont="0" applyAlignment="0" applyProtection="0"/>
    <xf numFmtId="0" fontId="18" fillId="30" borderId="202"/>
    <xf numFmtId="4" fontId="108" fillId="65" borderId="203" applyNumberFormat="0" applyProtection="0">
      <alignment horizontal="right" vertical="center"/>
    </xf>
    <xf numFmtId="4" fontId="108" fillId="59" borderId="203" applyNumberFormat="0" applyProtection="0">
      <alignment horizontal="right" vertical="center"/>
    </xf>
    <xf numFmtId="4" fontId="108" fillId="67" borderId="203" applyNumberFormat="0" applyProtection="0">
      <alignment horizontal="right" vertical="center"/>
    </xf>
    <xf numFmtId="4" fontId="108" fillId="65" borderId="203" applyNumberFormat="0" applyProtection="0">
      <alignment horizontal="right" vertical="center"/>
    </xf>
    <xf numFmtId="4" fontId="108" fillId="69" borderId="203" applyNumberFormat="0" applyProtection="0">
      <alignment horizontal="right" vertical="center"/>
    </xf>
    <xf numFmtId="4" fontId="108" fillId="111" borderId="203" applyNumberFormat="0" applyProtection="0">
      <alignment horizontal="right" vertical="center"/>
    </xf>
    <xf numFmtId="0" fontId="18" fillId="30" borderId="202"/>
    <xf numFmtId="0" fontId="19" fillId="37" borderId="203" applyNumberFormat="0" applyProtection="0">
      <alignment horizontal="left" vertical="center" indent="1"/>
    </xf>
    <xf numFmtId="0" fontId="19" fillId="37" borderId="203" applyNumberFormat="0" applyProtection="0">
      <alignment horizontal="left" vertical="top" indent="1"/>
    </xf>
    <xf numFmtId="0" fontId="19" fillId="25" borderId="203" applyNumberFormat="0" applyProtection="0">
      <alignment horizontal="left" vertical="top" indent="1"/>
    </xf>
    <xf numFmtId="4" fontId="108" fillId="113" borderId="203" applyNumberFormat="0" applyProtection="0">
      <alignment horizontal="right" vertical="center"/>
    </xf>
    <xf numFmtId="0" fontId="108" fillId="109" borderId="203" applyNumberFormat="0" applyProtection="0">
      <alignment horizontal="left" vertical="top" indent="1"/>
    </xf>
    <xf numFmtId="0" fontId="57" fillId="57" borderId="198" applyNumberFormat="0" applyAlignment="0" applyProtection="0"/>
    <xf numFmtId="4" fontId="111" fillId="113" borderId="203" applyNumberFormat="0" applyProtection="0">
      <alignment horizontal="right" vertical="center"/>
    </xf>
    <xf numFmtId="0" fontId="41" fillId="78" borderId="199" applyNumberFormat="0" applyFont="0" applyAlignment="0" applyProtection="0"/>
    <xf numFmtId="0" fontId="19" fillId="25" borderId="203" applyNumberFormat="0" applyProtection="0">
      <alignment horizontal="left" vertical="top" indent="1"/>
    </xf>
    <xf numFmtId="0" fontId="19" fillId="37" borderId="203" applyNumberFormat="0" applyProtection="0">
      <alignment horizontal="left" vertical="top" indent="1"/>
    </xf>
    <xf numFmtId="4" fontId="106" fillId="77" borderId="203" applyNumberFormat="0" applyProtection="0">
      <alignment vertical="center"/>
    </xf>
    <xf numFmtId="4" fontId="108" fillId="53" borderId="203" applyNumberFormat="0" applyProtection="0">
      <alignment horizontal="right" vertical="center"/>
    </xf>
    <xf numFmtId="4" fontId="108" fillId="61" borderId="203" applyNumberFormat="0" applyProtection="0">
      <alignment horizontal="right" vertical="center"/>
    </xf>
    <xf numFmtId="0" fontId="57" fillId="57" borderId="198" applyNumberFormat="0" applyAlignment="0" applyProtection="0"/>
    <xf numFmtId="4" fontId="108" fillId="116" borderId="203" applyNumberFormat="0" applyProtection="0">
      <alignment vertical="center"/>
    </xf>
    <xf numFmtId="0" fontId="108" fillId="116" borderId="203" applyNumberFormat="0" applyProtection="0">
      <alignment horizontal="left" vertical="top" indent="1"/>
    </xf>
    <xf numFmtId="0" fontId="62" fillId="0" borderId="201" applyNumberFormat="0" applyFill="0" applyAlignment="0" applyProtection="0"/>
    <xf numFmtId="9" fontId="12" fillId="0" borderId="0" applyFont="0" applyFill="0" applyBorder="0" applyAlignment="0" applyProtection="0"/>
    <xf numFmtId="168" fontId="15" fillId="0" borderId="202">
      <alignment horizontal="right" indent="1"/>
    </xf>
    <xf numFmtId="4" fontId="106" fillId="23" borderId="203" applyNumberFormat="0" applyProtection="0">
      <alignment horizontal="left" vertical="center" indent="1"/>
    </xf>
    <xf numFmtId="0" fontId="108" fillId="109" borderId="203" applyNumberFormat="0" applyProtection="0">
      <alignment horizontal="left" vertical="top" indent="1"/>
    </xf>
    <xf numFmtId="0" fontId="44" fillId="70" borderId="198" applyNumberFormat="0" applyAlignment="0" applyProtection="0"/>
    <xf numFmtId="4" fontId="108" fillId="111" borderId="203" applyNumberFormat="0" applyProtection="0">
      <alignment horizontal="right" vertical="center"/>
    </xf>
    <xf numFmtId="168" fontId="15" fillId="0" borderId="202">
      <alignment horizontal="right" indent="1"/>
    </xf>
    <xf numFmtId="4" fontId="113" fillId="113" borderId="203" applyNumberFormat="0" applyProtection="0">
      <alignment horizontal="right" vertical="center"/>
    </xf>
    <xf numFmtId="4" fontId="107" fillId="23" borderId="203" applyNumberFormat="0" applyProtection="0">
      <alignment vertical="center"/>
    </xf>
    <xf numFmtId="0" fontId="62" fillId="0" borderId="201" applyNumberFormat="0" applyFill="0" applyAlignment="0" applyProtection="0"/>
    <xf numFmtId="0" fontId="41" fillId="78" borderId="199" applyNumberFormat="0" applyFont="0" applyAlignment="0" applyProtection="0"/>
    <xf numFmtId="168" fontId="15" fillId="0" borderId="202">
      <alignment horizontal="right" indent="1"/>
    </xf>
    <xf numFmtId="4" fontId="108" fillId="53" borderId="203" applyNumberFormat="0" applyProtection="0">
      <alignment horizontal="right" vertical="center"/>
    </xf>
    <xf numFmtId="4" fontId="108" fillId="67" borderId="203" applyNumberFormat="0" applyProtection="0">
      <alignment horizontal="right" vertical="center"/>
    </xf>
    <xf numFmtId="4" fontId="108" fillId="60" borderId="203" applyNumberFormat="0" applyProtection="0">
      <alignment horizontal="right" vertical="center"/>
    </xf>
    <xf numFmtId="4" fontId="108" fillId="116" borderId="203" applyNumberFormat="0" applyProtection="0">
      <alignment horizontal="left" vertical="center" indent="1"/>
    </xf>
    <xf numFmtId="4" fontId="107" fillId="23" borderId="203" applyNumberFormat="0" applyProtection="0">
      <alignment vertical="center"/>
    </xf>
    <xf numFmtId="4" fontId="111" fillId="116" borderId="203" applyNumberFormat="0" applyProtection="0">
      <alignment vertical="center"/>
    </xf>
    <xf numFmtId="4" fontId="111" fillId="113" borderId="203" applyNumberFormat="0" applyProtection="0">
      <alignment horizontal="right" vertical="center"/>
    </xf>
    <xf numFmtId="4" fontId="106" fillId="23" borderId="203" applyNumberFormat="0" applyProtection="0">
      <alignment horizontal="left" vertical="center" indent="1"/>
    </xf>
    <xf numFmtId="0" fontId="44" fillId="70" borderId="198" applyNumberFormat="0" applyAlignment="0" applyProtection="0"/>
    <xf numFmtId="0" fontId="57" fillId="57" borderId="198" applyNumberFormat="0" applyAlignment="0" applyProtection="0"/>
    <xf numFmtId="0" fontId="19" fillId="109" borderId="203" applyNumberFormat="0" applyProtection="0">
      <alignment horizontal="left" vertical="center" indent="1"/>
    </xf>
    <xf numFmtId="4" fontId="108" fillId="60" borderId="203" applyNumberFormat="0" applyProtection="0">
      <alignment horizontal="right" vertical="center"/>
    </xf>
    <xf numFmtId="168" fontId="15" fillId="0" borderId="202">
      <alignment horizontal="right" indent="1"/>
    </xf>
    <xf numFmtId="4" fontId="108" fillId="69" borderId="203" applyNumberFormat="0" applyProtection="0">
      <alignment horizontal="right" vertical="center"/>
    </xf>
    <xf numFmtId="0" fontId="44" fillId="70" borderId="198" applyNumberFormat="0" applyAlignment="0" applyProtection="0"/>
    <xf numFmtId="168" fontId="15" fillId="0" borderId="202">
      <alignment horizontal="right" indent="1"/>
    </xf>
    <xf numFmtId="0" fontId="14" fillId="78" borderId="199" applyNumberFormat="0" applyFont="0" applyAlignment="0" applyProtection="0"/>
    <xf numFmtId="0" fontId="105" fillId="70" borderId="200" applyNumberFormat="0" applyAlignment="0" applyProtection="0"/>
    <xf numFmtId="4" fontId="108" fillId="116" borderId="203" applyNumberFormat="0" applyProtection="0">
      <alignment horizontal="left" vertical="center" indent="1"/>
    </xf>
    <xf numFmtId="4" fontId="111" fillId="116" borderId="203" applyNumberFormat="0" applyProtection="0">
      <alignment vertical="center"/>
    </xf>
    <xf numFmtId="0" fontId="19" fillId="37" borderId="203" applyNumberFormat="0" applyProtection="0">
      <alignment horizontal="left" vertical="center" indent="1"/>
    </xf>
    <xf numFmtId="0" fontId="19" fillId="114" borderId="203" applyNumberFormat="0" applyProtection="0">
      <alignment horizontal="left" vertical="top" indent="1"/>
    </xf>
    <xf numFmtId="4" fontId="106" fillId="77" borderId="203" applyNumberFormat="0" applyProtection="0">
      <alignment vertical="center"/>
    </xf>
    <xf numFmtId="4" fontId="107" fillId="23" borderId="203" applyNumberFormat="0" applyProtection="0">
      <alignment vertical="center"/>
    </xf>
    <xf numFmtId="4" fontId="106" fillId="23" borderId="203" applyNumberFormat="0" applyProtection="0">
      <alignment horizontal="left" vertical="center" indent="1"/>
    </xf>
    <xf numFmtId="0" fontId="106" fillId="23" borderId="203" applyNumberFormat="0" applyProtection="0">
      <alignment horizontal="left" vertical="top" indent="1"/>
    </xf>
    <xf numFmtId="4" fontId="108" fillId="53" borderId="203" applyNumberFormat="0" applyProtection="0">
      <alignment horizontal="right" vertical="center"/>
    </xf>
    <xf numFmtId="4" fontId="108" fillId="61" borderId="203" applyNumberFormat="0" applyProtection="0">
      <alignment horizontal="right" vertical="center"/>
    </xf>
    <xf numFmtId="4" fontId="108" fillId="68" borderId="203" applyNumberFormat="0" applyProtection="0">
      <alignment horizontal="right" vertical="center"/>
    </xf>
    <xf numFmtId="4" fontId="108" fillId="65" borderId="203" applyNumberFormat="0" applyProtection="0">
      <alignment horizontal="right" vertical="center"/>
    </xf>
    <xf numFmtId="4" fontId="108" fillId="115" borderId="203" applyNumberFormat="0" applyProtection="0">
      <alignment horizontal="right" vertical="center"/>
    </xf>
    <xf numFmtId="0" fontId="19" fillId="114" borderId="203" applyNumberFormat="0" applyProtection="0">
      <alignment horizontal="left" vertical="center" indent="1"/>
    </xf>
    <xf numFmtId="0" fontId="19" fillId="109" borderId="203" applyNumberFormat="0" applyProtection="0">
      <alignment horizontal="left" vertical="top" indent="1"/>
    </xf>
    <xf numFmtId="0" fontId="19" fillId="25" borderId="203" applyNumberFormat="0" applyProtection="0">
      <alignment horizontal="left" vertical="center" indent="1"/>
    </xf>
    <xf numFmtId="0" fontId="104" fillId="0" borderId="27" applyFont="0" applyFill="0" applyBorder="0" applyAlignment="0" applyProtection="0">
      <alignment horizontal="center" vertical="center" wrapText="1"/>
    </xf>
    <xf numFmtId="0" fontId="104" fillId="0" borderId="27" applyFont="0" applyBorder="0" applyAlignment="0">
      <alignment horizontal="center" vertical="center" wrapText="1"/>
    </xf>
    <xf numFmtId="4" fontId="108" fillId="115" borderId="203" applyNumberFormat="0" applyProtection="0">
      <alignment horizontal="left" vertical="center" indent="1"/>
    </xf>
    <xf numFmtId="4" fontId="113" fillId="113" borderId="203" applyNumberFormat="0" applyProtection="0">
      <alignment horizontal="right" vertical="center"/>
    </xf>
    <xf numFmtId="0" fontId="105" fillId="70" borderId="200" applyNumberFormat="0" applyAlignment="0" applyProtection="0"/>
    <xf numFmtId="0" fontId="57" fillId="57" borderId="198" applyNumberFormat="0" applyAlignment="0" applyProtection="0"/>
    <xf numFmtId="0" fontId="62" fillId="0" borderId="201" applyNumberFormat="0" applyFill="0" applyAlignment="0" applyProtection="0"/>
    <xf numFmtId="0" fontId="106" fillId="23" borderId="203" applyNumberFormat="0" applyProtection="0">
      <alignment horizontal="left" vertical="top" indent="1"/>
    </xf>
    <xf numFmtId="4" fontId="106" fillId="77" borderId="203" applyNumberFormat="0" applyProtection="0">
      <alignment vertical="center"/>
    </xf>
    <xf numFmtId="4" fontId="107" fillId="23" borderId="203" applyNumberFormat="0" applyProtection="0">
      <alignment vertical="center"/>
    </xf>
    <xf numFmtId="4" fontId="106" fillId="23" borderId="203" applyNumberFormat="0" applyProtection="0">
      <alignment horizontal="left" vertical="center" indent="1"/>
    </xf>
    <xf numFmtId="0" fontId="106" fillId="23" borderId="203" applyNumberFormat="0" applyProtection="0">
      <alignment horizontal="left" vertical="top" indent="1"/>
    </xf>
    <xf numFmtId="4" fontId="108" fillId="53" borderId="203" applyNumberFormat="0" applyProtection="0">
      <alignment horizontal="right" vertical="center"/>
    </xf>
    <xf numFmtId="4" fontId="108" fillId="59" borderId="203" applyNumberFormat="0" applyProtection="0">
      <alignment horizontal="right" vertical="center"/>
    </xf>
    <xf numFmtId="4" fontId="108" fillId="67" borderId="203" applyNumberFormat="0" applyProtection="0">
      <alignment horizontal="right" vertical="center"/>
    </xf>
    <xf numFmtId="4" fontId="108" fillId="61" borderId="203" applyNumberFormat="0" applyProtection="0">
      <alignment horizontal="right" vertical="center"/>
    </xf>
    <xf numFmtId="4" fontId="108" fillId="65" borderId="203" applyNumberFormat="0" applyProtection="0">
      <alignment horizontal="right" vertical="center"/>
    </xf>
    <xf numFmtId="4" fontId="108" fillId="69" borderId="203" applyNumberFormat="0" applyProtection="0">
      <alignment horizontal="right" vertical="center"/>
    </xf>
    <xf numFmtId="4" fontId="108" fillId="68" borderId="203" applyNumberFormat="0" applyProtection="0">
      <alignment horizontal="right" vertical="center"/>
    </xf>
    <xf numFmtId="4" fontId="108" fillId="111" borderId="203" applyNumberFormat="0" applyProtection="0">
      <alignment horizontal="right" vertical="center"/>
    </xf>
    <xf numFmtId="4" fontId="108" fillId="60" borderId="203" applyNumberFormat="0" applyProtection="0">
      <alignment horizontal="right" vertical="center"/>
    </xf>
    <xf numFmtId="4" fontId="108" fillId="68" borderId="203" applyNumberFormat="0" applyProtection="0">
      <alignment horizontal="right" vertical="center"/>
    </xf>
    <xf numFmtId="4" fontId="108" fillId="115" borderId="203" applyNumberFormat="0" applyProtection="0">
      <alignment horizontal="right" vertical="center"/>
    </xf>
    <xf numFmtId="4" fontId="108" fillId="115" borderId="203" applyNumberFormat="0" applyProtection="0">
      <alignment horizontal="right" vertical="center"/>
    </xf>
    <xf numFmtId="0" fontId="19" fillId="114" borderId="203" applyNumberFormat="0" applyProtection="0">
      <alignment horizontal="left" vertical="center" indent="1"/>
    </xf>
    <xf numFmtId="0" fontId="19" fillId="109" borderId="203" applyNumberFormat="0" applyProtection="0">
      <alignment horizontal="left" vertical="top" indent="1"/>
    </xf>
    <xf numFmtId="0" fontId="19" fillId="114" borderId="203" applyNumberFormat="0" applyProtection="0">
      <alignment horizontal="left" vertical="center" indent="1"/>
    </xf>
    <xf numFmtId="0" fontId="19" fillId="114" borderId="203" applyNumberFormat="0" applyProtection="0">
      <alignment horizontal="left" vertical="top" indent="1"/>
    </xf>
    <xf numFmtId="0" fontId="19" fillId="109" borderId="203" applyNumberFormat="0" applyProtection="0">
      <alignment horizontal="left" vertical="center" indent="1"/>
    </xf>
    <xf numFmtId="0" fontId="19" fillId="109" borderId="203" applyNumberFormat="0" applyProtection="0">
      <alignment horizontal="left" vertical="top" indent="1"/>
    </xf>
    <xf numFmtId="0" fontId="19" fillId="37" borderId="203" applyNumberFormat="0" applyProtection="0">
      <alignment horizontal="left" vertical="center" indent="1"/>
    </xf>
    <xf numFmtId="0" fontId="19" fillId="37" borderId="203" applyNumberFormat="0" applyProtection="0">
      <alignment horizontal="left" vertical="top" indent="1"/>
    </xf>
    <xf numFmtId="0" fontId="19" fillId="25" borderId="203" applyNumberFormat="0" applyProtection="0">
      <alignment horizontal="left" vertical="center" indent="1"/>
    </xf>
    <xf numFmtId="0" fontId="19" fillId="25" borderId="203" applyNumberFormat="0" applyProtection="0">
      <alignment horizontal="left" vertical="top" indent="1"/>
    </xf>
    <xf numFmtId="0" fontId="19" fillId="25" borderId="203" applyNumberFormat="0" applyProtection="0">
      <alignment horizontal="left" vertical="center" indent="1"/>
    </xf>
    <xf numFmtId="4" fontId="108" fillId="116" borderId="203" applyNumberFormat="0" applyProtection="0">
      <alignment vertical="center"/>
    </xf>
    <xf numFmtId="4" fontId="111" fillId="116" borderId="203" applyNumberFormat="0" applyProtection="0">
      <alignment vertical="center"/>
    </xf>
    <xf numFmtId="4" fontId="108" fillId="116" borderId="203" applyNumberFormat="0" applyProtection="0">
      <alignment horizontal="left" vertical="center" indent="1"/>
    </xf>
    <xf numFmtId="0" fontId="108" fillId="116" borderId="203" applyNumberFormat="0" applyProtection="0">
      <alignment horizontal="left" vertical="top" indent="1"/>
    </xf>
    <xf numFmtId="4" fontId="108" fillId="113" borderId="203" applyNumberFormat="0" applyProtection="0">
      <alignment horizontal="right" vertical="center"/>
    </xf>
    <xf numFmtId="4" fontId="111" fillId="113" borderId="203" applyNumberFormat="0" applyProtection="0">
      <alignment horizontal="right" vertical="center"/>
    </xf>
    <xf numFmtId="4" fontId="108" fillId="115" borderId="203" applyNumberFormat="0" applyProtection="0">
      <alignment horizontal="left" vertical="center" indent="1"/>
    </xf>
    <xf numFmtId="0" fontId="108" fillId="109" borderId="203" applyNumberFormat="0" applyProtection="0">
      <alignment horizontal="left" vertical="top" indent="1"/>
    </xf>
    <xf numFmtId="4" fontId="108" fillId="116" borderId="203" applyNumberFormat="0" applyProtection="0">
      <alignment vertical="center"/>
    </xf>
    <xf numFmtId="4" fontId="113" fillId="113" borderId="203" applyNumberFormat="0" applyProtection="0">
      <alignment horizontal="right" vertical="center"/>
    </xf>
    <xf numFmtId="0" fontId="108" fillId="116" borderId="203" applyNumberFormat="0" applyProtection="0">
      <alignment horizontal="left" vertical="top" indent="1"/>
    </xf>
    <xf numFmtId="4" fontId="108" fillId="115" borderId="203" applyNumberFormat="0" applyProtection="0">
      <alignment horizontal="left" vertical="center" indent="1"/>
    </xf>
    <xf numFmtId="0" fontId="62" fillId="0" borderId="201" applyNumberFormat="0" applyFill="0" applyAlignment="0" applyProtection="0"/>
    <xf numFmtId="0" fontId="62" fillId="0" borderId="201" applyNumberFormat="0" applyFill="0" applyAlignment="0" applyProtection="0"/>
    <xf numFmtId="4" fontId="108" fillId="69" borderId="203" applyNumberFormat="0" applyProtection="0">
      <alignment horizontal="right" vertical="center"/>
    </xf>
    <xf numFmtId="168" fontId="15" fillId="0" borderId="202">
      <alignment horizontal="right" indent="1"/>
    </xf>
    <xf numFmtId="0" fontId="44" fillId="70" borderId="198" applyNumberFormat="0" applyAlignment="0" applyProtection="0"/>
    <xf numFmtId="0" fontId="106" fillId="23" borderId="203" applyNumberFormat="0" applyProtection="0">
      <alignment horizontal="left" vertical="top" indent="1"/>
    </xf>
    <xf numFmtId="4" fontId="108" fillId="67" borderId="203" applyNumberFormat="0" applyProtection="0">
      <alignment horizontal="right" vertical="center"/>
    </xf>
    <xf numFmtId="4" fontId="108" fillId="68" borderId="203" applyNumberFormat="0" applyProtection="0">
      <alignment horizontal="right" vertical="center"/>
    </xf>
    <xf numFmtId="4" fontId="108" fillId="111" borderId="203" applyNumberFormat="0" applyProtection="0">
      <alignment horizontal="right" vertical="center"/>
    </xf>
    <xf numFmtId="4" fontId="108" fillId="60" borderId="203" applyNumberFormat="0" applyProtection="0">
      <alignment horizontal="right" vertical="center"/>
    </xf>
    <xf numFmtId="4" fontId="108" fillId="115" borderId="203" applyNumberFormat="0" applyProtection="0">
      <alignment horizontal="right" vertical="center"/>
    </xf>
    <xf numFmtId="0" fontId="19" fillId="114" borderId="203" applyNumberFormat="0" applyProtection="0">
      <alignment horizontal="left" vertical="center" indent="1"/>
    </xf>
    <xf numFmtId="0" fontId="19" fillId="114" borderId="203" applyNumberFormat="0" applyProtection="0">
      <alignment horizontal="left" vertical="top" indent="1"/>
    </xf>
    <xf numFmtId="0" fontId="19" fillId="109" borderId="203" applyNumberFormat="0" applyProtection="0">
      <alignment horizontal="left" vertical="center" indent="1"/>
    </xf>
    <xf numFmtId="0" fontId="19" fillId="109" borderId="203" applyNumberFormat="0" applyProtection="0">
      <alignment horizontal="left" vertical="top" indent="1"/>
    </xf>
    <xf numFmtId="0" fontId="19" fillId="37" borderId="203" applyNumberFormat="0" applyProtection="0">
      <alignment horizontal="left" vertical="center" indent="1"/>
    </xf>
    <xf numFmtId="0" fontId="19" fillId="37" borderId="203" applyNumberFormat="0" applyProtection="0">
      <alignment horizontal="left" vertical="top" indent="1"/>
    </xf>
    <xf numFmtId="0" fontId="19" fillId="25" borderId="203" applyNumberFormat="0" applyProtection="0">
      <alignment horizontal="left" vertical="center" indent="1"/>
    </xf>
    <xf numFmtId="0" fontId="19" fillId="25" borderId="203" applyNumberFormat="0" applyProtection="0">
      <alignment horizontal="left" vertical="top" indent="1"/>
    </xf>
    <xf numFmtId="4" fontId="108" fillId="116" borderId="203" applyNumberFormat="0" applyProtection="0">
      <alignment vertical="center"/>
    </xf>
    <xf numFmtId="4" fontId="111" fillId="116" borderId="203" applyNumberFormat="0" applyProtection="0">
      <alignment vertical="center"/>
    </xf>
    <xf numFmtId="4" fontId="108" fillId="116" borderId="203" applyNumberFormat="0" applyProtection="0">
      <alignment horizontal="left" vertical="center" indent="1"/>
    </xf>
    <xf numFmtId="0" fontId="108" fillId="116" borderId="203" applyNumberFormat="0" applyProtection="0">
      <alignment horizontal="left" vertical="top" indent="1"/>
    </xf>
    <xf numFmtId="4" fontId="108" fillId="113" borderId="203" applyNumberFormat="0" applyProtection="0">
      <alignment horizontal="right" vertical="center"/>
    </xf>
    <xf numFmtId="4" fontId="111" fillId="113" borderId="203" applyNumberFormat="0" applyProtection="0">
      <alignment horizontal="right" vertical="center"/>
    </xf>
    <xf numFmtId="4" fontId="108" fillId="115" borderId="203" applyNumberFormat="0" applyProtection="0">
      <alignment horizontal="left" vertical="center" indent="1"/>
    </xf>
    <xf numFmtId="0" fontId="108" fillId="109" borderId="203" applyNumberFormat="0" applyProtection="0">
      <alignment horizontal="left" vertical="top" indent="1"/>
    </xf>
    <xf numFmtId="4" fontId="113" fillId="113" borderId="203" applyNumberFormat="0" applyProtection="0">
      <alignment horizontal="right" vertical="center"/>
    </xf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" fontId="115" fillId="110" borderId="206" applyNumberFormat="0" applyProtection="0">
      <alignment horizontal="left" vertical="center" indent="1"/>
    </xf>
    <xf numFmtId="4" fontId="108" fillId="65" borderId="203" applyNumberFormat="0" applyProtection="0">
      <alignment horizontal="right" vertical="center"/>
    </xf>
    <xf numFmtId="4" fontId="108" fillId="61" borderId="203" applyNumberFormat="0" applyProtection="0">
      <alignment horizontal="right" vertical="center"/>
    </xf>
    <xf numFmtId="4" fontId="108" fillId="67" borderId="203" applyNumberFormat="0" applyProtection="0">
      <alignment horizontal="right" vertical="center"/>
    </xf>
    <xf numFmtId="4" fontId="108" fillId="53" borderId="203" applyNumberFormat="0" applyProtection="0">
      <alignment horizontal="right" vertical="center"/>
    </xf>
    <xf numFmtId="0" fontId="106" fillId="23" borderId="203" applyNumberFormat="0" applyProtection="0">
      <alignment horizontal="left" vertical="top" indent="1"/>
    </xf>
    <xf numFmtId="4" fontId="106" fillId="23" borderId="203" applyNumberFormat="0" applyProtection="0">
      <alignment horizontal="left" vertical="center" indent="1"/>
    </xf>
    <xf numFmtId="4" fontId="106" fillId="77" borderId="203" applyNumberFormat="0" applyProtection="0">
      <alignment vertical="center"/>
    </xf>
    <xf numFmtId="0" fontId="105" fillId="70" borderId="200" applyNumberFormat="0" applyAlignment="0" applyProtection="0"/>
    <xf numFmtId="0" fontId="14" fillId="78" borderId="199" applyNumberFormat="0" applyFont="0" applyAlignment="0" applyProtection="0"/>
    <xf numFmtId="0" fontId="44" fillId="70" borderId="198" applyNumberFormat="0" applyAlignment="0" applyProtection="0"/>
    <xf numFmtId="0" fontId="41" fillId="78" borderId="199" applyNumberFormat="0" applyFont="0" applyAlignment="0" applyProtection="0"/>
    <xf numFmtId="0" fontId="18" fillId="76" borderId="159"/>
    <xf numFmtId="0" fontId="18" fillId="30" borderId="202"/>
    <xf numFmtId="0" fontId="57" fillId="57" borderId="198" applyNumberFormat="0" applyAlignment="0" applyProtection="0"/>
    <xf numFmtId="168" fontId="15" fillId="0" borderId="202">
      <alignment horizontal="right" indent="1"/>
    </xf>
    <xf numFmtId="0" fontId="44" fillId="70" borderId="198" applyNumberFormat="0" applyAlignment="0" applyProtection="0"/>
    <xf numFmtId="0" fontId="19" fillId="114" borderId="203" applyNumberFormat="0" applyProtection="0">
      <alignment horizontal="left" vertical="top" indent="1"/>
    </xf>
    <xf numFmtId="0" fontId="12" fillId="0" borderId="0"/>
    <xf numFmtId="4" fontId="121" fillId="23" borderId="206" applyNumberFormat="0" applyProtection="0">
      <alignment vertical="center"/>
    </xf>
    <xf numFmtId="4" fontId="122" fillId="23" borderId="206" applyNumberFormat="0" applyProtection="0">
      <alignment vertical="center"/>
    </xf>
    <xf numFmtId="4" fontId="123" fillId="116" borderId="206" applyNumberFormat="0" applyProtection="0">
      <alignment horizontal="left" vertical="center" indent="1"/>
    </xf>
    <xf numFmtId="4" fontId="115" fillId="53" borderId="206" applyNumberFormat="0" applyProtection="0">
      <alignment horizontal="right" vertical="center"/>
    </xf>
    <xf numFmtId="4" fontId="115" fillId="136" borderId="206" applyNumberFormat="0" applyProtection="0">
      <alignment horizontal="right" vertical="center"/>
    </xf>
    <xf numFmtId="4" fontId="115" fillId="61" borderId="206" applyNumberFormat="0" applyProtection="0">
      <alignment horizontal="right" vertical="center"/>
    </xf>
    <xf numFmtId="4" fontId="115" fillId="65" borderId="206" applyNumberFormat="0" applyProtection="0">
      <alignment horizontal="right" vertical="center"/>
    </xf>
    <xf numFmtId="4" fontId="115" fillId="69" borderId="206" applyNumberFormat="0" applyProtection="0">
      <alignment horizontal="right" vertical="center"/>
    </xf>
    <xf numFmtId="4" fontId="115" fillId="68" borderId="206" applyNumberFormat="0" applyProtection="0">
      <alignment horizontal="right" vertical="center"/>
    </xf>
    <xf numFmtId="4" fontId="115" fillId="111" borderId="206" applyNumberFormat="0" applyProtection="0">
      <alignment horizontal="right" vertical="center"/>
    </xf>
    <xf numFmtId="4" fontId="115" fillId="60" borderId="206" applyNumberFormat="0" applyProtection="0">
      <alignment horizontal="right" vertical="center"/>
    </xf>
    <xf numFmtId="4" fontId="115" fillId="112" borderId="205" applyNumberFormat="0" applyProtection="0">
      <alignment horizontal="left" vertical="center" indent="1"/>
    </xf>
    <xf numFmtId="4" fontId="115" fillId="51" borderId="206" applyNumberFormat="0" applyProtection="0">
      <alignment horizontal="left" vertical="center" indent="1"/>
    </xf>
    <xf numFmtId="4" fontId="115" fillId="51" borderId="206" applyNumberFormat="0" applyProtection="0">
      <alignment horizontal="left" vertical="center" indent="1"/>
    </xf>
    <xf numFmtId="4" fontId="124" fillId="137" borderId="205" applyNumberFormat="0" applyProtection="0">
      <alignment horizontal="left" vertical="center" indent="1"/>
    </xf>
    <xf numFmtId="4" fontId="115" fillId="115" borderId="206" applyNumberFormat="0" applyProtection="0">
      <alignment horizontal="right" vertical="center"/>
    </xf>
    <xf numFmtId="0" fontId="57" fillId="57" borderId="198" applyNumberFormat="0" applyAlignment="0" applyProtection="0"/>
    <xf numFmtId="0" fontId="44" fillId="70" borderId="198" applyNumberFormat="0" applyAlignment="0" applyProtection="0"/>
    <xf numFmtId="0" fontId="115" fillId="70" borderId="206" applyNumberFormat="0" applyProtection="0">
      <alignment horizontal="left" vertical="center" indent="1"/>
    </xf>
    <xf numFmtId="0" fontId="101" fillId="137" borderId="203" applyNumberFormat="0" applyProtection="0">
      <alignment horizontal="left" vertical="top" indent="1"/>
    </xf>
    <xf numFmtId="0" fontId="101" fillId="137" borderId="203" applyNumberFormat="0" applyProtection="0">
      <alignment horizontal="left" vertical="top" indent="1"/>
    </xf>
    <xf numFmtId="0" fontId="115" fillId="138" borderId="206" applyNumberFormat="0" applyProtection="0">
      <alignment horizontal="left" vertical="center" indent="1"/>
    </xf>
    <xf numFmtId="0" fontId="101" fillId="115" borderId="203" applyNumberFormat="0" applyProtection="0">
      <alignment horizontal="left" vertical="top" indent="1"/>
    </xf>
    <xf numFmtId="0" fontId="101" fillId="115" borderId="203" applyNumberFormat="0" applyProtection="0">
      <alignment horizontal="left" vertical="top" indent="1"/>
    </xf>
    <xf numFmtId="0" fontId="115" fillId="58" borderId="206" applyNumberFormat="0" applyProtection="0">
      <alignment horizontal="left" vertical="center" indent="1"/>
    </xf>
    <xf numFmtId="0" fontId="101" fillId="58" borderId="203" applyNumberFormat="0" applyProtection="0">
      <alignment horizontal="left" vertical="top" indent="1"/>
    </xf>
    <xf numFmtId="0" fontId="101" fillId="58" borderId="203" applyNumberFormat="0" applyProtection="0">
      <alignment horizontal="left" vertical="top" indent="1"/>
    </xf>
    <xf numFmtId="0" fontId="115" fillId="113" borderId="206" applyNumberFormat="0" applyProtection="0">
      <alignment horizontal="left" vertical="center" indent="1"/>
    </xf>
    <xf numFmtId="0" fontId="101" fillId="113" borderId="203" applyNumberFormat="0" applyProtection="0">
      <alignment horizontal="left" vertical="top" indent="1"/>
    </xf>
    <xf numFmtId="0" fontId="101" fillId="113" borderId="203" applyNumberFormat="0" applyProtection="0">
      <alignment horizontal="left" vertical="top" indent="1"/>
    </xf>
    <xf numFmtId="4" fontId="123" fillId="139" borderId="206" applyNumberFormat="0" applyProtection="0">
      <alignment horizontal="left" vertical="center" indent="1"/>
    </xf>
    <xf numFmtId="4" fontId="123" fillId="139" borderId="206" applyNumberFormat="0" applyProtection="0">
      <alignment horizontal="left" vertical="center" indent="1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23" fillId="21" borderId="207"/>
    <xf numFmtId="4" fontId="115" fillId="0" borderId="206" applyNumberFormat="0" applyProtection="0">
      <alignment horizontal="right" vertical="center"/>
    </xf>
    <xf numFmtId="4" fontId="122" fillId="51" borderId="206" applyNumberFormat="0" applyProtection="0">
      <alignment horizontal="right" vertical="center"/>
    </xf>
    <xf numFmtId="0" fontId="125" fillId="0" borderId="202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90" borderId="0" applyNumberFormat="0" applyBorder="0" applyAlignment="0" applyProtection="0"/>
    <xf numFmtId="0" fontId="12" fillId="90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90" borderId="0" applyNumberFormat="0" applyBorder="0" applyAlignment="0" applyProtection="0"/>
    <xf numFmtId="0" fontId="12" fillId="90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99" borderId="0" applyNumberFormat="0" applyBorder="0" applyAlignment="0" applyProtection="0"/>
    <xf numFmtId="0" fontId="12" fillId="99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99" borderId="0" applyNumberFormat="0" applyBorder="0" applyAlignment="0" applyProtection="0"/>
    <xf numFmtId="0" fontId="12" fillId="99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103" borderId="0" applyNumberFormat="0" applyBorder="0" applyAlignment="0" applyProtection="0"/>
    <xf numFmtId="0" fontId="12" fillId="103" borderId="0" applyNumberFormat="0" applyBorder="0" applyAlignment="0" applyProtection="0"/>
    <xf numFmtId="0" fontId="12" fillId="103" borderId="0" applyNumberFormat="0" applyBorder="0" applyAlignment="0" applyProtection="0"/>
    <xf numFmtId="0" fontId="12" fillId="103" borderId="0" applyNumberFormat="0" applyBorder="0" applyAlignment="0" applyProtection="0"/>
    <xf numFmtId="0" fontId="12" fillId="103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91" borderId="0" applyNumberFormat="0" applyBorder="0" applyAlignment="0" applyProtection="0"/>
    <xf numFmtId="0" fontId="12" fillId="91" borderId="0" applyNumberFormat="0" applyBorder="0" applyAlignment="0" applyProtection="0"/>
    <xf numFmtId="0" fontId="12" fillId="91" borderId="0" applyNumberFormat="0" applyBorder="0" applyAlignment="0" applyProtection="0"/>
    <xf numFmtId="0" fontId="12" fillId="91" borderId="0" applyNumberFormat="0" applyBorder="0" applyAlignment="0" applyProtection="0"/>
    <xf numFmtId="0" fontId="12" fillId="91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4" borderId="0" applyNumberFormat="0" applyBorder="0" applyAlignment="0" applyProtection="0"/>
    <xf numFmtId="0" fontId="12" fillId="104" borderId="0" applyNumberFormat="0" applyBorder="0" applyAlignment="0" applyProtection="0"/>
    <xf numFmtId="0" fontId="12" fillId="104" borderId="0" applyNumberFormat="0" applyBorder="0" applyAlignment="0" applyProtection="0"/>
    <xf numFmtId="0" fontId="12" fillId="104" borderId="0" applyNumberFormat="0" applyBorder="0" applyAlignment="0" applyProtection="0"/>
    <xf numFmtId="0" fontId="12" fillId="104" borderId="0" applyNumberFormat="0" applyBorder="0" applyAlignment="0" applyProtection="0"/>
    <xf numFmtId="0" fontId="12" fillId="107" borderId="0" applyNumberFormat="0" applyBorder="0" applyAlignment="0" applyProtection="0"/>
    <xf numFmtId="0" fontId="12" fillId="107" borderId="0" applyNumberFormat="0" applyBorder="0" applyAlignment="0" applyProtection="0"/>
    <xf numFmtId="0" fontId="12" fillId="107" borderId="0" applyNumberFormat="0" applyBorder="0" applyAlignment="0" applyProtection="0"/>
    <xf numFmtId="0" fontId="12" fillId="107" borderId="0" applyNumberFormat="0" applyBorder="0" applyAlignment="0" applyProtection="0"/>
    <xf numFmtId="0" fontId="12" fillId="107" borderId="0" applyNumberFormat="0" applyBorder="0" applyAlignment="0" applyProtection="0"/>
    <xf numFmtId="0" fontId="19" fillId="25" borderId="203" applyNumberFormat="0" applyProtection="0">
      <alignment horizontal="left" vertical="top" indent="1"/>
    </xf>
    <xf numFmtId="0" fontId="19" fillId="25" borderId="203" applyNumberFormat="0" applyProtection="0">
      <alignment horizontal="left" vertical="center" indent="1"/>
    </xf>
    <xf numFmtId="0" fontId="19" fillId="37" borderId="203" applyNumberFormat="0" applyProtection="0">
      <alignment horizontal="left" vertical="top" indent="1"/>
    </xf>
    <xf numFmtId="0" fontId="19" fillId="37" borderId="203" applyNumberFormat="0" applyProtection="0">
      <alignment horizontal="left" vertical="center" indent="1"/>
    </xf>
    <xf numFmtId="0" fontId="19" fillId="109" borderId="203" applyNumberFormat="0" applyProtection="0">
      <alignment horizontal="left" vertical="top" indent="1"/>
    </xf>
    <xf numFmtId="0" fontId="19" fillId="109" borderId="203" applyNumberFormat="0" applyProtection="0">
      <alignment horizontal="left" vertical="center" indent="1"/>
    </xf>
    <xf numFmtId="0" fontId="19" fillId="114" borderId="203" applyNumberFormat="0" applyProtection="0">
      <alignment horizontal="left" vertical="top" indent="1"/>
    </xf>
    <xf numFmtId="0" fontId="19" fillId="114" borderId="203" applyNumberFormat="0" applyProtection="0">
      <alignment horizontal="left" vertical="center" indent="1"/>
    </xf>
    <xf numFmtId="4" fontId="108" fillId="115" borderId="203" applyNumberFormat="0" applyProtection="0">
      <alignment horizontal="right" vertical="center"/>
    </xf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41" fillId="78" borderId="199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19" fillId="25" borderId="203" applyNumberFormat="0" applyProtection="0">
      <alignment horizontal="left" vertical="top" indent="1"/>
    </xf>
    <xf numFmtId="4" fontId="108" fillId="113" borderId="203" applyNumberFormat="0" applyProtection="0">
      <alignment horizontal="right" vertical="center"/>
    </xf>
    <xf numFmtId="0" fontId="108" fillId="109" borderId="203" applyNumberFormat="0" applyProtection="0">
      <alignment horizontal="left" vertical="top" indent="1"/>
    </xf>
    <xf numFmtId="0" fontId="57" fillId="57" borderId="198" applyNumberFormat="0" applyAlignment="0" applyProtection="0"/>
    <xf numFmtId="4" fontId="111" fillId="113" borderId="203" applyNumberFormat="0" applyProtection="0">
      <alignment horizontal="right" vertical="center"/>
    </xf>
    <xf numFmtId="0" fontId="41" fillId="78" borderId="199" applyNumberFormat="0" applyFont="0" applyAlignment="0" applyProtection="0"/>
    <xf numFmtId="0" fontId="19" fillId="25" borderId="203" applyNumberFormat="0" applyProtection="0">
      <alignment horizontal="left" vertical="top" indent="1"/>
    </xf>
    <xf numFmtId="0" fontId="19" fillId="37" borderId="203" applyNumberFormat="0" applyProtection="0">
      <alignment horizontal="left" vertical="top" indent="1"/>
    </xf>
    <xf numFmtId="4" fontId="106" fillId="77" borderId="203" applyNumberFormat="0" applyProtection="0">
      <alignment vertical="center"/>
    </xf>
    <xf numFmtId="4" fontId="108" fillId="53" borderId="203" applyNumberFormat="0" applyProtection="0">
      <alignment horizontal="right" vertical="center"/>
    </xf>
    <xf numFmtId="4" fontId="108" fillId="61" borderId="203" applyNumberFormat="0" applyProtection="0">
      <alignment horizontal="right" vertical="center"/>
    </xf>
    <xf numFmtId="0" fontId="57" fillId="57" borderId="198" applyNumberFormat="0" applyAlignment="0" applyProtection="0"/>
    <xf numFmtId="4" fontId="108" fillId="116" borderId="203" applyNumberFormat="0" applyProtection="0">
      <alignment vertical="center"/>
    </xf>
    <xf numFmtId="0" fontId="108" fillId="116" borderId="203" applyNumberFormat="0" applyProtection="0">
      <alignment horizontal="left" vertical="top" indent="1"/>
    </xf>
    <xf numFmtId="0" fontId="62" fillId="0" borderId="201" applyNumberFormat="0" applyFill="0" applyAlignment="0" applyProtection="0"/>
    <xf numFmtId="168" fontId="15" fillId="0" borderId="202">
      <alignment horizontal="right" indent="1"/>
    </xf>
    <xf numFmtId="4" fontId="106" fillId="23" borderId="203" applyNumberFormat="0" applyProtection="0">
      <alignment horizontal="left" vertical="center" indent="1"/>
    </xf>
    <xf numFmtId="0" fontId="108" fillId="109" borderId="203" applyNumberFormat="0" applyProtection="0">
      <alignment horizontal="left" vertical="top" indent="1"/>
    </xf>
    <xf numFmtId="0" fontId="44" fillId="70" borderId="198" applyNumberFormat="0" applyAlignment="0" applyProtection="0"/>
    <xf numFmtId="4" fontId="108" fillId="111" borderId="203" applyNumberFormat="0" applyProtection="0">
      <alignment horizontal="right" vertical="center"/>
    </xf>
    <xf numFmtId="168" fontId="15" fillId="0" borderId="202">
      <alignment horizontal="right" indent="1"/>
    </xf>
    <xf numFmtId="4" fontId="113" fillId="113" borderId="203" applyNumberFormat="0" applyProtection="0">
      <alignment horizontal="right" vertical="center"/>
    </xf>
    <xf numFmtId="4" fontId="107" fillId="23" borderId="203" applyNumberFormat="0" applyProtection="0">
      <alignment vertical="center"/>
    </xf>
    <xf numFmtId="0" fontId="41" fillId="78" borderId="199" applyNumberFormat="0" applyFont="0" applyAlignment="0" applyProtection="0"/>
    <xf numFmtId="168" fontId="15" fillId="0" borderId="202">
      <alignment horizontal="right" indent="1"/>
    </xf>
    <xf numFmtId="4" fontId="108" fillId="53" borderId="203" applyNumberFormat="0" applyProtection="0">
      <alignment horizontal="right" vertical="center"/>
    </xf>
    <xf numFmtId="4" fontId="108" fillId="67" borderId="203" applyNumberFormat="0" applyProtection="0">
      <alignment horizontal="right" vertical="center"/>
    </xf>
    <xf numFmtId="4" fontId="108" fillId="60" borderId="203" applyNumberFormat="0" applyProtection="0">
      <alignment horizontal="right" vertical="center"/>
    </xf>
    <xf numFmtId="4" fontId="108" fillId="116" borderId="203" applyNumberFormat="0" applyProtection="0">
      <alignment horizontal="left" vertical="center" indent="1"/>
    </xf>
    <xf numFmtId="4" fontId="107" fillId="23" borderId="203" applyNumberFormat="0" applyProtection="0">
      <alignment vertical="center"/>
    </xf>
    <xf numFmtId="4" fontId="111" fillId="116" borderId="203" applyNumberFormat="0" applyProtection="0">
      <alignment vertical="center"/>
    </xf>
    <xf numFmtId="4" fontId="111" fillId="113" borderId="203" applyNumberFormat="0" applyProtection="0">
      <alignment horizontal="right" vertical="center"/>
    </xf>
    <xf numFmtId="4" fontId="106" fillId="23" borderId="203" applyNumberFormat="0" applyProtection="0">
      <alignment horizontal="left" vertical="center" indent="1"/>
    </xf>
    <xf numFmtId="0" fontId="44" fillId="70" borderId="198" applyNumberFormat="0" applyAlignment="0" applyProtection="0"/>
    <xf numFmtId="0" fontId="57" fillId="57" borderId="198" applyNumberFormat="0" applyAlignment="0" applyProtection="0"/>
    <xf numFmtId="0" fontId="19" fillId="109" borderId="203" applyNumberFormat="0" applyProtection="0">
      <alignment horizontal="left" vertical="center" indent="1"/>
    </xf>
    <xf numFmtId="4" fontId="108" fillId="60" borderId="203" applyNumberFormat="0" applyProtection="0">
      <alignment horizontal="right" vertical="center"/>
    </xf>
    <xf numFmtId="168" fontId="15" fillId="0" borderId="202">
      <alignment horizontal="right" indent="1"/>
    </xf>
    <xf numFmtId="4" fontId="108" fillId="69" borderId="203" applyNumberFormat="0" applyProtection="0">
      <alignment horizontal="right" vertical="center"/>
    </xf>
    <xf numFmtId="0" fontId="44" fillId="70" borderId="198" applyNumberFormat="0" applyAlignment="0" applyProtection="0"/>
    <xf numFmtId="168" fontId="15" fillId="0" borderId="202">
      <alignment horizontal="right" indent="1"/>
    </xf>
    <xf numFmtId="0" fontId="14" fillId="78" borderId="199" applyNumberFormat="0" applyFont="0" applyAlignment="0" applyProtection="0"/>
    <xf numFmtId="0" fontId="105" fillId="70" borderId="200" applyNumberFormat="0" applyAlignment="0" applyProtection="0"/>
    <xf numFmtId="4" fontId="108" fillId="116" borderId="203" applyNumberFormat="0" applyProtection="0">
      <alignment horizontal="left" vertical="center" indent="1"/>
    </xf>
    <xf numFmtId="4" fontId="111" fillId="116" borderId="203" applyNumberFormat="0" applyProtection="0">
      <alignment vertical="center"/>
    </xf>
    <xf numFmtId="0" fontId="19" fillId="37" borderId="203" applyNumberFormat="0" applyProtection="0">
      <alignment horizontal="left" vertical="center" indent="1"/>
    </xf>
    <xf numFmtId="0" fontId="19" fillId="114" borderId="203" applyNumberFormat="0" applyProtection="0">
      <alignment horizontal="left" vertical="top" indent="1"/>
    </xf>
    <xf numFmtId="4" fontId="106" fillId="77" borderId="203" applyNumberFormat="0" applyProtection="0">
      <alignment vertical="center"/>
    </xf>
    <xf numFmtId="4" fontId="107" fillId="23" borderId="203" applyNumberFormat="0" applyProtection="0">
      <alignment vertical="center"/>
    </xf>
    <xf numFmtId="4" fontId="106" fillId="23" borderId="203" applyNumberFormat="0" applyProtection="0">
      <alignment horizontal="left" vertical="center" indent="1"/>
    </xf>
    <xf numFmtId="0" fontId="106" fillId="23" borderId="203" applyNumberFormat="0" applyProtection="0">
      <alignment horizontal="left" vertical="top" indent="1"/>
    </xf>
    <xf numFmtId="4" fontId="108" fillId="53" borderId="203" applyNumberFormat="0" applyProtection="0">
      <alignment horizontal="right" vertical="center"/>
    </xf>
    <xf numFmtId="4" fontId="108" fillId="61" borderId="203" applyNumberFormat="0" applyProtection="0">
      <alignment horizontal="right" vertical="center"/>
    </xf>
    <xf numFmtId="4" fontId="108" fillId="68" borderId="203" applyNumberFormat="0" applyProtection="0">
      <alignment horizontal="right" vertical="center"/>
    </xf>
    <xf numFmtId="4" fontId="108" fillId="65" borderId="203" applyNumberFormat="0" applyProtection="0">
      <alignment horizontal="right" vertical="center"/>
    </xf>
    <xf numFmtId="4" fontId="108" fillId="115" borderId="203" applyNumberFormat="0" applyProtection="0">
      <alignment horizontal="right" vertical="center"/>
    </xf>
    <xf numFmtId="0" fontId="19" fillId="114" borderId="203" applyNumberFormat="0" applyProtection="0">
      <alignment horizontal="left" vertical="center" indent="1"/>
    </xf>
    <xf numFmtId="0" fontId="19" fillId="109" borderId="203" applyNumberFormat="0" applyProtection="0">
      <alignment horizontal="left" vertical="top" indent="1"/>
    </xf>
    <xf numFmtId="0" fontId="19" fillId="25" borderId="203" applyNumberFormat="0" applyProtection="0">
      <alignment horizontal="left" vertical="center" indent="1"/>
    </xf>
    <xf numFmtId="0" fontId="104" fillId="0" borderId="27" applyFont="0" applyFill="0" applyBorder="0" applyAlignment="0" applyProtection="0">
      <alignment horizontal="center" vertical="center" wrapText="1"/>
    </xf>
    <xf numFmtId="0" fontId="104" fillId="0" borderId="27" applyFont="0" applyBorder="0" applyAlignment="0">
      <alignment horizontal="center" vertical="center" wrapText="1"/>
    </xf>
    <xf numFmtId="4" fontId="108" fillId="115" borderId="203" applyNumberFormat="0" applyProtection="0">
      <alignment horizontal="left" vertical="center" indent="1"/>
    </xf>
    <xf numFmtId="4" fontId="113" fillId="113" borderId="203" applyNumberFormat="0" applyProtection="0">
      <alignment horizontal="right" vertical="center"/>
    </xf>
    <xf numFmtId="0" fontId="105" fillId="70" borderId="200" applyNumberFormat="0" applyAlignment="0" applyProtection="0"/>
    <xf numFmtId="0" fontId="57" fillId="57" borderId="198" applyNumberFormat="0" applyAlignment="0" applyProtection="0"/>
    <xf numFmtId="0" fontId="62" fillId="0" borderId="201" applyNumberFormat="0" applyFill="0" applyAlignment="0" applyProtection="0"/>
    <xf numFmtId="0" fontId="106" fillId="23" borderId="203" applyNumberFormat="0" applyProtection="0">
      <alignment horizontal="left" vertical="top" indent="1"/>
    </xf>
    <xf numFmtId="4" fontId="106" fillId="77" borderId="203" applyNumberFormat="0" applyProtection="0">
      <alignment vertical="center"/>
    </xf>
    <xf numFmtId="4" fontId="107" fillId="23" borderId="203" applyNumberFormat="0" applyProtection="0">
      <alignment vertical="center"/>
    </xf>
    <xf numFmtId="4" fontId="106" fillId="23" borderId="203" applyNumberFormat="0" applyProtection="0">
      <alignment horizontal="left" vertical="center" indent="1"/>
    </xf>
    <xf numFmtId="0" fontId="106" fillId="23" borderId="203" applyNumberFormat="0" applyProtection="0">
      <alignment horizontal="left" vertical="top" indent="1"/>
    </xf>
    <xf numFmtId="4" fontId="108" fillId="53" borderId="203" applyNumberFormat="0" applyProtection="0">
      <alignment horizontal="right" vertical="center"/>
    </xf>
    <xf numFmtId="4" fontId="108" fillId="59" borderId="203" applyNumberFormat="0" applyProtection="0">
      <alignment horizontal="right" vertical="center"/>
    </xf>
    <xf numFmtId="4" fontId="108" fillId="67" borderId="203" applyNumberFormat="0" applyProtection="0">
      <alignment horizontal="right" vertical="center"/>
    </xf>
    <xf numFmtId="4" fontId="108" fillId="61" borderId="203" applyNumberFormat="0" applyProtection="0">
      <alignment horizontal="right" vertical="center"/>
    </xf>
    <xf numFmtId="4" fontId="108" fillId="65" borderId="203" applyNumberFormat="0" applyProtection="0">
      <alignment horizontal="right" vertical="center"/>
    </xf>
    <xf numFmtId="4" fontId="108" fillId="69" borderId="203" applyNumberFormat="0" applyProtection="0">
      <alignment horizontal="right" vertical="center"/>
    </xf>
    <xf numFmtId="4" fontId="108" fillId="68" borderId="203" applyNumberFormat="0" applyProtection="0">
      <alignment horizontal="right" vertical="center"/>
    </xf>
    <xf numFmtId="4" fontId="108" fillId="111" borderId="203" applyNumberFormat="0" applyProtection="0">
      <alignment horizontal="right" vertical="center"/>
    </xf>
    <xf numFmtId="4" fontId="108" fillId="60" borderId="203" applyNumberFormat="0" applyProtection="0">
      <alignment horizontal="right" vertical="center"/>
    </xf>
    <xf numFmtId="4" fontId="108" fillId="68" borderId="203" applyNumberFormat="0" applyProtection="0">
      <alignment horizontal="right" vertical="center"/>
    </xf>
    <xf numFmtId="4" fontId="108" fillId="115" borderId="203" applyNumberFormat="0" applyProtection="0">
      <alignment horizontal="right" vertical="center"/>
    </xf>
    <xf numFmtId="4" fontId="108" fillId="115" borderId="203" applyNumberFormat="0" applyProtection="0">
      <alignment horizontal="right" vertical="center"/>
    </xf>
    <xf numFmtId="0" fontId="19" fillId="114" borderId="203" applyNumberFormat="0" applyProtection="0">
      <alignment horizontal="left" vertical="center" indent="1"/>
    </xf>
    <xf numFmtId="0" fontId="19" fillId="109" borderId="203" applyNumberFormat="0" applyProtection="0">
      <alignment horizontal="left" vertical="top" indent="1"/>
    </xf>
    <xf numFmtId="0" fontId="19" fillId="114" borderId="203" applyNumberFormat="0" applyProtection="0">
      <alignment horizontal="left" vertical="center" indent="1"/>
    </xf>
    <xf numFmtId="0" fontId="19" fillId="114" borderId="203" applyNumberFormat="0" applyProtection="0">
      <alignment horizontal="left" vertical="top" indent="1"/>
    </xf>
    <xf numFmtId="0" fontId="19" fillId="109" borderId="203" applyNumberFormat="0" applyProtection="0">
      <alignment horizontal="left" vertical="center" indent="1"/>
    </xf>
    <xf numFmtId="0" fontId="19" fillId="109" borderId="203" applyNumberFormat="0" applyProtection="0">
      <alignment horizontal="left" vertical="top" indent="1"/>
    </xf>
    <xf numFmtId="0" fontId="19" fillId="37" borderId="203" applyNumberFormat="0" applyProtection="0">
      <alignment horizontal="left" vertical="center" indent="1"/>
    </xf>
    <xf numFmtId="0" fontId="19" fillId="37" borderId="203" applyNumberFormat="0" applyProtection="0">
      <alignment horizontal="left" vertical="top" indent="1"/>
    </xf>
    <xf numFmtId="0" fontId="19" fillId="25" borderId="203" applyNumberFormat="0" applyProtection="0">
      <alignment horizontal="left" vertical="center" indent="1"/>
    </xf>
    <xf numFmtId="0" fontId="19" fillId="25" borderId="203" applyNumberFormat="0" applyProtection="0">
      <alignment horizontal="left" vertical="top" indent="1"/>
    </xf>
    <xf numFmtId="0" fontId="19" fillId="25" borderId="203" applyNumberFormat="0" applyProtection="0">
      <alignment horizontal="left" vertical="center" indent="1"/>
    </xf>
    <xf numFmtId="4" fontId="108" fillId="116" borderId="203" applyNumberFormat="0" applyProtection="0">
      <alignment vertical="center"/>
    </xf>
    <xf numFmtId="4" fontId="111" fillId="116" borderId="203" applyNumberFormat="0" applyProtection="0">
      <alignment vertical="center"/>
    </xf>
    <xf numFmtId="4" fontId="108" fillId="116" borderId="203" applyNumberFormat="0" applyProtection="0">
      <alignment horizontal="left" vertical="center" indent="1"/>
    </xf>
    <xf numFmtId="0" fontId="108" fillId="116" borderId="203" applyNumberFormat="0" applyProtection="0">
      <alignment horizontal="left" vertical="top" indent="1"/>
    </xf>
    <xf numFmtId="4" fontId="108" fillId="113" borderId="203" applyNumberFormat="0" applyProtection="0">
      <alignment horizontal="right" vertical="center"/>
    </xf>
    <xf numFmtId="4" fontId="111" fillId="113" borderId="203" applyNumberFormat="0" applyProtection="0">
      <alignment horizontal="right" vertical="center"/>
    </xf>
    <xf numFmtId="4" fontId="108" fillId="115" borderId="203" applyNumberFormat="0" applyProtection="0">
      <alignment horizontal="left" vertical="center" indent="1"/>
    </xf>
    <xf numFmtId="0" fontId="108" fillId="109" borderId="203" applyNumberFormat="0" applyProtection="0">
      <alignment horizontal="left" vertical="top" indent="1"/>
    </xf>
    <xf numFmtId="4" fontId="108" fillId="116" borderId="203" applyNumberFormat="0" applyProtection="0">
      <alignment vertical="center"/>
    </xf>
    <xf numFmtId="4" fontId="113" fillId="113" borderId="203" applyNumberFormat="0" applyProtection="0">
      <alignment horizontal="right" vertical="center"/>
    </xf>
    <xf numFmtId="0" fontId="108" fillId="116" borderId="203" applyNumberFormat="0" applyProtection="0">
      <alignment horizontal="left" vertical="top" indent="1"/>
    </xf>
    <xf numFmtId="4" fontId="108" fillId="115" borderId="203" applyNumberFormat="0" applyProtection="0">
      <alignment horizontal="left" vertical="center" indent="1"/>
    </xf>
    <xf numFmtId="0" fontId="62" fillId="0" borderId="201" applyNumberFormat="0" applyFill="0" applyAlignment="0" applyProtection="0"/>
    <xf numFmtId="0" fontId="62" fillId="0" borderId="201" applyNumberFormat="0" applyFill="0" applyAlignment="0" applyProtection="0"/>
    <xf numFmtId="4" fontId="108" fillId="69" borderId="203" applyNumberFormat="0" applyProtection="0">
      <alignment horizontal="right" vertical="center"/>
    </xf>
    <xf numFmtId="168" fontId="15" fillId="0" borderId="202">
      <alignment horizontal="right" indent="1"/>
    </xf>
    <xf numFmtId="0" fontId="44" fillId="70" borderId="198" applyNumberFormat="0" applyAlignment="0" applyProtection="0"/>
    <xf numFmtId="0" fontId="106" fillId="23" borderId="203" applyNumberFormat="0" applyProtection="0">
      <alignment horizontal="left" vertical="top" indent="1"/>
    </xf>
    <xf numFmtId="4" fontId="108" fillId="67" borderId="203" applyNumberFormat="0" applyProtection="0">
      <alignment horizontal="right" vertical="center"/>
    </xf>
    <xf numFmtId="4" fontId="108" fillId="68" borderId="203" applyNumberFormat="0" applyProtection="0">
      <alignment horizontal="right" vertical="center"/>
    </xf>
    <xf numFmtId="4" fontId="108" fillId="111" borderId="203" applyNumberFormat="0" applyProtection="0">
      <alignment horizontal="right" vertical="center"/>
    </xf>
    <xf numFmtId="4" fontId="108" fillId="60" borderId="203" applyNumberFormat="0" applyProtection="0">
      <alignment horizontal="right" vertical="center"/>
    </xf>
    <xf numFmtId="4" fontId="108" fillId="115" borderId="203" applyNumberFormat="0" applyProtection="0">
      <alignment horizontal="right" vertical="center"/>
    </xf>
    <xf numFmtId="0" fontId="19" fillId="114" borderId="203" applyNumberFormat="0" applyProtection="0">
      <alignment horizontal="left" vertical="center" indent="1"/>
    </xf>
    <xf numFmtId="0" fontId="19" fillId="114" borderId="203" applyNumberFormat="0" applyProtection="0">
      <alignment horizontal="left" vertical="top" indent="1"/>
    </xf>
    <xf numFmtId="0" fontId="19" fillId="109" borderId="203" applyNumberFormat="0" applyProtection="0">
      <alignment horizontal="left" vertical="center" indent="1"/>
    </xf>
    <xf numFmtId="0" fontId="19" fillId="109" borderId="203" applyNumberFormat="0" applyProtection="0">
      <alignment horizontal="left" vertical="top" indent="1"/>
    </xf>
    <xf numFmtId="0" fontId="19" fillId="37" borderId="203" applyNumberFormat="0" applyProtection="0">
      <alignment horizontal="left" vertical="center" indent="1"/>
    </xf>
    <xf numFmtId="0" fontId="19" fillId="37" borderId="203" applyNumberFormat="0" applyProtection="0">
      <alignment horizontal="left" vertical="top" indent="1"/>
    </xf>
    <xf numFmtId="0" fontId="19" fillId="25" borderId="203" applyNumberFormat="0" applyProtection="0">
      <alignment horizontal="left" vertical="center" indent="1"/>
    </xf>
    <xf numFmtId="0" fontId="19" fillId="25" borderId="203" applyNumberFormat="0" applyProtection="0">
      <alignment horizontal="left" vertical="top" indent="1"/>
    </xf>
    <xf numFmtId="4" fontId="108" fillId="116" borderId="203" applyNumberFormat="0" applyProtection="0">
      <alignment vertical="center"/>
    </xf>
    <xf numFmtId="4" fontId="111" fillId="116" borderId="203" applyNumberFormat="0" applyProtection="0">
      <alignment vertical="center"/>
    </xf>
    <xf numFmtId="4" fontId="108" fillId="116" borderId="203" applyNumberFormat="0" applyProtection="0">
      <alignment horizontal="left" vertical="center" indent="1"/>
    </xf>
    <xf numFmtId="0" fontId="108" fillId="116" borderId="203" applyNumberFormat="0" applyProtection="0">
      <alignment horizontal="left" vertical="top" indent="1"/>
    </xf>
    <xf numFmtId="4" fontId="108" fillId="113" borderId="203" applyNumberFormat="0" applyProtection="0">
      <alignment horizontal="right" vertical="center"/>
    </xf>
    <xf numFmtId="4" fontId="111" fillId="113" borderId="203" applyNumberFormat="0" applyProtection="0">
      <alignment horizontal="right" vertical="center"/>
    </xf>
    <xf numFmtId="4" fontId="108" fillId="115" borderId="203" applyNumberFormat="0" applyProtection="0">
      <alignment horizontal="left" vertical="center" indent="1"/>
    </xf>
    <xf numFmtId="0" fontId="108" fillId="109" borderId="203" applyNumberFormat="0" applyProtection="0">
      <alignment horizontal="left" vertical="top" indent="1"/>
    </xf>
    <xf numFmtId="4" fontId="113" fillId="113" borderId="203" applyNumberFormat="0" applyProtection="0">
      <alignment horizontal="right" vertical="center"/>
    </xf>
    <xf numFmtId="4" fontId="115" fillId="110" borderId="209" applyNumberFormat="0" applyProtection="0">
      <alignment horizontal="left" vertical="center" indent="1"/>
    </xf>
    <xf numFmtId="4" fontId="121" fillId="23" borderId="209" applyNumberFormat="0" applyProtection="0">
      <alignment vertical="center"/>
    </xf>
    <xf numFmtId="4" fontId="122" fillId="23" borderId="209" applyNumberFormat="0" applyProtection="0">
      <alignment vertical="center"/>
    </xf>
    <xf numFmtId="4" fontId="123" fillId="116" borderId="209" applyNumberFormat="0" applyProtection="0">
      <alignment horizontal="left" vertical="center" indent="1"/>
    </xf>
    <xf numFmtId="4" fontId="115" fillId="53" borderId="209" applyNumberFormat="0" applyProtection="0">
      <alignment horizontal="right" vertical="center"/>
    </xf>
    <xf numFmtId="4" fontId="115" fillId="136" borderId="209" applyNumberFormat="0" applyProtection="0">
      <alignment horizontal="right" vertical="center"/>
    </xf>
    <xf numFmtId="4" fontId="115" fillId="61" borderId="209" applyNumberFormat="0" applyProtection="0">
      <alignment horizontal="right" vertical="center"/>
    </xf>
    <xf numFmtId="4" fontId="115" fillId="65" borderId="209" applyNumberFormat="0" applyProtection="0">
      <alignment horizontal="right" vertical="center"/>
    </xf>
    <xf numFmtId="4" fontId="115" fillId="69" borderId="209" applyNumberFormat="0" applyProtection="0">
      <alignment horizontal="right" vertical="center"/>
    </xf>
    <xf numFmtId="4" fontId="115" fillId="68" borderId="209" applyNumberFormat="0" applyProtection="0">
      <alignment horizontal="right" vertical="center"/>
    </xf>
    <xf numFmtId="4" fontId="115" fillId="111" borderId="209" applyNumberFormat="0" applyProtection="0">
      <alignment horizontal="right" vertical="center"/>
    </xf>
    <xf numFmtId="4" fontId="115" fillId="60" borderId="209" applyNumberFormat="0" applyProtection="0">
      <alignment horizontal="right" vertical="center"/>
    </xf>
    <xf numFmtId="4" fontId="115" fillId="112" borderId="208" applyNumberFormat="0" applyProtection="0">
      <alignment horizontal="left" vertical="center" indent="1"/>
    </xf>
    <xf numFmtId="4" fontId="115" fillId="51" borderId="209" applyNumberFormat="0" applyProtection="0">
      <alignment horizontal="left" vertical="center" indent="1"/>
    </xf>
    <xf numFmtId="4" fontId="115" fillId="51" borderId="209" applyNumberFormat="0" applyProtection="0">
      <alignment horizontal="left" vertical="center" indent="1"/>
    </xf>
    <xf numFmtId="4" fontId="124" fillId="137" borderId="208" applyNumberFormat="0" applyProtection="0">
      <alignment horizontal="left" vertical="center" indent="1"/>
    </xf>
    <xf numFmtId="4" fontId="115" fillId="115" borderId="209" applyNumberFormat="0" applyProtection="0">
      <alignment horizontal="right" vertical="center"/>
    </xf>
    <xf numFmtId="0" fontId="115" fillId="70" borderId="209" applyNumberFormat="0" applyProtection="0">
      <alignment horizontal="left" vertical="center" indent="1"/>
    </xf>
    <xf numFmtId="0" fontId="101" fillId="137" borderId="203" applyNumberFormat="0" applyProtection="0">
      <alignment horizontal="left" vertical="top" indent="1"/>
    </xf>
    <xf numFmtId="0" fontId="101" fillId="137" borderId="203" applyNumberFormat="0" applyProtection="0">
      <alignment horizontal="left" vertical="top" indent="1"/>
    </xf>
    <xf numFmtId="0" fontId="115" fillId="138" borderId="209" applyNumberFormat="0" applyProtection="0">
      <alignment horizontal="left" vertical="center" indent="1"/>
    </xf>
    <xf numFmtId="0" fontId="101" fillId="115" borderId="203" applyNumberFormat="0" applyProtection="0">
      <alignment horizontal="left" vertical="top" indent="1"/>
    </xf>
    <xf numFmtId="0" fontId="101" fillId="115" borderId="203" applyNumberFormat="0" applyProtection="0">
      <alignment horizontal="left" vertical="top" indent="1"/>
    </xf>
    <xf numFmtId="0" fontId="115" fillId="58" borderId="209" applyNumberFormat="0" applyProtection="0">
      <alignment horizontal="left" vertical="center" indent="1"/>
    </xf>
    <xf numFmtId="0" fontId="101" fillId="58" borderId="203" applyNumberFormat="0" applyProtection="0">
      <alignment horizontal="left" vertical="top" indent="1"/>
    </xf>
    <xf numFmtId="0" fontId="101" fillId="58" borderId="203" applyNumberFormat="0" applyProtection="0">
      <alignment horizontal="left" vertical="top" indent="1"/>
    </xf>
    <xf numFmtId="0" fontId="115" fillId="113" borderId="209" applyNumberFormat="0" applyProtection="0">
      <alignment horizontal="left" vertical="center" indent="1"/>
    </xf>
    <xf numFmtId="0" fontId="101" fillId="113" borderId="203" applyNumberFormat="0" applyProtection="0">
      <alignment horizontal="left" vertical="top" indent="1"/>
    </xf>
    <xf numFmtId="0" fontId="101" fillId="113" borderId="203" applyNumberFormat="0" applyProtection="0">
      <alignment horizontal="left" vertical="top" indent="1"/>
    </xf>
    <xf numFmtId="4" fontId="123" fillId="139" borderId="209" applyNumberFormat="0" applyProtection="0">
      <alignment horizontal="left" vertical="center" indent="1"/>
    </xf>
    <xf numFmtId="4" fontId="123" fillId="139" borderId="209" applyNumberFormat="0" applyProtection="0">
      <alignment horizontal="left" vertical="center" indent="1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23" fillId="21" borderId="210"/>
    <xf numFmtId="4" fontId="115" fillId="0" borderId="209" applyNumberFormat="0" applyProtection="0">
      <alignment horizontal="right" vertical="center"/>
    </xf>
    <xf numFmtId="4" fontId="122" fillId="51" borderId="209" applyNumberFormat="0" applyProtection="0">
      <alignment horizontal="right" vertical="center"/>
    </xf>
    <xf numFmtId="0" fontId="125" fillId="0" borderId="197"/>
    <xf numFmtId="0" fontId="9" fillId="0" borderId="0"/>
    <xf numFmtId="0" fontId="128" fillId="0" borderId="0"/>
    <xf numFmtId="4" fontId="106" fillId="23" borderId="215" applyNumberFormat="0" applyProtection="0">
      <alignment horizontal="left" vertical="center" indent="1"/>
    </xf>
    <xf numFmtId="4" fontId="107" fillId="23" borderId="215" applyNumberFormat="0" applyProtection="0">
      <alignment vertical="center"/>
    </xf>
    <xf numFmtId="4" fontId="108" fillId="67" borderId="215" applyNumberFormat="0" applyProtection="0">
      <alignment horizontal="right" vertical="center"/>
    </xf>
    <xf numFmtId="0" fontId="41" fillId="78" borderId="212" applyNumberFormat="0" applyFont="0" applyAlignment="0" applyProtection="0"/>
    <xf numFmtId="4" fontId="113" fillId="113" borderId="215" applyNumberFormat="0" applyProtection="0">
      <alignment horizontal="right" vertical="center"/>
    </xf>
    <xf numFmtId="0" fontId="44" fillId="70" borderId="211" applyNumberFormat="0" applyAlignment="0" applyProtection="0"/>
    <xf numFmtId="168" fontId="15" fillId="0" borderId="202">
      <alignment horizontal="right" indent="1"/>
    </xf>
    <xf numFmtId="0" fontId="108" fillId="116" borderId="215" applyNumberFormat="0" applyProtection="0">
      <alignment horizontal="left" vertical="top" indent="1"/>
    </xf>
    <xf numFmtId="4" fontId="108" fillId="61" borderId="215" applyNumberFormat="0" applyProtection="0">
      <alignment horizontal="right" vertical="center"/>
    </xf>
    <xf numFmtId="0" fontId="41" fillId="78" borderId="212" applyNumberFormat="0" applyFont="0" applyAlignment="0" applyProtection="0"/>
    <xf numFmtId="0" fontId="57" fillId="57" borderId="211" applyNumberFormat="0" applyAlignment="0" applyProtection="0"/>
    <xf numFmtId="0" fontId="14" fillId="78" borderId="212" applyNumberFormat="0" applyFont="0" applyAlignment="0" applyProtection="0"/>
    <xf numFmtId="0" fontId="62" fillId="0" borderId="214" applyNumberFormat="0" applyFill="0" applyAlignment="0" applyProtection="0"/>
    <xf numFmtId="4" fontId="108" fillId="113" borderId="215" applyNumberFormat="0" applyProtection="0">
      <alignment horizontal="right" vertical="center"/>
    </xf>
    <xf numFmtId="168" fontId="15" fillId="0" borderId="202">
      <alignment horizontal="right" indent="1"/>
    </xf>
    <xf numFmtId="4" fontId="106" fillId="77" borderId="215" applyNumberFormat="0" applyProtection="0">
      <alignment vertical="center"/>
    </xf>
    <xf numFmtId="0" fontId="18" fillId="30" borderId="202"/>
    <xf numFmtId="0" fontId="62" fillId="0" borderId="214" applyNumberFormat="0" applyFill="0" applyAlignment="0" applyProtection="0"/>
    <xf numFmtId="0" fontId="108" fillId="109" borderId="215" applyNumberFormat="0" applyProtection="0">
      <alignment horizontal="left" vertical="top" indent="1"/>
    </xf>
    <xf numFmtId="0" fontId="108" fillId="116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44" fillId="70" borderId="211" applyNumberFormat="0" applyAlignment="0" applyProtection="0"/>
    <xf numFmtId="0" fontId="19" fillId="109" borderId="215" applyNumberFormat="0" applyProtection="0">
      <alignment horizontal="left" vertical="top" indent="1"/>
    </xf>
    <xf numFmtId="4" fontId="108" fillId="67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53" borderId="215" applyNumberFormat="0" applyProtection="0">
      <alignment horizontal="right" vertical="center"/>
    </xf>
    <xf numFmtId="0" fontId="106" fillId="23" borderId="215" applyNumberFormat="0" applyProtection="0">
      <alignment horizontal="left" vertical="top" indent="1"/>
    </xf>
    <xf numFmtId="4" fontId="106" fillId="23" borderId="215" applyNumberFormat="0" applyProtection="0">
      <alignment horizontal="left" vertical="center" indent="1"/>
    </xf>
    <xf numFmtId="4" fontId="107" fillId="23" borderId="215" applyNumberFormat="0" applyProtection="0">
      <alignment vertical="center"/>
    </xf>
    <xf numFmtId="0" fontId="57" fillId="57" borderId="211" applyNumberFormat="0" applyAlignment="0" applyProtection="0"/>
    <xf numFmtId="0" fontId="105" fillId="70" borderId="213" applyNumberFormat="0" applyAlignment="0" applyProtection="0"/>
    <xf numFmtId="0" fontId="12" fillId="0" borderId="0"/>
    <xf numFmtId="0" fontId="12" fillId="0" borderId="0"/>
    <xf numFmtId="168" fontId="15" fillId="0" borderId="158">
      <alignment horizontal="right" indent="1"/>
    </xf>
    <xf numFmtId="0" fontId="41" fillId="78" borderId="212" applyNumberFormat="0" applyFont="0" applyAlignment="0" applyProtection="0"/>
    <xf numFmtId="168" fontId="15" fillId="0" borderId="202">
      <alignment horizontal="right" indent="1"/>
    </xf>
    <xf numFmtId="0" fontId="62" fillId="0" borderId="214" applyNumberFormat="0" applyFill="0" applyAlignment="0" applyProtection="0"/>
    <xf numFmtId="4" fontId="106" fillId="112" borderId="204" applyNumberFormat="0" applyProtection="0">
      <alignment horizontal="left" vertical="center" indent="1"/>
    </xf>
    <xf numFmtId="0" fontId="19" fillId="109" borderId="215" applyNumberFormat="0" applyProtection="0">
      <alignment horizontal="left" vertical="center" indent="1"/>
    </xf>
    <xf numFmtId="0" fontId="12" fillId="4" borderId="0" applyNumberFormat="0" applyBorder="0" applyAlignment="0" applyProtection="0"/>
    <xf numFmtId="0" fontId="18" fillId="30" borderId="158"/>
    <xf numFmtId="0" fontId="18" fillId="76" borderId="159"/>
    <xf numFmtId="4" fontId="106" fillId="77" borderId="215" applyNumberFormat="0" applyProtection="0">
      <alignment vertical="center"/>
    </xf>
    <xf numFmtId="0" fontId="19" fillId="114" borderId="215" applyNumberFormat="0" applyProtection="0">
      <alignment horizontal="left" vertical="top" indent="1"/>
    </xf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57" fillId="57" borderId="211" applyNumberFormat="0" applyAlignment="0" applyProtection="0"/>
    <xf numFmtId="0" fontId="14" fillId="78" borderId="212" applyNumberFormat="0" applyFont="0" applyAlignment="0" applyProtection="0"/>
    <xf numFmtId="0" fontId="12" fillId="0" borderId="0"/>
    <xf numFmtId="0" fontId="12" fillId="0" borderId="0"/>
    <xf numFmtId="4" fontId="108" fillId="60" borderId="215" applyNumberFormat="0" applyProtection="0">
      <alignment horizontal="right" vertical="center"/>
    </xf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9" fillId="109" borderId="215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0" fontId="19" fillId="114" borderId="215" applyNumberFormat="0" applyProtection="0">
      <alignment horizontal="left" vertical="top" indent="1"/>
    </xf>
    <xf numFmtId="0" fontId="44" fillId="70" borderId="211" applyNumberFormat="0" applyAlignment="0" applyProtection="0"/>
    <xf numFmtId="168" fontId="15" fillId="0" borderId="202">
      <alignment horizontal="right" indent="1"/>
    </xf>
    <xf numFmtId="0" fontId="57" fillId="57" borderId="211" applyNumberFormat="0" applyAlignment="0" applyProtection="0"/>
    <xf numFmtId="0" fontId="18" fillId="30" borderId="158"/>
    <xf numFmtId="0" fontId="18" fillId="76" borderId="159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78" borderId="212" applyNumberFormat="0" applyFont="0" applyAlignment="0" applyProtection="0"/>
    <xf numFmtId="0" fontId="44" fillId="70" borderId="211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2" fillId="0" borderId="214" applyNumberFormat="0" applyFill="0" applyAlignment="0" applyProtection="0"/>
    <xf numFmtId="168" fontId="15" fillId="0" borderId="202">
      <alignment horizontal="right" indent="1"/>
    </xf>
    <xf numFmtId="4" fontId="111" fillId="113" borderId="215" applyNumberFormat="0" applyProtection="0">
      <alignment horizontal="right" vertical="center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4" fontId="108" fillId="60" borderId="215" applyNumberFormat="0" applyProtection="0">
      <alignment horizontal="right" vertical="center"/>
    </xf>
    <xf numFmtId="4" fontId="108" fillId="53" borderId="215" applyNumberFormat="0" applyProtection="0">
      <alignment horizontal="right" vertical="center"/>
    </xf>
    <xf numFmtId="168" fontId="15" fillId="0" borderId="202">
      <alignment horizontal="right" indent="1"/>
    </xf>
    <xf numFmtId="4" fontId="107" fillId="23" borderId="215" applyNumberFormat="0" applyProtection="0">
      <alignment vertical="center"/>
    </xf>
    <xf numFmtId="168" fontId="15" fillId="0" borderId="202">
      <alignment horizontal="right" indent="1"/>
    </xf>
    <xf numFmtId="4" fontId="108" fillId="111" borderId="215" applyNumberFormat="0" applyProtection="0">
      <alignment horizontal="right" vertical="center"/>
    </xf>
    <xf numFmtId="0" fontId="108" fillId="109" borderId="215" applyNumberFormat="0" applyProtection="0">
      <alignment horizontal="left" vertical="top" indent="1"/>
    </xf>
    <xf numFmtId="4" fontId="106" fillId="23" borderId="215" applyNumberFormat="0" applyProtection="0">
      <alignment horizontal="left" vertical="center" indent="1"/>
    </xf>
    <xf numFmtId="0" fontId="18" fillId="0" borderId="196">
      <alignment horizontal="center" vertical="center"/>
    </xf>
    <xf numFmtId="0" fontId="62" fillId="0" borderId="214" applyNumberFormat="0" applyFill="0" applyAlignment="0" applyProtection="0"/>
    <xf numFmtId="4" fontId="108" fillId="116" borderId="215" applyNumberFormat="0" applyProtection="0">
      <alignment vertical="center"/>
    </xf>
    <xf numFmtId="0" fontId="57" fillId="57" borderId="211" applyNumberFormat="0" applyAlignment="0" applyProtection="0"/>
    <xf numFmtId="4" fontId="108" fillId="53" borderId="215" applyNumberFormat="0" applyProtection="0">
      <alignment horizontal="right" vertical="center"/>
    </xf>
    <xf numFmtId="4" fontId="106" fillId="77" borderId="215" applyNumberFormat="0" applyProtection="0">
      <alignment vertical="center"/>
    </xf>
    <xf numFmtId="0" fontId="19" fillId="37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top" indent="1"/>
    </xf>
    <xf numFmtId="4" fontId="111" fillId="113" borderId="215" applyNumberFormat="0" applyProtection="0">
      <alignment horizontal="right" vertical="center"/>
    </xf>
    <xf numFmtId="0" fontId="108" fillId="109" borderId="215" applyNumberFormat="0" applyProtection="0">
      <alignment horizontal="left" vertical="top" indent="1"/>
    </xf>
    <xf numFmtId="0" fontId="44" fillId="70" borderId="211" applyNumberFormat="0" applyAlignment="0" applyProtection="0"/>
    <xf numFmtId="0" fontId="19" fillId="114" borderId="215" applyNumberFormat="0" applyProtection="0">
      <alignment horizontal="left" vertical="center" indent="1"/>
    </xf>
    <xf numFmtId="4" fontId="108" fillId="115" borderId="215" applyNumberFormat="0" applyProtection="0">
      <alignment horizontal="right" vertical="center"/>
    </xf>
    <xf numFmtId="4" fontId="106" fillId="112" borderId="204" applyNumberFormat="0" applyProtection="0">
      <alignment horizontal="left" vertical="center" indent="1"/>
    </xf>
    <xf numFmtId="0" fontId="57" fillId="57" borderId="211" applyNumberFormat="0" applyAlignment="0" applyProtection="0"/>
    <xf numFmtId="0" fontId="14" fillId="78" borderId="212" applyNumberFormat="0" applyFont="0" applyAlignment="0" applyProtection="0"/>
    <xf numFmtId="0" fontId="105" fillId="70" borderId="213" applyNumberFormat="0" applyAlignment="0" applyProtection="0"/>
    <xf numFmtId="168" fontId="15" fillId="0" borderId="202">
      <alignment horizontal="right" indent="1"/>
    </xf>
    <xf numFmtId="0" fontId="19" fillId="114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4" fontId="106" fillId="77" borderId="215" applyNumberFormat="0" applyProtection="0">
      <alignment vertical="center"/>
    </xf>
    <xf numFmtId="4" fontId="107" fillId="23" borderId="215" applyNumberFormat="0" applyProtection="0">
      <alignment vertical="center"/>
    </xf>
    <xf numFmtId="4" fontId="106" fillId="23" borderId="215" applyNumberFormat="0" applyProtection="0">
      <alignment horizontal="left" vertical="center" indent="1"/>
    </xf>
    <xf numFmtId="0" fontId="106" fillId="23" borderId="215" applyNumberFormat="0" applyProtection="0">
      <alignment horizontal="left" vertical="top" indent="1"/>
    </xf>
    <xf numFmtId="4" fontId="108" fillId="53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67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4" fontId="108" fillId="115" borderId="215" applyNumberFormat="0" applyProtection="0">
      <alignment horizontal="right" vertical="center"/>
    </xf>
    <xf numFmtId="0" fontId="19" fillId="114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top" indent="1"/>
    </xf>
    <xf numFmtId="4" fontId="108" fillId="116" borderId="215" applyNumberFormat="0" applyProtection="0">
      <alignment vertical="center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0" fontId="108" fillId="116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4" fontId="111" fillId="113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0" fontId="108" fillId="109" borderId="215" applyNumberFormat="0" applyProtection="0">
      <alignment horizontal="left" vertical="top" indent="1"/>
    </xf>
    <xf numFmtId="0" fontId="44" fillId="70" borderId="211" applyNumberFormat="0" applyAlignment="0" applyProtection="0"/>
    <xf numFmtId="4" fontId="113" fillId="113" borderId="215" applyNumberFormat="0" applyProtection="0">
      <alignment horizontal="right" vertical="center"/>
    </xf>
    <xf numFmtId="168" fontId="15" fillId="0" borderId="202">
      <alignment horizontal="right" indent="1"/>
    </xf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08" fillId="59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4" fontId="108" fillId="61" borderId="215" applyNumberFormat="0" applyProtection="0">
      <alignment horizontal="right" vertical="center"/>
    </xf>
    <xf numFmtId="0" fontId="18" fillId="30" borderId="202"/>
    <xf numFmtId="4" fontId="108" fillId="59" borderId="215" applyNumberFormat="0" applyProtection="0">
      <alignment horizontal="right" vertical="center"/>
    </xf>
    <xf numFmtId="0" fontId="18" fillId="30" borderId="202"/>
    <xf numFmtId="4" fontId="106" fillId="77" borderId="215" applyNumberFormat="0" applyProtection="0">
      <alignment vertical="center"/>
    </xf>
    <xf numFmtId="168" fontId="15" fillId="0" borderId="202">
      <alignment horizontal="right" indent="1"/>
    </xf>
    <xf numFmtId="4" fontId="108" fillId="113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0" fontId="14" fillId="78" borderId="212" applyNumberFormat="0" applyFont="0" applyAlignment="0" applyProtection="0"/>
    <xf numFmtId="0" fontId="18" fillId="30" borderId="202"/>
    <xf numFmtId="4" fontId="108" fillId="65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67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0" fontId="18" fillId="30" borderId="202"/>
    <xf numFmtId="0" fontId="19" fillId="37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0" fontId="108" fillId="109" borderId="215" applyNumberFormat="0" applyProtection="0">
      <alignment horizontal="left" vertical="top" indent="1"/>
    </xf>
    <xf numFmtId="0" fontId="57" fillId="57" borderId="211" applyNumberFormat="0" applyAlignment="0" applyProtection="0"/>
    <xf numFmtId="0" fontId="57" fillId="57" borderId="211" applyNumberFormat="0" applyAlignment="0" applyProtection="0"/>
    <xf numFmtId="4" fontId="111" fillId="113" borderId="215" applyNumberFormat="0" applyProtection="0">
      <alignment horizontal="right" vertical="center"/>
    </xf>
    <xf numFmtId="0" fontId="41" fillId="78" borderId="212" applyNumberFormat="0" applyFont="0" applyAlignment="0" applyProtection="0"/>
    <xf numFmtId="0" fontId="19" fillId="25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top" indent="1"/>
    </xf>
    <xf numFmtId="4" fontId="106" fillId="77" borderId="215" applyNumberFormat="0" applyProtection="0">
      <alignment vertical="center"/>
    </xf>
    <xf numFmtId="4" fontId="108" fillId="53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0" fontId="57" fillId="57" borderId="211" applyNumberFormat="0" applyAlignment="0" applyProtection="0"/>
    <xf numFmtId="4" fontId="108" fillId="116" borderId="215" applyNumberFormat="0" applyProtection="0">
      <alignment vertical="center"/>
    </xf>
    <xf numFmtId="0" fontId="108" fillId="116" borderId="215" applyNumberFormat="0" applyProtection="0">
      <alignment horizontal="left" vertical="top" indent="1"/>
    </xf>
    <xf numFmtId="0" fontId="62" fillId="0" borderId="214" applyNumberFormat="0" applyFill="0" applyAlignment="0" applyProtection="0"/>
    <xf numFmtId="9" fontId="12" fillId="0" borderId="0" applyFont="0" applyFill="0" applyBorder="0" applyAlignment="0" applyProtection="0"/>
    <xf numFmtId="168" fontId="15" fillId="0" borderId="202">
      <alignment horizontal="right" indent="1"/>
    </xf>
    <xf numFmtId="4" fontId="106" fillId="23" borderId="215" applyNumberFormat="0" applyProtection="0">
      <alignment horizontal="left" vertical="center" indent="1"/>
    </xf>
    <xf numFmtId="0" fontId="108" fillId="109" borderId="215" applyNumberFormat="0" applyProtection="0">
      <alignment horizontal="left" vertical="top" indent="1"/>
    </xf>
    <xf numFmtId="0" fontId="44" fillId="70" borderId="211" applyNumberFormat="0" applyAlignment="0" applyProtection="0"/>
    <xf numFmtId="4" fontId="108" fillId="111" borderId="215" applyNumberFormat="0" applyProtection="0">
      <alignment horizontal="right" vertical="center"/>
    </xf>
    <xf numFmtId="168" fontId="15" fillId="0" borderId="202">
      <alignment horizontal="right" indent="1"/>
    </xf>
    <xf numFmtId="4" fontId="113" fillId="113" borderId="215" applyNumberFormat="0" applyProtection="0">
      <alignment horizontal="right" vertical="center"/>
    </xf>
    <xf numFmtId="4" fontId="107" fillId="23" borderId="215" applyNumberFormat="0" applyProtection="0">
      <alignment vertical="center"/>
    </xf>
    <xf numFmtId="0" fontId="41" fillId="78" borderId="212" applyNumberFormat="0" applyFont="0" applyAlignment="0" applyProtection="0"/>
    <xf numFmtId="168" fontId="15" fillId="0" borderId="202">
      <alignment horizontal="right" indent="1"/>
    </xf>
    <xf numFmtId="4" fontId="108" fillId="53" borderId="215" applyNumberFormat="0" applyProtection="0">
      <alignment horizontal="right" vertical="center"/>
    </xf>
    <xf numFmtId="4" fontId="108" fillId="67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4" fontId="108" fillId="116" borderId="215" applyNumberFormat="0" applyProtection="0">
      <alignment horizontal="left" vertical="center" indent="1"/>
    </xf>
    <xf numFmtId="4" fontId="107" fillId="23" borderId="215" applyNumberFormat="0" applyProtection="0">
      <alignment vertical="center"/>
    </xf>
    <xf numFmtId="4" fontId="111" fillId="116" borderId="215" applyNumberFormat="0" applyProtection="0">
      <alignment vertical="center"/>
    </xf>
    <xf numFmtId="4" fontId="111" fillId="113" borderId="215" applyNumberFormat="0" applyProtection="0">
      <alignment horizontal="right" vertical="center"/>
    </xf>
    <xf numFmtId="4" fontId="106" fillId="23" borderId="215" applyNumberFormat="0" applyProtection="0">
      <alignment horizontal="left" vertical="center" indent="1"/>
    </xf>
    <xf numFmtId="0" fontId="44" fillId="70" borderId="211" applyNumberFormat="0" applyAlignment="0" applyProtection="0"/>
    <xf numFmtId="0" fontId="57" fillId="57" borderId="211" applyNumberFormat="0" applyAlignment="0" applyProtection="0"/>
    <xf numFmtId="0" fontId="19" fillId="109" borderId="215" applyNumberFormat="0" applyProtection="0">
      <alignment horizontal="left" vertical="center" indent="1"/>
    </xf>
    <xf numFmtId="4" fontId="108" fillId="60" borderId="215" applyNumberFormat="0" applyProtection="0">
      <alignment horizontal="right" vertical="center"/>
    </xf>
    <xf numFmtId="168" fontId="15" fillId="0" borderId="202">
      <alignment horizontal="right" indent="1"/>
    </xf>
    <xf numFmtId="4" fontId="108" fillId="69" borderId="215" applyNumberFormat="0" applyProtection="0">
      <alignment horizontal="right" vertical="center"/>
    </xf>
    <xf numFmtId="0" fontId="44" fillId="70" borderId="211" applyNumberFormat="0" applyAlignment="0" applyProtection="0"/>
    <xf numFmtId="168" fontId="15" fillId="0" borderId="202">
      <alignment horizontal="right" indent="1"/>
    </xf>
    <xf numFmtId="0" fontId="14" fillId="78" borderId="212" applyNumberFormat="0" applyFont="0" applyAlignment="0" applyProtection="0"/>
    <xf numFmtId="0" fontId="105" fillId="70" borderId="213" applyNumberFormat="0" applyAlignment="0" applyProtection="0"/>
    <xf numFmtId="4" fontId="108" fillId="116" borderId="215" applyNumberFormat="0" applyProtection="0">
      <alignment horizontal="left" vertical="center" indent="1"/>
    </xf>
    <xf numFmtId="4" fontId="111" fillId="116" borderId="215" applyNumberFormat="0" applyProtection="0">
      <alignment vertical="center"/>
    </xf>
    <xf numFmtId="0" fontId="19" fillId="37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4" fontId="106" fillId="77" borderId="215" applyNumberFormat="0" applyProtection="0">
      <alignment vertical="center"/>
    </xf>
    <xf numFmtId="4" fontId="107" fillId="23" borderId="215" applyNumberFormat="0" applyProtection="0">
      <alignment vertical="center"/>
    </xf>
    <xf numFmtId="4" fontId="106" fillId="23" borderId="215" applyNumberFormat="0" applyProtection="0">
      <alignment horizontal="left" vertical="center" indent="1"/>
    </xf>
    <xf numFmtId="0" fontId="106" fillId="23" borderId="215" applyNumberFormat="0" applyProtection="0">
      <alignment horizontal="left" vertical="top" indent="1"/>
    </xf>
    <xf numFmtId="4" fontId="108" fillId="53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115" borderId="215" applyNumberFormat="0" applyProtection="0">
      <alignment horizontal="right" vertical="center"/>
    </xf>
    <xf numFmtId="0" fontId="19" fillId="114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168" fontId="15" fillId="0" borderId="202">
      <alignment horizontal="right" indent="1"/>
    </xf>
    <xf numFmtId="4" fontId="108" fillId="115" borderId="215" applyNumberFormat="0" applyProtection="0">
      <alignment horizontal="left" vertical="center" indent="1"/>
    </xf>
    <xf numFmtId="4" fontId="113" fillId="113" borderId="215" applyNumberFormat="0" applyProtection="0">
      <alignment horizontal="right" vertical="center"/>
    </xf>
    <xf numFmtId="0" fontId="105" fillId="70" borderId="213" applyNumberFormat="0" applyAlignment="0" applyProtection="0"/>
    <xf numFmtId="0" fontId="57" fillId="57" borderId="211" applyNumberFormat="0" applyAlignment="0" applyProtection="0"/>
    <xf numFmtId="0" fontId="62" fillId="0" borderId="214" applyNumberFormat="0" applyFill="0" applyAlignment="0" applyProtection="0"/>
    <xf numFmtId="0" fontId="106" fillId="23" borderId="215" applyNumberFormat="0" applyProtection="0">
      <alignment horizontal="left" vertical="top" indent="1"/>
    </xf>
    <xf numFmtId="4" fontId="106" fillId="77" borderId="215" applyNumberFormat="0" applyProtection="0">
      <alignment vertical="center"/>
    </xf>
    <xf numFmtId="4" fontId="107" fillId="23" borderId="215" applyNumberFormat="0" applyProtection="0">
      <alignment vertical="center"/>
    </xf>
    <xf numFmtId="4" fontId="106" fillId="23" borderId="215" applyNumberFormat="0" applyProtection="0">
      <alignment horizontal="left" vertical="center" indent="1"/>
    </xf>
    <xf numFmtId="0" fontId="106" fillId="23" borderId="215" applyNumberFormat="0" applyProtection="0">
      <alignment horizontal="left" vertical="top" indent="1"/>
    </xf>
    <xf numFmtId="4" fontId="108" fillId="53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67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115" borderId="215" applyNumberFormat="0" applyProtection="0">
      <alignment horizontal="right" vertical="center"/>
    </xf>
    <xf numFmtId="4" fontId="108" fillId="115" borderId="215" applyNumberFormat="0" applyProtection="0">
      <alignment horizontal="right" vertical="center"/>
    </xf>
    <xf numFmtId="0" fontId="19" fillId="114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114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4" fontId="108" fillId="116" borderId="215" applyNumberFormat="0" applyProtection="0">
      <alignment vertical="center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0" fontId="108" fillId="116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4" fontId="111" fillId="113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0" fontId="108" fillId="109" borderId="215" applyNumberFormat="0" applyProtection="0">
      <alignment horizontal="left" vertical="top" indent="1"/>
    </xf>
    <xf numFmtId="4" fontId="108" fillId="116" borderId="215" applyNumberFormat="0" applyProtection="0">
      <alignment vertical="center"/>
    </xf>
    <xf numFmtId="4" fontId="113" fillId="113" borderId="215" applyNumberFormat="0" applyProtection="0">
      <alignment horizontal="right" vertical="center"/>
    </xf>
    <xf numFmtId="0" fontId="108" fillId="116" borderId="215" applyNumberFormat="0" applyProtection="0">
      <alignment horizontal="left" vertical="top" indent="1"/>
    </xf>
    <xf numFmtId="4" fontId="108" fillId="115" borderId="215" applyNumberFormat="0" applyProtection="0">
      <alignment horizontal="left" vertical="center" indent="1"/>
    </xf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08" fillId="69" borderId="215" applyNumberFormat="0" applyProtection="0">
      <alignment horizontal="right" vertical="center"/>
    </xf>
    <xf numFmtId="168" fontId="15" fillId="0" borderId="202">
      <alignment horizontal="right" indent="1"/>
    </xf>
    <xf numFmtId="0" fontId="44" fillId="70" borderId="211" applyNumberFormat="0" applyAlignment="0" applyProtection="0"/>
    <xf numFmtId="0" fontId="106" fillId="23" borderId="215" applyNumberFormat="0" applyProtection="0">
      <alignment horizontal="left" vertical="top" indent="1"/>
    </xf>
    <xf numFmtId="4" fontId="108" fillId="67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4" fontId="108" fillId="115" borderId="215" applyNumberFormat="0" applyProtection="0">
      <alignment horizontal="right" vertical="center"/>
    </xf>
    <xf numFmtId="0" fontId="19" fillId="114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top" indent="1"/>
    </xf>
    <xf numFmtId="4" fontId="108" fillId="116" borderId="215" applyNumberFormat="0" applyProtection="0">
      <alignment vertical="center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0" fontId="108" fillId="116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4" fontId="111" fillId="113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0" fontId="108" fillId="109" borderId="215" applyNumberFormat="0" applyProtection="0">
      <alignment horizontal="left" vertical="top" indent="1"/>
    </xf>
    <xf numFmtId="4" fontId="113" fillId="113" borderId="215" applyNumberFormat="0" applyProtection="0">
      <alignment horizontal="right" vertical="center"/>
    </xf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9" fillId="0" borderId="0"/>
    <xf numFmtId="0" fontId="18" fillId="30" borderId="202"/>
    <xf numFmtId="4" fontId="108" fillId="59" borderId="215" applyNumberFormat="0" applyProtection="0">
      <alignment horizontal="right" vertical="center"/>
    </xf>
    <xf numFmtId="0" fontId="18" fillId="30" borderId="202"/>
    <xf numFmtId="4" fontId="108" fillId="61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13" fillId="113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4" fontId="111" fillId="113" borderId="215" applyNumberFormat="0" applyProtection="0">
      <alignment horizontal="right" vertical="center"/>
    </xf>
    <xf numFmtId="4" fontId="108" fillId="113" borderId="215" applyNumberFormat="0" applyProtection="0">
      <alignment horizontal="right" vertical="center"/>
    </xf>
    <xf numFmtId="4" fontId="108" fillId="116" borderId="215" applyNumberFormat="0" applyProtection="0">
      <alignment horizontal="left" vertical="center" indent="1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vertical="center"/>
    </xf>
    <xf numFmtId="0" fontId="19" fillId="25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4" fontId="108" fillId="111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0" fontId="44" fillId="70" borderId="211" applyNumberFormat="0" applyAlignment="0" applyProtection="0"/>
    <xf numFmtId="168" fontId="15" fillId="0" borderId="202">
      <alignment horizontal="right" indent="1"/>
    </xf>
    <xf numFmtId="0" fontId="62" fillId="0" borderId="214" applyNumberFormat="0" applyFill="0" applyAlignment="0" applyProtection="0"/>
    <xf numFmtId="0" fontId="12" fillId="0" borderId="0"/>
    <xf numFmtId="0" fontId="62" fillId="0" borderId="214" applyNumberFormat="0" applyFill="0" applyAlignment="0" applyProtection="0"/>
    <xf numFmtId="0" fontId="41" fillId="78" borderId="212" applyNumberFormat="0" applyFont="0" applyAlignment="0" applyProtection="0"/>
    <xf numFmtId="168" fontId="15" fillId="0" borderId="202">
      <alignment horizontal="right" indent="1"/>
    </xf>
    <xf numFmtId="0" fontId="57" fillId="57" borderId="211" applyNumberFormat="0" applyAlignment="0" applyProtection="0"/>
    <xf numFmtId="0" fontId="101" fillId="137" borderId="215" applyNumberFormat="0" applyProtection="0">
      <alignment horizontal="left" vertical="top" indent="1"/>
    </xf>
    <xf numFmtId="0" fontId="101" fillId="137" borderId="215" applyNumberFormat="0" applyProtection="0">
      <alignment horizontal="left" vertical="top" indent="1"/>
    </xf>
    <xf numFmtId="0" fontId="101" fillId="115" borderId="215" applyNumberFormat="0" applyProtection="0">
      <alignment horizontal="left" vertical="top" indent="1"/>
    </xf>
    <xf numFmtId="0" fontId="101" fillId="115" borderId="215" applyNumberFormat="0" applyProtection="0">
      <alignment horizontal="left" vertical="top" indent="1"/>
    </xf>
    <xf numFmtId="0" fontId="101" fillId="58" borderId="215" applyNumberFormat="0" applyProtection="0">
      <alignment horizontal="left" vertical="top" indent="1"/>
    </xf>
    <xf numFmtId="0" fontId="101" fillId="58" borderId="215" applyNumberFormat="0" applyProtection="0">
      <alignment horizontal="left" vertical="top" indent="1"/>
    </xf>
    <xf numFmtId="0" fontId="101" fillId="113" borderId="215" applyNumberFormat="0" applyProtection="0">
      <alignment horizontal="left" vertical="top" indent="1"/>
    </xf>
    <xf numFmtId="0" fontId="101" fillId="113" borderId="215" applyNumberFormat="0" applyProtection="0">
      <alignment horizontal="left" vertical="top" indent="1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23" fillId="21" borderId="210"/>
    <xf numFmtId="168" fontId="15" fillId="0" borderId="202">
      <alignment horizontal="right" indent="1"/>
    </xf>
    <xf numFmtId="0" fontId="125" fillId="0" borderId="202"/>
    <xf numFmtId="0" fontId="12" fillId="0" borderId="0"/>
    <xf numFmtId="4" fontId="108" fillId="61" borderId="215" applyNumberFormat="0" applyProtection="0">
      <alignment horizontal="right" vertical="center"/>
    </xf>
    <xf numFmtId="0" fontId="41" fillId="78" borderId="212" applyNumberFormat="0" applyFont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90" borderId="0" applyNumberFormat="0" applyBorder="0" applyAlignment="0" applyProtection="0"/>
    <xf numFmtId="0" fontId="12" fillId="90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90" borderId="0" applyNumberFormat="0" applyBorder="0" applyAlignment="0" applyProtection="0"/>
    <xf numFmtId="0" fontId="12" fillId="90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93" borderId="0" applyNumberFormat="0" applyBorder="0" applyAlignment="0" applyProtection="0"/>
    <xf numFmtId="0" fontId="12" fillId="9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99" borderId="0" applyNumberFormat="0" applyBorder="0" applyAlignment="0" applyProtection="0"/>
    <xf numFmtId="0" fontId="12" fillId="99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99" borderId="0" applyNumberFormat="0" applyBorder="0" applyAlignment="0" applyProtection="0"/>
    <xf numFmtId="0" fontId="12" fillId="99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103" borderId="0" applyNumberFormat="0" applyBorder="0" applyAlignment="0" applyProtection="0"/>
    <xf numFmtId="0" fontId="12" fillId="103" borderId="0" applyNumberFormat="0" applyBorder="0" applyAlignment="0" applyProtection="0"/>
    <xf numFmtId="0" fontId="12" fillId="103" borderId="0" applyNumberFormat="0" applyBorder="0" applyAlignment="0" applyProtection="0"/>
    <xf numFmtId="0" fontId="12" fillId="103" borderId="0" applyNumberFormat="0" applyBorder="0" applyAlignment="0" applyProtection="0"/>
    <xf numFmtId="0" fontId="12" fillId="103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91" borderId="0" applyNumberFormat="0" applyBorder="0" applyAlignment="0" applyProtection="0"/>
    <xf numFmtId="0" fontId="12" fillId="91" borderId="0" applyNumberFormat="0" applyBorder="0" applyAlignment="0" applyProtection="0"/>
    <xf numFmtId="0" fontId="12" fillId="91" borderId="0" applyNumberFormat="0" applyBorder="0" applyAlignment="0" applyProtection="0"/>
    <xf numFmtId="0" fontId="12" fillId="91" borderId="0" applyNumberFormat="0" applyBorder="0" applyAlignment="0" applyProtection="0"/>
    <xf numFmtId="0" fontId="12" fillId="91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96" borderId="0" applyNumberFormat="0" applyBorder="0" applyAlignment="0" applyProtection="0"/>
    <xf numFmtId="0" fontId="12" fillId="96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12" fillId="104" borderId="0" applyNumberFormat="0" applyBorder="0" applyAlignment="0" applyProtection="0"/>
    <xf numFmtId="0" fontId="12" fillId="104" borderId="0" applyNumberFormat="0" applyBorder="0" applyAlignment="0" applyProtection="0"/>
    <xf numFmtId="0" fontId="12" fillId="104" borderId="0" applyNumberFormat="0" applyBorder="0" applyAlignment="0" applyProtection="0"/>
    <xf numFmtId="0" fontId="12" fillId="104" borderId="0" applyNumberFormat="0" applyBorder="0" applyAlignment="0" applyProtection="0"/>
    <xf numFmtId="0" fontId="12" fillId="104" borderId="0" applyNumberFormat="0" applyBorder="0" applyAlignment="0" applyProtection="0"/>
    <xf numFmtId="0" fontId="12" fillId="107" borderId="0" applyNumberFormat="0" applyBorder="0" applyAlignment="0" applyProtection="0"/>
    <xf numFmtId="0" fontId="12" fillId="107" borderId="0" applyNumberFormat="0" applyBorder="0" applyAlignment="0" applyProtection="0"/>
    <xf numFmtId="0" fontId="12" fillId="107" borderId="0" applyNumberFormat="0" applyBorder="0" applyAlignment="0" applyProtection="0"/>
    <xf numFmtId="0" fontId="12" fillId="107" borderId="0" applyNumberFormat="0" applyBorder="0" applyAlignment="0" applyProtection="0"/>
    <xf numFmtId="0" fontId="12" fillId="107" borderId="0" applyNumberFormat="0" applyBorder="0" applyAlignment="0" applyProtection="0"/>
    <xf numFmtId="4" fontId="108" fillId="113" borderId="215" applyNumberFormat="0" applyProtection="0">
      <alignment horizontal="right" vertical="center"/>
    </xf>
    <xf numFmtId="0" fontId="19" fillId="25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8" fillId="30" borderId="202"/>
    <xf numFmtId="4" fontId="108" fillId="111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7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0" fontId="18" fillId="30" borderId="202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88" borderId="185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44" fillId="70" borderId="211" applyNumberFormat="0" applyAlignment="0" applyProtection="0"/>
    <xf numFmtId="0" fontId="57" fillId="57" borderId="211" applyNumberFormat="0" applyAlignment="0" applyProtection="0"/>
    <xf numFmtId="0" fontId="19" fillId="109" borderId="215" applyNumberFormat="0" applyProtection="0">
      <alignment horizontal="left" vertical="center" indent="1"/>
    </xf>
    <xf numFmtId="4" fontId="108" fillId="60" borderId="215" applyNumberFormat="0" applyProtection="0">
      <alignment horizontal="right" vertical="center"/>
    </xf>
    <xf numFmtId="168" fontId="15" fillId="0" borderId="202">
      <alignment horizontal="right" indent="1"/>
    </xf>
    <xf numFmtId="4" fontId="108" fillId="69" borderId="215" applyNumberFormat="0" applyProtection="0">
      <alignment horizontal="right" vertical="center"/>
    </xf>
    <xf numFmtId="0" fontId="44" fillId="70" borderId="211" applyNumberFormat="0" applyAlignment="0" applyProtection="0"/>
    <xf numFmtId="168" fontId="15" fillId="0" borderId="202">
      <alignment horizontal="right" indent="1"/>
    </xf>
    <xf numFmtId="0" fontId="14" fillId="78" borderId="212" applyNumberFormat="0" applyFont="0" applyAlignment="0" applyProtection="0"/>
    <xf numFmtId="0" fontId="105" fillId="70" borderId="213" applyNumberFormat="0" applyAlignment="0" applyProtection="0"/>
    <xf numFmtId="4" fontId="108" fillId="116" borderId="215" applyNumberFormat="0" applyProtection="0">
      <alignment horizontal="left" vertical="center" indent="1"/>
    </xf>
    <xf numFmtId="4" fontId="111" fillId="116" borderId="215" applyNumberFormat="0" applyProtection="0">
      <alignment vertical="center"/>
    </xf>
    <xf numFmtId="0" fontId="19" fillId="37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4" fontId="106" fillId="77" borderId="215" applyNumberFormat="0" applyProtection="0">
      <alignment vertical="center"/>
    </xf>
    <xf numFmtId="4" fontId="107" fillId="23" borderId="215" applyNumberFormat="0" applyProtection="0">
      <alignment vertical="center"/>
    </xf>
    <xf numFmtId="4" fontId="106" fillId="23" borderId="215" applyNumberFormat="0" applyProtection="0">
      <alignment horizontal="left" vertical="center" indent="1"/>
    </xf>
    <xf numFmtId="0" fontId="106" fillId="23" borderId="215" applyNumberFormat="0" applyProtection="0">
      <alignment horizontal="left" vertical="top" indent="1"/>
    </xf>
    <xf numFmtId="4" fontId="108" fillId="53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115" borderId="215" applyNumberFormat="0" applyProtection="0">
      <alignment horizontal="right" vertical="center"/>
    </xf>
    <xf numFmtId="0" fontId="19" fillId="114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4" fontId="108" fillId="115" borderId="215" applyNumberFormat="0" applyProtection="0">
      <alignment horizontal="left" vertical="center" indent="1"/>
    </xf>
    <xf numFmtId="4" fontId="113" fillId="113" borderId="215" applyNumberFormat="0" applyProtection="0">
      <alignment horizontal="right" vertical="center"/>
    </xf>
    <xf numFmtId="0" fontId="105" fillId="70" borderId="213" applyNumberFormat="0" applyAlignment="0" applyProtection="0"/>
    <xf numFmtId="0" fontId="57" fillId="57" borderId="211" applyNumberFormat="0" applyAlignment="0" applyProtection="0"/>
    <xf numFmtId="0" fontId="62" fillId="0" borderId="214" applyNumberFormat="0" applyFill="0" applyAlignment="0" applyProtection="0"/>
    <xf numFmtId="0" fontId="106" fillId="23" borderId="215" applyNumberFormat="0" applyProtection="0">
      <alignment horizontal="left" vertical="top" indent="1"/>
    </xf>
    <xf numFmtId="4" fontId="106" fillId="77" borderId="215" applyNumberFormat="0" applyProtection="0">
      <alignment vertical="center"/>
    </xf>
    <xf numFmtId="4" fontId="107" fillId="23" borderId="215" applyNumberFormat="0" applyProtection="0">
      <alignment vertical="center"/>
    </xf>
    <xf numFmtId="4" fontId="106" fillId="23" borderId="215" applyNumberFormat="0" applyProtection="0">
      <alignment horizontal="left" vertical="center" indent="1"/>
    </xf>
    <xf numFmtId="0" fontId="106" fillId="23" borderId="215" applyNumberFormat="0" applyProtection="0">
      <alignment horizontal="left" vertical="top" indent="1"/>
    </xf>
    <xf numFmtId="4" fontId="108" fillId="53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67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115" borderId="215" applyNumberFormat="0" applyProtection="0">
      <alignment horizontal="right" vertical="center"/>
    </xf>
    <xf numFmtId="4" fontId="108" fillId="115" borderId="215" applyNumberFormat="0" applyProtection="0">
      <alignment horizontal="right" vertical="center"/>
    </xf>
    <xf numFmtId="0" fontId="19" fillId="114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114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4" fontId="108" fillId="116" borderId="215" applyNumberFormat="0" applyProtection="0">
      <alignment vertical="center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0" fontId="108" fillId="116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4" fontId="111" fillId="113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0" fontId="108" fillId="109" borderId="215" applyNumberFormat="0" applyProtection="0">
      <alignment horizontal="left" vertical="top" indent="1"/>
    </xf>
    <xf numFmtId="4" fontId="108" fillId="116" borderId="215" applyNumberFormat="0" applyProtection="0">
      <alignment vertical="center"/>
    </xf>
    <xf numFmtId="4" fontId="113" fillId="113" borderId="215" applyNumberFormat="0" applyProtection="0">
      <alignment horizontal="right" vertical="center"/>
    </xf>
    <xf numFmtId="0" fontId="108" fillId="116" borderId="215" applyNumberFormat="0" applyProtection="0">
      <alignment horizontal="left" vertical="top" indent="1"/>
    </xf>
    <xf numFmtId="4" fontId="108" fillId="115" borderId="215" applyNumberFormat="0" applyProtection="0">
      <alignment horizontal="left" vertical="center" indent="1"/>
    </xf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08" fillId="69" borderId="215" applyNumberFormat="0" applyProtection="0">
      <alignment horizontal="right" vertical="center"/>
    </xf>
    <xf numFmtId="168" fontId="15" fillId="0" borderId="202">
      <alignment horizontal="right" indent="1"/>
    </xf>
    <xf numFmtId="0" fontId="44" fillId="70" borderId="211" applyNumberFormat="0" applyAlignment="0" applyProtection="0"/>
    <xf numFmtId="0" fontId="106" fillId="23" borderId="215" applyNumberFormat="0" applyProtection="0">
      <alignment horizontal="left" vertical="top" indent="1"/>
    </xf>
    <xf numFmtId="4" fontId="108" fillId="67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4" fontId="108" fillId="115" borderId="215" applyNumberFormat="0" applyProtection="0">
      <alignment horizontal="right" vertical="center"/>
    </xf>
    <xf numFmtId="0" fontId="19" fillId="114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top" indent="1"/>
    </xf>
    <xf numFmtId="4" fontId="108" fillId="116" borderId="215" applyNumberFormat="0" applyProtection="0">
      <alignment vertical="center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0" fontId="108" fillId="116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4" fontId="111" fillId="113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0" fontId="108" fillId="109" borderId="215" applyNumberFormat="0" applyProtection="0">
      <alignment horizontal="left" vertical="top" indent="1"/>
    </xf>
    <xf numFmtId="4" fontId="113" fillId="113" borderId="215" applyNumberFormat="0" applyProtection="0">
      <alignment horizontal="right" vertical="center"/>
    </xf>
    <xf numFmtId="0" fontId="18" fillId="30" borderId="202"/>
    <xf numFmtId="4" fontId="115" fillId="110" borderId="209" applyNumberFormat="0" applyProtection="0">
      <alignment horizontal="left" vertical="center" indent="1"/>
    </xf>
    <xf numFmtId="0" fontId="18" fillId="30" borderId="202"/>
    <xf numFmtId="4" fontId="121" fillId="23" borderId="209" applyNumberFormat="0" applyProtection="0">
      <alignment vertical="center"/>
    </xf>
    <xf numFmtId="4" fontId="122" fillId="23" borderId="209" applyNumberFormat="0" applyProtection="0">
      <alignment vertical="center"/>
    </xf>
    <xf numFmtId="4" fontId="123" fillId="116" borderId="209" applyNumberFormat="0" applyProtection="0">
      <alignment horizontal="left" vertical="center" indent="1"/>
    </xf>
    <xf numFmtId="4" fontId="115" fillId="53" borderId="209" applyNumberFormat="0" applyProtection="0">
      <alignment horizontal="right" vertical="center"/>
    </xf>
    <xf numFmtId="4" fontId="115" fillId="136" borderId="209" applyNumberFormat="0" applyProtection="0">
      <alignment horizontal="right" vertical="center"/>
    </xf>
    <xf numFmtId="4" fontId="115" fillId="61" borderId="209" applyNumberFormat="0" applyProtection="0">
      <alignment horizontal="right" vertical="center"/>
    </xf>
    <xf numFmtId="4" fontId="115" fillId="65" borderId="209" applyNumberFormat="0" applyProtection="0">
      <alignment horizontal="right" vertical="center"/>
    </xf>
    <xf numFmtId="4" fontId="115" fillId="69" borderId="209" applyNumberFormat="0" applyProtection="0">
      <alignment horizontal="right" vertical="center"/>
    </xf>
    <xf numFmtId="4" fontId="115" fillId="68" borderId="209" applyNumberFormat="0" applyProtection="0">
      <alignment horizontal="right" vertical="center"/>
    </xf>
    <xf numFmtId="4" fontId="115" fillId="111" borderId="209" applyNumberFormat="0" applyProtection="0">
      <alignment horizontal="right" vertical="center"/>
    </xf>
    <xf numFmtId="4" fontId="115" fillId="60" borderId="209" applyNumberFormat="0" applyProtection="0">
      <alignment horizontal="right" vertical="center"/>
    </xf>
    <xf numFmtId="4" fontId="115" fillId="112" borderId="205" applyNumberFormat="0" applyProtection="0">
      <alignment horizontal="left" vertical="center" indent="1"/>
    </xf>
    <xf numFmtId="4" fontId="115" fillId="51" borderId="209" applyNumberFormat="0" applyProtection="0">
      <alignment horizontal="left" vertical="center" indent="1"/>
    </xf>
    <xf numFmtId="4" fontId="115" fillId="51" borderId="209" applyNumberFormat="0" applyProtection="0">
      <alignment horizontal="left" vertical="center" indent="1"/>
    </xf>
    <xf numFmtId="4" fontId="124" fillId="137" borderId="205" applyNumberFormat="0" applyProtection="0">
      <alignment horizontal="left" vertical="center" indent="1"/>
    </xf>
    <xf numFmtId="4" fontId="115" fillId="115" borderId="209" applyNumberFormat="0" applyProtection="0">
      <alignment horizontal="right" vertical="center"/>
    </xf>
    <xf numFmtId="0" fontId="115" fillId="70" borderId="209" applyNumberFormat="0" applyProtection="0">
      <alignment horizontal="left" vertical="center" indent="1"/>
    </xf>
    <xf numFmtId="0" fontId="101" fillId="137" borderId="215" applyNumberFormat="0" applyProtection="0">
      <alignment horizontal="left" vertical="top" indent="1"/>
    </xf>
    <xf numFmtId="0" fontId="101" fillId="137" borderId="215" applyNumberFormat="0" applyProtection="0">
      <alignment horizontal="left" vertical="top" indent="1"/>
    </xf>
    <xf numFmtId="0" fontId="115" fillId="138" borderId="209" applyNumberFormat="0" applyProtection="0">
      <alignment horizontal="left" vertical="center" indent="1"/>
    </xf>
    <xf numFmtId="0" fontId="101" fillId="115" borderId="215" applyNumberFormat="0" applyProtection="0">
      <alignment horizontal="left" vertical="top" indent="1"/>
    </xf>
    <xf numFmtId="0" fontId="101" fillId="115" borderId="215" applyNumberFormat="0" applyProtection="0">
      <alignment horizontal="left" vertical="top" indent="1"/>
    </xf>
    <xf numFmtId="0" fontId="115" fillId="58" borderId="209" applyNumberFormat="0" applyProtection="0">
      <alignment horizontal="left" vertical="center" indent="1"/>
    </xf>
    <xf numFmtId="0" fontId="101" fillId="58" borderId="215" applyNumberFormat="0" applyProtection="0">
      <alignment horizontal="left" vertical="top" indent="1"/>
    </xf>
    <xf numFmtId="0" fontId="101" fillId="58" borderId="215" applyNumberFormat="0" applyProtection="0">
      <alignment horizontal="left" vertical="top" indent="1"/>
    </xf>
    <xf numFmtId="0" fontId="115" fillId="113" borderId="209" applyNumberFormat="0" applyProtection="0">
      <alignment horizontal="left" vertical="center" indent="1"/>
    </xf>
    <xf numFmtId="0" fontId="101" fillId="113" borderId="215" applyNumberFormat="0" applyProtection="0">
      <alignment horizontal="left" vertical="top" indent="1"/>
    </xf>
    <xf numFmtId="0" fontId="101" fillId="113" borderId="215" applyNumberFormat="0" applyProtection="0">
      <alignment horizontal="left" vertical="top" indent="1"/>
    </xf>
    <xf numFmtId="4" fontId="123" fillId="139" borderId="209" applyNumberFormat="0" applyProtection="0">
      <alignment horizontal="left" vertical="center" indent="1"/>
    </xf>
    <xf numFmtId="4" fontId="123" fillId="139" borderId="209" applyNumberFormat="0" applyProtection="0">
      <alignment horizontal="left" vertical="center" indent="1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23" fillId="21" borderId="210"/>
    <xf numFmtId="4" fontId="115" fillId="0" borderId="209" applyNumberFormat="0" applyProtection="0">
      <alignment horizontal="right" vertical="center"/>
    </xf>
    <xf numFmtId="4" fontId="122" fillId="51" borderId="209" applyNumberFormat="0" applyProtection="0">
      <alignment horizontal="right" vertical="center"/>
    </xf>
    <xf numFmtId="0" fontId="125" fillId="0" borderId="158"/>
    <xf numFmtId="168" fontId="15" fillId="0" borderId="202">
      <alignment horizontal="right" indent="1"/>
    </xf>
    <xf numFmtId="168" fontId="15" fillId="0" borderId="202">
      <alignment horizontal="right" indent="1"/>
    </xf>
    <xf numFmtId="168" fontId="15" fillId="0" borderId="202">
      <alignment horizontal="right" indent="1"/>
    </xf>
    <xf numFmtId="168" fontId="15" fillId="0" borderId="202">
      <alignment horizontal="right" indent="1"/>
    </xf>
    <xf numFmtId="0" fontId="18" fillId="0" borderId="196">
      <alignment horizontal="center" vertical="center"/>
    </xf>
    <xf numFmtId="0" fontId="18" fillId="30" borderId="202"/>
    <xf numFmtId="4" fontId="115" fillId="112" borderId="205" applyNumberFormat="0" applyProtection="0">
      <alignment horizontal="left" vertical="center" indent="1"/>
    </xf>
    <xf numFmtId="4" fontId="124" fillId="137" borderId="205" applyNumberFormat="0" applyProtection="0">
      <alignment horizontal="left" vertical="center" indent="1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01" fillId="140" borderId="194" applyNumberFormat="0">
      <protection locked="0"/>
    </xf>
    <xf numFmtId="0" fontId="12" fillId="0" borderId="0"/>
    <xf numFmtId="9" fontId="12" fillId="0" borderId="0" applyFont="0" applyFill="0" applyBorder="0" applyAlignment="0" applyProtection="0"/>
    <xf numFmtId="0" fontId="18" fillId="30" borderId="158"/>
    <xf numFmtId="0" fontId="108" fillId="116" borderId="215" applyNumberFormat="0" applyProtection="0">
      <alignment horizontal="left" vertical="top" indent="1"/>
    </xf>
    <xf numFmtId="4" fontId="108" fillId="116" borderId="215" applyNumberFormat="0" applyProtection="0">
      <alignment vertical="center"/>
    </xf>
    <xf numFmtId="0" fontId="19" fillId="25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114" borderId="215" applyNumberFormat="0" applyProtection="0">
      <alignment horizontal="left" vertical="center" indent="1"/>
    </xf>
    <xf numFmtId="4" fontId="108" fillId="115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67" borderId="215" applyNumberFormat="0" applyProtection="0">
      <alignment horizontal="right" vertical="center"/>
    </xf>
    <xf numFmtId="0" fontId="106" fillId="23" borderId="215" applyNumberFormat="0" applyProtection="0">
      <alignment horizontal="left" vertical="top" indent="1"/>
    </xf>
    <xf numFmtId="4" fontId="106" fillId="77" borderId="215" applyNumberFormat="0" applyProtection="0">
      <alignment vertical="center"/>
    </xf>
    <xf numFmtId="0" fontId="57" fillId="57" borderId="211" applyNumberFormat="0" applyAlignment="0" applyProtection="0"/>
    <xf numFmtId="4" fontId="108" fillId="115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114" borderId="215" applyNumberFormat="0" applyProtection="0">
      <alignment horizontal="left" vertical="center" indent="1"/>
    </xf>
    <xf numFmtId="4" fontId="108" fillId="115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53" borderId="215" applyNumberFormat="0" applyProtection="0">
      <alignment horizontal="right" vertical="center"/>
    </xf>
    <xf numFmtId="0" fontId="106" fillId="23" borderId="215" applyNumberFormat="0" applyProtection="0">
      <alignment horizontal="left" vertical="top" indent="1"/>
    </xf>
    <xf numFmtId="4" fontId="106" fillId="23" borderId="215" applyNumberFormat="0" applyProtection="0">
      <alignment horizontal="left" vertical="center" indent="1"/>
    </xf>
    <xf numFmtId="4" fontId="107" fillId="23" borderId="215" applyNumberFormat="0" applyProtection="0">
      <alignment vertical="center"/>
    </xf>
    <xf numFmtId="168" fontId="15" fillId="0" borderId="202">
      <alignment horizontal="right" indent="1"/>
    </xf>
    <xf numFmtId="4" fontId="113" fillId="113" borderId="215" applyNumberFormat="0" applyProtection="0">
      <alignment horizontal="right" vertical="center"/>
    </xf>
    <xf numFmtId="168" fontId="15" fillId="0" borderId="202">
      <alignment horizontal="right" indent="1"/>
    </xf>
    <xf numFmtId="4" fontId="108" fillId="111" borderId="215" applyNumberFormat="0" applyProtection="0">
      <alignment horizontal="right" vertical="center"/>
    </xf>
    <xf numFmtId="0" fontId="44" fillId="70" borderId="211" applyNumberFormat="0" applyAlignment="0" applyProtection="0"/>
    <xf numFmtId="0" fontId="108" fillId="109" borderId="215" applyNumberFormat="0" applyProtection="0">
      <alignment horizontal="left" vertical="top" indent="1"/>
    </xf>
    <xf numFmtId="4" fontId="106" fillId="23" borderId="215" applyNumberFormat="0" applyProtection="0">
      <alignment horizontal="left" vertical="center" indent="1"/>
    </xf>
    <xf numFmtId="0" fontId="62" fillId="0" borderId="214" applyNumberFormat="0" applyFill="0" applyAlignment="0" applyProtection="0"/>
    <xf numFmtId="0" fontId="14" fillId="78" borderId="212" applyNumberFormat="0" applyFont="0" applyAlignment="0" applyProtection="0"/>
    <xf numFmtId="0" fontId="108" fillId="116" borderId="215" applyNumberFormat="0" applyProtection="0">
      <alignment horizontal="left" vertical="top" indent="1"/>
    </xf>
    <xf numFmtId="0" fontId="108" fillId="109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0" fontId="19" fillId="37" borderId="215" applyNumberFormat="0" applyProtection="0">
      <alignment horizontal="left" vertical="top" indent="1"/>
    </xf>
    <xf numFmtId="0" fontId="12" fillId="0" borderId="0"/>
    <xf numFmtId="4" fontId="106" fillId="77" borderId="215" applyNumberFormat="0" applyProtection="0">
      <alignment vertical="center"/>
    </xf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13" fillId="113" borderId="215" applyNumberFormat="0" applyProtection="0">
      <alignment horizontal="right" vertical="center"/>
    </xf>
    <xf numFmtId="0" fontId="12" fillId="0" borderId="0"/>
    <xf numFmtId="4" fontId="111" fillId="116" borderId="215" applyNumberFormat="0" applyProtection="0">
      <alignment vertical="center"/>
    </xf>
    <xf numFmtId="0" fontId="108" fillId="109" borderId="215" applyNumberFormat="0" applyProtection="0">
      <alignment horizontal="left" vertical="top" indent="1"/>
    </xf>
    <xf numFmtId="4" fontId="111" fillId="113" borderId="215" applyNumberFormat="0" applyProtection="0">
      <alignment horizontal="right" vertical="center"/>
    </xf>
    <xf numFmtId="0" fontId="19" fillId="37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4" fontId="108" fillId="111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0" fontId="44" fillId="70" borderId="211" applyNumberFormat="0" applyAlignment="0" applyProtection="0"/>
    <xf numFmtId="0" fontId="12" fillId="4" borderId="0" applyNumberFormat="0" applyBorder="0" applyAlignment="0" applyProtection="0"/>
    <xf numFmtId="0" fontId="19" fillId="37" borderId="215" applyNumberFormat="0" applyProtection="0">
      <alignment horizontal="left" vertical="top" indent="1"/>
    </xf>
    <xf numFmtId="0" fontId="57" fillId="57" borderId="211" applyNumberFormat="0" applyAlignment="0" applyProtection="0"/>
    <xf numFmtId="168" fontId="15" fillId="0" borderId="202">
      <alignment horizontal="right" indent="1"/>
    </xf>
    <xf numFmtId="4" fontId="108" fillId="69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4" fillId="78" borderId="212" applyNumberFormat="0" applyFont="0" applyAlignment="0" applyProtection="0"/>
    <xf numFmtId="0" fontId="12" fillId="0" borderId="0"/>
    <xf numFmtId="0" fontId="19" fillId="114" borderId="215" applyNumberFormat="0" applyProtection="0">
      <alignment horizontal="left" vertical="top" indent="1"/>
    </xf>
    <xf numFmtId="9" fontId="12" fillId="0" borderId="0" applyFont="0" applyFill="0" applyBorder="0" applyAlignment="0" applyProtection="0"/>
    <xf numFmtId="0" fontId="12" fillId="0" borderId="0"/>
    <xf numFmtId="0" fontId="62" fillId="0" borderId="214" applyNumberFormat="0" applyFill="0" applyAlignment="0" applyProtection="0"/>
    <xf numFmtId="0" fontId="18" fillId="30" borderId="202"/>
    <xf numFmtId="0" fontId="19" fillId="37" borderId="215" applyNumberFormat="0" applyProtection="0">
      <alignment horizontal="left" vertical="center" indent="1"/>
    </xf>
    <xf numFmtId="0" fontId="12" fillId="0" borderId="0"/>
    <xf numFmtId="0" fontId="12" fillId="0" borderId="0"/>
    <xf numFmtId="0" fontId="103" fillId="2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8" fontId="15" fillId="0" borderId="158">
      <alignment horizontal="right" indent="1"/>
    </xf>
    <xf numFmtId="0" fontId="105" fillId="70" borderId="213" applyNumberFormat="0" applyAlignment="0" applyProtection="0"/>
    <xf numFmtId="4" fontId="108" fillId="53" borderId="215" applyNumberFormat="0" applyProtection="0">
      <alignment horizontal="right" vertical="center"/>
    </xf>
    <xf numFmtId="0" fontId="18" fillId="30" borderId="202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08" fillId="113" borderId="215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4" fontId="108" fillId="115" borderId="215" applyNumberFormat="0" applyProtection="0">
      <alignment horizontal="left" vertical="center" indent="1"/>
    </xf>
    <xf numFmtId="4" fontId="111" fillId="116" borderId="215" applyNumberFormat="0" applyProtection="0">
      <alignment vertical="center"/>
    </xf>
    <xf numFmtId="4" fontId="108" fillId="115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07" fillId="23" borderId="215" applyNumberFormat="0" applyProtection="0">
      <alignment vertical="center"/>
    </xf>
    <xf numFmtId="168" fontId="15" fillId="0" borderId="202">
      <alignment horizontal="right" indent="1"/>
    </xf>
    <xf numFmtId="4" fontId="108" fillId="116" borderId="215" applyNumberFormat="0" applyProtection="0">
      <alignment horizontal="left" vertical="center" indent="1"/>
    </xf>
    <xf numFmtId="4" fontId="111" fillId="116" borderId="215" applyNumberFormat="0" applyProtection="0">
      <alignment vertical="center"/>
    </xf>
    <xf numFmtId="0" fontId="19" fillId="25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top" indent="1"/>
    </xf>
    <xf numFmtId="0" fontId="19" fillId="114" borderId="215" applyNumberFormat="0" applyProtection="0">
      <alignment horizontal="left" vertical="center" indent="1"/>
    </xf>
    <xf numFmtId="4" fontId="108" fillId="115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53" borderId="215" applyNumberFormat="0" applyProtection="0">
      <alignment horizontal="right" vertical="center"/>
    </xf>
    <xf numFmtId="4" fontId="106" fillId="23" borderId="215" applyNumberFormat="0" applyProtection="0">
      <alignment horizontal="left" vertical="center" indent="1"/>
    </xf>
    <xf numFmtId="4" fontId="107" fillId="23" borderId="215" applyNumberFormat="0" applyProtection="0">
      <alignment vertical="center"/>
    </xf>
    <xf numFmtId="0" fontId="106" fillId="23" borderId="215" applyNumberFormat="0" applyProtection="0">
      <alignment horizontal="left" vertical="top" indent="1"/>
    </xf>
    <xf numFmtId="0" fontId="62" fillId="0" borderId="214" applyNumberFormat="0" applyFill="0" applyAlignment="0" applyProtection="0"/>
    <xf numFmtId="0" fontId="105" fillId="70" borderId="213" applyNumberFormat="0" applyAlignment="0" applyProtection="0"/>
    <xf numFmtId="4" fontId="113" fillId="113" borderId="215" applyNumberFormat="0" applyProtection="0">
      <alignment horizontal="right" vertical="center"/>
    </xf>
    <xf numFmtId="4" fontId="106" fillId="77" borderId="215" applyNumberFormat="0" applyProtection="0">
      <alignment vertical="center"/>
    </xf>
    <xf numFmtId="4" fontId="108" fillId="60" borderId="215" applyNumberFormat="0" applyProtection="0">
      <alignment horizontal="right" vertical="center"/>
    </xf>
    <xf numFmtId="168" fontId="15" fillId="0" borderId="202">
      <alignment horizontal="right" indent="1"/>
    </xf>
    <xf numFmtId="0" fontId="57" fillId="57" borderId="211" applyNumberFormat="0" applyAlignment="0" applyProtection="0"/>
    <xf numFmtId="0" fontId="44" fillId="70" borderId="211" applyNumberFormat="0" applyAlignment="0" applyProtection="0"/>
    <xf numFmtId="4" fontId="106" fillId="23" borderId="215" applyNumberFormat="0" applyProtection="0">
      <alignment horizontal="left" vertical="center" indent="1"/>
    </xf>
    <xf numFmtId="4" fontId="111" fillId="113" borderId="215" applyNumberFormat="0" applyProtection="0">
      <alignment horizontal="right" vertical="center"/>
    </xf>
    <xf numFmtId="4" fontId="108" fillId="116" borderId="215" applyNumberFormat="0" applyProtection="0">
      <alignment vertical="center"/>
    </xf>
    <xf numFmtId="4" fontId="108" fillId="59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7" borderId="215" applyNumberFormat="0" applyProtection="0">
      <alignment horizontal="right" vertical="center"/>
    </xf>
    <xf numFmtId="0" fontId="18" fillId="30" borderId="202"/>
    <xf numFmtId="4" fontId="108" fillId="61" borderId="215" applyNumberFormat="0" applyProtection="0">
      <alignment horizontal="right" vertical="center"/>
    </xf>
    <xf numFmtId="0" fontId="18" fillId="30" borderId="202"/>
    <xf numFmtId="4" fontId="108" fillId="59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4" fontId="108" fillId="59" borderId="215" applyNumberFormat="0" applyProtection="0">
      <alignment horizontal="right" vertical="center"/>
    </xf>
    <xf numFmtId="4" fontId="108" fillId="113" borderId="215" applyNumberFormat="0" applyProtection="0">
      <alignment horizontal="right" vertical="center"/>
    </xf>
    <xf numFmtId="0" fontId="19" fillId="25" borderId="215" applyNumberFormat="0" applyProtection="0">
      <alignment horizontal="left" vertical="top" indent="1"/>
    </xf>
    <xf numFmtId="4" fontId="108" fillId="67" borderId="215" applyNumberFormat="0" applyProtection="0">
      <alignment horizontal="right" vertical="center"/>
    </xf>
    <xf numFmtId="0" fontId="19" fillId="114" borderId="215" applyNumberFormat="0" applyProtection="0">
      <alignment horizontal="left" vertical="center" indent="1"/>
    </xf>
    <xf numFmtId="4" fontId="108" fillId="69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53" borderId="215" applyNumberFormat="0" applyProtection="0">
      <alignment horizontal="right" vertical="center"/>
    </xf>
    <xf numFmtId="0" fontId="57" fillId="57" borderId="211" applyNumberFormat="0" applyAlignment="0" applyProtection="0"/>
    <xf numFmtId="0" fontId="62" fillId="0" borderId="214" applyNumberFormat="0" applyFill="0" applyAlignment="0" applyProtection="0"/>
    <xf numFmtId="0" fontId="41" fillId="78" borderId="212" applyNumberFormat="0" applyFont="0" applyAlignment="0" applyProtection="0"/>
    <xf numFmtId="0" fontId="18" fillId="0" borderId="196">
      <alignment horizontal="center" vertical="center"/>
    </xf>
    <xf numFmtId="0" fontId="19" fillId="109" borderId="215" applyNumberFormat="0" applyProtection="0">
      <alignment horizontal="left" vertical="center" indent="1"/>
    </xf>
    <xf numFmtId="0" fontId="18" fillId="30" borderId="158"/>
    <xf numFmtId="0" fontId="62" fillId="0" borderId="214" applyNumberFormat="0" applyFill="0" applyAlignment="0" applyProtection="0"/>
    <xf numFmtId="0" fontId="41" fillId="78" borderId="212" applyNumberFormat="0" applyFont="0" applyAlignment="0" applyProtection="0"/>
    <xf numFmtId="4" fontId="111" fillId="113" borderId="215" applyNumberFormat="0" applyProtection="0">
      <alignment horizontal="right" vertical="center"/>
    </xf>
    <xf numFmtId="4" fontId="106" fillId="77" borderId="215" applyNumberFormat="0" applyProtection="0">
      <alignment vertical="center"/>
    </xf>
    <xf numFmtId="0" fontId="41" fillId="78" borderId="212" applyNumberFormat="0" applyFont="0" applyAlignment="0" applyProtection="0"/>
    <xf numFmtId="4" fontId="108" fillId="116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top" indent="1"/>
    </xf>
    <xf numFmtId="0" fontId="44" fillId="70" borderId="211" applyNumberFormat="0" applyAlignment="0" applyProtection="0"/>
    <xf numFmtId="4" fontId="106" fillId="112" borderId="204" applyNumberFormat="0" applyProtection="0">
      <alignment horizontal="left" vertical="center" indent="1"/>
    </xf>
    <xf numFmtId="4" fontId="108" fillId="53" borderId="215" applyNumberFormat="0" applyProtection="0">
      <alignment horizontal="right" vertical="center"/>
    </xf>
    <xf numFmtId="4" fontId="108" fillId="116" borderId="215" applyNumberFormat="0" applyProtection="0">
      <alignment vertical="center"/>
    </xf>
    <xf numFmtId="4" fontId="107" fillId="23" borderId="215" applyNumberFormat="0" applyProtection="0">
      <alignment vertical="center"/>
    </xf>
    <xf numFmtId="4" fontId="108" fillId="61" borderId="215" applyNumberFormat="0" applyProtection="0">
      <alignment horizontal="right" vertical="center"/>
    </xf>
    <xf numFmtId="9" fontId="12" fillId="0" borderId="0" applyFont="0" applyFill="0" applyBorder="0" applyAlignment="0" applyProtection="0"/>
    <xf numFmtId="4" fontId="107" fillId="23" borderId="215" applyNumberFormat="0" applyProtection="0">
      <alignment vertical="center"/>
    </xf>
    <xf numFmtId="0" fontId="19" fillId="37" borderId="215" applyNumberFormat="0" applyProtection="0">
      <alignment horizontal="left" vertical="center" indent="1"/>
    </xf>
    <xf numFmtId="168" fontId="15" fillId="0" borderId="158">
      <alignment horizontal="right" indent="1"/>
    </xf>
    <xf numFmtId="168" fontId="15" fillId="0" borderId="202">
      <alignment horizontal="right" indent="1"/>
    </xf>
    <xf numFmtId="4" fontId="108" fillId="60" borderId="215" applyNumberFormat="0" applyProtection="0">
      <alignment horizontal="right" vertical="center"/>
    </xf>
    <xf numFmtId="0" fontId="57" fillId="57" borderId="211" applyNumberFormat="0" applyAlignment="0" applyProtection="0"/>
    <xf numFmtId="0" fontId="14" fillId="78" borderId="212" applyNumberFormat="0" applyFont="0" applyAlignment="0" applyProtection="0"/>
    <xf numFmtId="4" fontId="111" fillId="116" borderId="215" applyNumberFormat="0" applyProtection="0">
      <alignment vertical="center"/>
    </xf>
    <xf numFmtId="4" fontId="106" fillId="77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4" fontId="108" fillId="60" borderId="215" applyNumberFormat="0" applyProtection="0">
      <alignment horizontal="right" vertical="center"/>
    </xf>
    <xf numFmtId="0" fontId="108" fillId="116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06" fillId="23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top" indent="1"/>
    </xf>
    <xf numFmtId="0" fontId="57" fillId="57" borderId="211" applyNumberFormat="0" applyAlignment="0" applyProtection="0"/>
    <xf numFmtId="4" fontId="106" fillId="23" borderId="215" applyNumberFormat="0" applyProtection="0">
      <alignment horizontal="left" vertical="center" indent="1"/>
    </xf>
    <xf numFmtId="0" fontId="105" fillId="70" borderId="213" applyNumberFormat="0" applyAlignment="0" applyProtection="0"/>
    <xf numFmtId="0" fontId="44" fillId="70" borderId="211" applyNumberFormat="0" applyAlignment="0" applyProtection="0"/>
    <xf numFmtId="0" fontId="18" fillId="30" borderId="158"/>
    <xf numFmtId="0" fontId="18" fillId="76" borderId="159"/>
    <xf numFmtId="0" fontId="44" fillId="70" borderId="211" applyNumberFormat="0" applyAlignment="0" applyProtection="0"/>
    <xf numFmtId="0" fontId="18" fillId="0" borderId="196">
      <alignment horizontal="center" vertical="center"/>
    </xf>
    <xf numFmtId="0" fontId="41" fillId="78" borderId="212" applyNumberFormat="0" applyFont="0" applyAlignment="0" applyProtection="0"/>
    <xf numFmtId="4" fontId="108" fillId="67" borderId="215" applyNumberFormat="0" applyProtection="0">
      <alignment horizontal="right" vertical="center"/>
    </xf>
    <xf numFmtId="4" fontId="108" fillId="116" borderId="215" applyNumberFormat="0" applyProtection="0">
      <alignment horizontal="left" vertical="center" indent="1"/>
    </xf>
    <xf numFmtId="168" fontId="16" fillId="26" borderId="20"/>
    <xf numFmtId="0" fontId="57" fillId="57" borderId="211" applyNumberFormat="0" applyAlignment="0" applyProtection="0"/>
    <xf numFmtId="0" fontId="18" fillId="76" borderId="159"/>
    <xf numFmtId="168" fontId="15" fillId="0" borderId="202">
      <alignment horizontal="right" indent="1"/>
    </xf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9" fillId="25" borderId="215" applyNumberFormat="0" applyProtection="0">
      <alignment horizontal="left" vertical="top" indent="1"/>
    </xf>
    <xf numFmtId="0" fontId="12" fillId="0" borderId="0"/>
    <xf numFmtId="4" fontId="108" fillId="111" borderId="215" applyNumberFormat="0" applyProtection="0">
      <alignment horizontal="right" vertical="center"/>
    </xf>
    <xf numFmtId="0" fontId="19" fillId="109" borderId="215" applyNumberFormat="0" applyProtection="0">
      <alignment horizontal="left" vertical="center" indent="1"/>
    </xf>
    <xf numFmtId="0" fontId="41" fillId="0" borderId="0"/>
    <xf numFmtId="4" fontId="108" fillId="113" borderId="215" applyNumberFormat="0" applyProtection="0">
      <alignment horizontal="right" vertical="center"/>
    </xf>
    <xf numFmtId="4" fontId="111" fillId="113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0" fontId="108" fillId="109" borderId="215" applyNumberFormat="0" applyProtection="0">
      <alignment horizontal="left" vertical="top" indent="1"/>
    </xf>
    <xf numFmtId="4" fontId="108" fillId="116" borderId="215" applyNumberFormat="0" applyProtection="0">
      <alignment vertical="center"/>
    </xf>
    <xf numFmtId="4" fontId="113" fillId="113" borderId="215" applyNumberFormat="0" applyProtection="0">
      <alignment horizontal="right" vertical="center"/>
    </xf>
    <xf numFmtId="0" fontId="108" fillId="116" borderId="215" applyNumberFormat="0" applyProtection="0">
      <alignment horizontal="left" vertical="top" indent="1"/>
    </xf>
    <xf numFmtId="4" fontId="108" fillId="115" borderId="215" applyNumberFormat="0" applyProtection="0">
      <alignment horizontal="left" vertical="center" indent="1"/>
    </xf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08" fillId="69" borderId="215" applyNumberFormat="0" applyProtection="0">
      <alignment horizontal="right" vertical="center"/>
    </xf>
    <xf numFmtId="168" fontId="15" fillId="0" borderId="202">
      <alignment horizontal="right" indent="1"/>
    </xf>
    <xf numFmtId="0" fontId="44" fillId="70" borderId="211" applyNumberFormat="0" applyAlignment="0" applyProtection="0"/>
    <xf numFmtId="0" fontId="106" fillId="23" borderId="215" applyNumberFormat="0" applyProtection="0">
      <alignment horizontal="left" vertical="top" indent="1"/>
    </xf>
    <xf numFmtId="4" fontId="108" fillId="67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4" fontId="108" fillId="115" borderId="215" applyNumberFormat="0" applyProtection="0">
      <alignment horizontal="right" vertical="center"/>
    </xf>
    <xf numFmtId="0" fontId="19" fillId="114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top" indent="1"/>
    </xf>
    <xf numFmtId="4" fontId="108" fillId="116" borderId="215" applyNumberFormat="0" applyProtection="0">
      <alignment vertical="center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0" fontId="108" fillId="116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4" fontId="111" fillId="113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0" fontId="108" fillId="109" borderId="215" applyNumberFormat="0" applyProtection="0">
      <alignment horizontal="left" vertical="top" indent="1"/>
    </xf>
    <xf numFmtId="4" fontId="113" fillId="113" borderId="215" applyNumberFormat="0" applyProtection="0">
      <alignment horizontal="right" vertical="center"/>
    </xf>
    <xf numFmtId="0" fontId="131" fillId="0" borderId="178" applyNumberFormat="0" applyFill="0" applyAlignment="0" applyProtection="0"/>
    <xf numFmtId="0" fontId="132" fillId="0" borderId="179" applyNumberFormat="0" applyFill="0" applyAlignment="0" applyProtection="0"/>
    <xf numFmtId="0" fontId="133" fillId="0" borderId="180" applyNumberFormat="0" applyFill="0" applyAlignment="0" applyProtection="0"/>
    <xf numFmtId="0" fontId="133" fillId="0" borderId="0" applyNumberFormat="0" applyFill="0" applyBorder="0" applyAlignment="0" applyProtection="0"/>
    <xf numFmtId="0" fontId="99" fillId="84" borderId="0" applyNumberFormat="0" applyBorder="0" applyAlignment="0" applyProtection="0"/>
    <xf numFmtId="0" fontId="134" fillId="3" borderId="0" applyNumberFormat="0" applyBorder="0" applyAlignment="0" applyProtection="0"/>
    <xf numFmtId="0" fontId="135" fillId="86" borderId="182" applyNumberFormat="0" applyAlignment="0" applyProtection="0"/>
    <xf numFmtId="0" fontId="136" fillId="86" borderId="181" applyNumberFormat="0" applyAlignment="0" applyProtection="0"/>
    <xf numFmtId="0" fontId="137" fillId="0" borderId="183" applyNumberFormat="0" applyFill="0" applyAlignment="0" applyProtection="0"/>
    <xf numFmtId="0" fontId="129" fillId="87" borderId="184" applyNumberFormat="0" applyAlignment="0" applyProtection="0"/>
    <xf numFmtId="0" fontId="138" fillId="0" borderId="0" applyNumberFormat="0" applyFill="0" applyBorder="0" applyAlignment="0" applyProtection="0"/>
    <xf numFmtId="0" fontId="127" fillId="89" borderId="0" applyNumberFormat="0" applyBorder="0" applyAlignment="0" applyProtection="0"/>
    <xf numFmtId="0" fontId="127" fillId="92" borderId="0" applyNumberFormat="0" applyBorder="0" applyAlignment="0" applyProtection="0"/>
    <xf numFmtId="0" fontId="127" fillId="95" borderId="0" applyNumberFormat="0" applyBorder="0" applyAlignment="0" applyProtection="0"/>
    <xf numFmtId="0" fontId="127" fillId="98" borderId="0" applyNumberFormat="0" applyBorder="0" applyAlignment="0" applyProtection="0"/>
    <xf numFmtId="0" fontId="127" fillId="102" borderId="0" applyNumberFormat="0" applyBorder="0" applyAlignment="0" applyProtection="0"/>
    <xf numFmtId="0" fontId="127" fillId="105" borderId="0" applyNumberFormat="0" applyBorder="0" applyAlignment="0" applyProtection="0"/>
    <xf numFmtId="4" fontId="108" fillId="69" borderId="215" applyNumberFormat="0" applyProtection="0">
      <alignment horizontal="right" vertical="center"/>
    </xf>
    <xf numFmtId="0" fontId="19" fillId="25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14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top" indent="1"/>
    </xf>
    <xf numFmtId="4" fontId="108" fillId="115" borderId="215" applyNumberFormat="0" applyProtection="0">
      <alignment horizontal="right" vertical="center"/>
    </xf>
    <xf numFmtId="4" fontId="108" fillId="113" borderId="215" applyNumberFormat="0" applyProtection="0">
      <alignment horizontal="right" vertical="center"/>
    </xf>
    <xf numFmtId="4" fontId="111" fillId="113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4" fontId="108" fillId="60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67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53" borderId="215" applyNumberFormat="0" applyProtection="0">
      <alignment horizontal="right" vertical="center"/>
    </xf>
    <xf numFmtId="0" fontId="106" fillId="23" borderId="215" applyNumberFormat="0" applyProtection="0">
      <alignment horizontal="left" vertical="top" indent="1"/>
    </xf>
    <xf numFmtId="4" fontId="106" fillId="23" borderId="215" applyNumberFormat="0" applyProtection="0">
      <alignment horizontal="left" vertical="center" indent="1"/>
    </xf>
    <xf numFmtId="4" fontId="107" fillId="23" borderId="215" applyNumberFormat="0" applyProtection="0">
      <alignment vertical="center"/>
    </xf>
    <xf numFmtId="4" fontId="106" fillId="77" borderId="215" applyNumberFormat="0" applyProtection="0">
      <alignment vertical="center"/>
    </xf>
    <xf numFmtId="9" fontId="41" fillId="0" borderId="0" applyFont="0" applyFill="0" applyBorder="0" applyAlignment="0" applyProtection="0"/>
    <xf numFmtId="0" fontId="9" fillId="0" borderId="0"/>
    <xf numFmtId="0" fontId="62" fillId="0" borderId="214" applyNumberFormat="0" applyFill="0" applyAlignment="0" applyProtection="0"/>
    <xf numFmtId="0" fontId="105" fillId="70" borderId="213" applyNumberFormat="0" applyAlignment="0" applyProtection="0"/>
    <xf numFmtId="0" fontId="14" fillId="78" borderId="212" applyNumberFormat="0" applyFont="0" applyAlignment="0" applyProtection="0"/>
    <xf numFmtId="0" fontId="19" fillId="37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14" borderId="215" applyNumberFormat="0" applyProtection="0">
      <alignment horizontal="left" vertical="center" indent="1"/>
    </xf>
    <xf numFmtId="4" fontId="108" fillId="113" borderId="215" applyNumberFormat="0" applyProtection="0">
      <alignment horizontal="right" vertical="center"/>
    </xf>
    <xf numFmtId="0" fontId="108" fillId="116" borderId="215" applyNumberFormat="0" applyProtection="0">
      <alignment horizontal="left" vertical="top" indent="1"/>
    </xf>
    <xf numFmtId="4" fontId="108" fillId="115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0" fontId="105" fillId="70" borderId="213" applyNumberFormat="0" applyAlignment="0" applyProtection="0"/>
    <xf numFmtId="4" fontId="108" fillId="65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0" fontId="44" fillId="70" borderId="211" applyNumberFormat="0" applyAlignment="0" applyProtection="0"/>
    <xf numFmtId="4" fontId="108" fillId="61" borderId="215" applyNumberFormat="0" applyProtection="0">
      <alignment horizontal="right" vertical="center"/>
    </xf>
    <xf numFmtId="0" fontId="19" fillId="37" borderId="215" applyNumberFormat="0" applyProtection="0">
      <alignment horizontal="left" vertical="center" indent="1"/>
    </xf>
    <xf numFmtId="4" fontId="108" fillId="67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113" borderId="215" applyNumberFormat="0" applyProtection="0">
      <alignment horizontal="right" vertical="center"/>
    </xf>
    <xf numFmtId="0" fontId="14" fillId="78" borderId="212" applyNumberFormat="0" applyFont="0" applyAlignment="0" applyProtection="0"/>
    <xf numFmtId="4" fontId="111" fillId="113" borderId="215" applyNumberFormat="0" applyProtection="0">
      <alignment horizontal="right" vertical="center"/>
    </xf>
    <xf numFmtId="0" fontId="19" fillId="114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top" indent="1"/>
    </xf>
    <xf numFmtId="0" fontId="57" fillId="57" borderId="211" applyNumberFormat="0" applyAlignment="0" applyProtection="0"/>
    <xf numFmtId="0" fontId="44" fillId="70" borderId="211" applyNumberFormat="0" applyAlignment="0" applyProtection="0"/>
    <xf numFmtId="4" fontId="108" fillId="61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4" fontId="108" fillId="116" borderId="215" applyNumberFormat="0" applyProtection="0">
      <alignment vertical="center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top" indent="1"/>
    </xf>
    <xf numFmtId="4" fontId="111" fillId="113" borderId="215" applyNumberFormat="0" applyProtection="0">
      <alignment horizontal="right" vertical="center"/>
    </xf>
    <xf numFmtId="0" fontId="14" fillId="78" borderId="212" applyNumberFormat="0" applyFont="0" applyAlignment="0" applyProtection="0"/>
    <xf numFmtId="0" fontId="105" fillId="70" borderId="213" applyNumberFormat="0" applyAlignment="0" applyProtection="0"/>
    <xf numFmtId="9" fontId="41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108" fillId="116" borderId="215" applyNumberFormat="0" applyProtection="0">
      <alignment vertical="center"/>
    </xf>
    <xf numFmtId="4" fontId="111" fillId="116" borderId="215" applyNumberFormat="0" applyProtection="0">
      <alignment vertical="center"/>
    </xf>
    <xf numFmtId="9" fontId="41" fillId="0" borderId="0" applyFont="0" applyFill="0" applyBorder="0" applyAlignment="0" applyProtection="0"/>
    <xf numFmtId="4" fontId="108" fillId="116" borderId="215" applyNumberFormat="0" applyProtection="0">
      <alignment horizontal="left" vertical="center" indent="1"/>
    </xf>
    <xf numFmtId="0" fontId="108" fillId="116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4" fontId="106" fillId="77" borderId="215" applyNumberFormat="0" applyProtection="0">
      <alignment vertical="center"/>
    </xf>
    <xf numFmtId="4" fontId="107" fillId="23" borderId="215" applyNumberFormat="0" applyProtection="0">
      <alignment vertical="center"/>
    </xf>
    <xf numFmtId="4" fontId="106" fillId="23" borderId="215" applyNumberFormat="0" applyProtection="0">
      <alignment horizontal="left" vertical="center" indent="1"/>
    </xf>
    <xf numFmtId="0" fontId="106" fillId="23" borderId="215" applyNumberFormat="0" applyProtection="0">
      <alignment horizontal="left" vertical="top" indent="1"/>
    </xf>
    <xf numFmtId="4" fontId="108" fillId="53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67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4" fontId="113" fillId="113" borderId="215" applyNumberFormat="0" applyProtection="0">
      <alignment horizontal="right" vertical="center"/>
    </xf>
    <xf numFmtId="0" fontId="44" fillId="70" borderId="211" applyNumberFormat="0" applyAlignment="0" applyProtection="0"/>
    <xf numFmtId="4" fontId="108" fillId="115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0" fontId="106" fillId="23" borderId="215" applyNumberFormat="0" applyProtection="0">
      <alignment horizontal="left" vertical="top" indent="1"/>
    </xf>
    <xf numFmtId="0" fontId="19" fillId="114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top" indent="1"/>
    </xf>
    <xf numFmtId="4" fontId="108" fillId="116" borderId="215" applyNumberFormat="0" applyProtection="0">
      <alignment vertical="center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0" fontId="108" fillId="116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4" fontId="111" fillId="113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0" fontId="108" fillId="109" borderId="215" applyNumberFormat="0" applyProtection="0">
      <alignment horizontal="left" vertical="top" indent="1"/>
    </xf>
    <xf numFmtId="4" fontId="113" fillId="113" borderId="215" applyNumberFormat="0" applyProtection="0">
      <alignment horizontal="right" vertical="center"/>
    </xf>
    <xf numFmtId="0" fontId="19" fillId="25" borderId="215" applyNumberFormat="0" applyProtection="0">
      <alignment horizontal="left" vertical="center" indent="1"/>
    </xf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08" fillId="59" borderId="215" applyNumberFormat="0" applyProtection="0">
      <alignment horizontal="right" vertical="center"/>
    </xf>
    <xf numFmtId="0" fontId="12" fillId="0" borderId="0"/>
    <xf numFmtId="0" fontId="19" fillId="0" borderId="0"/>
    <xf numFmtId="0" fontId="139" fillId="0" borderId="0" applyNumberFormat="0" applyFill="0" applyBorder="0" applyAlignment="0" applyProtection="0"/>
    <xf numFmtId="0" fontId="106" fillId="23" borderId="215" applyNumberFormat="0" applyProtection="0">
      <alignment horizontal="left" vertical="top" indent="1"/>
    </xf>
    <xf numFmtId="4" fontId="108" fillId="53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67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0" fontId="140" fillId="85" borderId="181" applyNumberFormat="0" applyAlignment="0" applyProtection="0"/>
    <xf numFmtId="0" fontId="105" fillId="70" borderId="213" applyNumberFormat="0" applyAlignment="0" applyProtection="0"/>
    <xf numFmtId="0" fontId="108" fillId="109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4" fontId="108" fillId="67" borderId="215" applyNumberFormat="0" applyProtection="0">
      <alignment horizontal="right" vertical="center"/>
    </xf>
    <xf numFmtId="0" fontId="19" fillId="25" borderId="215" applyNumberFormat="0" applyProtection="0">
      <alignment horizontal="left" vertical="top" indent="1"/>
    </xf>
    <xf numFmtId="4" fontId="106" fillId="23" borderId="215" applyNumberFormat="0" applyProtection="0">
      <alignment horizontal="left" vertical="center" indent="1"/>
    </xf>
    <xf numFmtId="0" fontId="12" fillId="90" borderId="0" applyNumberFormat="0" applyBorder="0" applyAlignment="0" applyProtection="0"/>
    <xf numFmtId="0" fontId="12" fillId="91" borderId="0" applyNumberFormat="0" applyBorder="0" applyAlignment="0" applyProtection="0"/>
    <xf numFmtId="4" fontId="108" fillId="116" borderId="215" applyNumberFormat="0" applyProtection="0">
      <alignment horizontal="left" vertical="center" indent="1"/>
    </xf>
    <xf numFmtId="0" fontId="12" fillId="93" borderId="0" applyNumberFormat="0" applyBorder="0" applyAlignment="0" applyProtection="0"/>
    <xf numFmtId="0" fontId="12" fillId="94" borderId="0" applyNumberFormat="0" applyBorder="0" applyAlignment="0" applyProtection="0"/>
    <xf numFmtId="4" fontId="111" fillId="116" borderId="215" applyNumberFormat="0" applyProtection="0">
      <alignment vertical="center"/>
    </xf>
    <xf numFmtId="0" fontId="12" fillId="4" borderId="0" applyNumberFormat="0" applyBorder="0" applyAlignment="0" applyProtection="0"/>
    <xf numFmtId="0" fontId="12" fillId="96" borderId="0" applyNumberFormat="0" applyBorder="0" applyAlignment="0" applyProtection="0"/>
    <xf numFmtId="4" fontId="108" fillId="116" borderId="215" applyNumberFormat="0" applyProtection="0">
      <alignment vertical="center"/>
    </xf>
    <xf numFmtId="0" fontId="12" fillId="99" borderId="0" applyNumberFormat="0" applyBorder="0" applyAlignment="0" applyProtection="0"/>
    <xf numFmtId="0" fontId="12" fillId="100" borderId="0" applyNumberFormat="0" applyBorder="0" applyAlignment="0" applyProtection="0"/>
    <xf numFmtId="4" fontId="111" fillId="113" borderId="215" applyNumberFormat="0" applyProtection="0">
      <alignment horizontal="right" vertical="center"/>
    </xf>
    <xf numFmtId="0" fontId="12" fillId="103" borderId="0" applyNumberFormat="0" applyBorder="0" applyAlignment="0" applyProtection="0"/>
    <xf numFmtId="0" fontId="12" fillId="104" borderId="0" applyNumberFormat="0" applyBorder="0" applyAlignment="0" applyProtection="0"/>
    <xf numFmtId="0" fontId="19" fillId="25" borderId="215" applyNumberFormat="0" applyProtection="0">
      <alignment horizontal="left" vertical="top" indent="1"/>
    </xf>
    <xf numFmtId="0" fontId="57" fillId="57" borderId="211" applyNumberFormat="0" applyAlignment="0" applyProtection="0"/>
    <xf numFmtId="0" fontId="12" fillId="106" borderId="0" applyNumberFormat="0" applyBorder="0" applyAlignment="0" applyProtection="0"/>
    <xf numFmtId="0" fontId="12" fillId="107" borderId="0" applyNumberFormat="0" applyBorder="0" applyAlignment="0" applyProtection="0"/>
    <xf numFmtId="0" fontId="19" fillId="37" borderId="215" applyNumberFormat="0" applyProtection="0">
      <alignment horizontal="left" vertical="top" indent="1"/>
    </xf>
    <xf numFmtId="0" fontId="12" fillId="0" borderId="0"/>
    <xf numFmtId="0" fontId="12" fillId="88" borderId="185" applyNumberFormat="0" applyFont="0" applyAlignment="0" applyProtection="0"/>
    <xf numFmtId="0" fontId="41" fillId="0" borderId="0"/>
    <xf numFmtId="0" fontId="57" fillId="57" borderId="211" applyNumberFormat="0" applyAlignment="0" applyProtection="0"/>
    <xf numFmtId="4" fontId="111" fillId="113" borderId="215" applyNumberFormat="0" applyProtection="0">
      <alignment horizontal="right" vertical="center"/>
    </xf>
    <xf numFmtId="0" fontId="12" fillId="0" borderId="0"/>
    <xf numFmtId="0" fontId="19" fillId="0" borderId="0"/>
    <xf numFmtId="4" fontId="108" fillId="115" borderId="215" applyNumberFormat="0" applyProtection="0">
      <alignment horizontal="left" vertical="center" indent="1"/>
    </xf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30" fillId="0" borderId="0" applyNumberFormat="0" applyFill="0" applyBorder="0" applyAlignment="0" applyProtection="0"/>
    <xf numFmtId="0" fontId="12" fillId="88" borderId="185" applyNumberFormat="0" applyFont="0" applyAlignment="0" applyProtection="0"/>
    <xf numFmtId="0" fontId="12" fillId="90" borderId="0" applyNumberFormat="0" applyBorder="0" applyAlignment="0" applyProtection="0"/>
    <xf numFmtId="0" fontId="12" fillId="91" borderId="0" applyNumberFormat="0" applyBorder="0" applyAlignment="0" applyProtection="0"/>
    <xf numFmtId="0" fontId="12" fillId="93" borderId="0" applyNumberFormat="0" applyBorder="0" applyAlignment="0" applyProtection="0"/>
    <xf numFmtId="0" fontId="12" fillId="94" borderId="0" applyNumberFormat="0" applyBorder="0" applyAlignment="0" applyProtection="0"/>
    <xf numFmtId="0" fontId="12" fillId="4" borderId="0" applyNumberFormat="0" applyBorder="0" applyAlignment="0" applyProtection="0"/>
    <xf numFmtId="0" fontId="12" fillId="96" borderId="0" applyNumberFormat="0" applyBorder="0" applyAlignment="0" applyProtection="0"/>
    <xf numFmtId="0" fontId="12" fillId="99" borderId="0" applyNumberFormat="0" applyBorder="0" applyAlignment="0" applyProtection="0"/>
    <xf numFmtId="0" fontId="12" fillId="100" borderId="0" applyNumberFormat="0" applyBorder="0" applyAlignment="0" applyProtection="0"/>
    <xf numFmtId="0" fontId="12" fillId="103" borderId="0" applyNumberFormat="0" applyBorder="0" applyAlignment="0" applyProtection="0"/>
    <xf numFmtId="0" fontId="12" fillId="104" borderId="0" applyNumberFormat="0" applyBorder="0" applyAlignment="0" applyProtection="0"/>
    <xf numFmtId="0" fontId="12" fillId="106" borderId="0" applyNumberFormat="0" applyBorder="0" applyAlignment="0" applyProtection="0"/>
    <xf numFmtId="0" fontId="12" fillId="107" borderId="0" applyNumberFormat="0" applyBorder="0" applyAlignment="0" applyProtection="0"/>
    <xf numFmtId="0" fontId="12" fillId="0" borderId="0"/>
    <xf numFmtId="0" fontId="9" fillId="0" borderId="0"/>
    <xf numFmtId="0" fontId="9" fillId="0" borderId="0"/>
    <xf numFmtId="4" fontId="108" fillId="59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13" fillId="113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0" fontId="108" fillId="109" borderId="215" applyNumberFormat="0" applyProtection="0">
      <alignment horizontal="left" vertical="top" indent="1"/>
    </xf>
    <xf numFmtId="4" fontId="108" fillId="115" borderId="215" applyNumberFormat="0" applyProtection="0">
      <alignment horizontal="left" vertical="center" indent="1"/>
    </xf>
    <xf numFmtId="4" fontId="111" fillId="113" borderId="215" applyNumberFormat="0" applyProtection="0">
      <alignment horizontal="right" vertical="center"/>
    </xf>
    <xf numFmtId="4" fontId="108" fillId="113" borderId="215" applyNumberFormat="0" applyProtection="0">
      <alignment horizontal="right" vertical="center"/>
    </xf>
    <xf numFmtId="0" fontId="108" fillId="116" borderId="215" applyNumberFormat="0" applyProtection="0">
      <alignment horizontal="left" vertical="top" indent="1"/>
    </xf>
    <xf numFmtId="4" fontId="108" fillId="116" borderId="215" applyNumberFormat="0" applyProtection="0">
      <alignment horizontal="left" vertical="center" indent="1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vertical="center"/>
    </xf>
    <xf numFmtId="4" fontId="111" fillId="113" borderId="215" applyNumberFormat="0" applyProtection="0">
      <alignment horizontal="right" vertical="center"/>
    </xf>
    <xf numFmtId="0" fontId="19" fillId="25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14" borderId="215" applyNumberFormat="0" applyProtection="0">
      <alignment horizontal="left" vertical="center" indent="1"/>
    </xf>
    <xf numFmtId="4" fontId="108" fillId="113" borderId="215" applyNumberFormat="0" applyProtection="0">
      <alignment horizontal="right" vertical="center"/>
    </xf>
    <xf numFmtId="0" fontId="108" fillId="116" borderId="215" applyNumberFormat="0" applyProtection="0">
      <alignment horizontal="left" vertical="top" indent="1"/>
    </xf>
    <xf numFmtId="4" fontId="108" fillId="115" borderId="215" applyNumberFormat="0" applyProtection="0">
      <alignment horizontal="right" vertical="center"/>
    </xf>
    <xf numFmtId="4" fontId="108" fillId="116" borderId="215" applyNumberFormat="0" applyProtection="0">
      <alignment horizontal="left" vertical="center" indent="1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vertical="center"/>
    </xf>
    <xf numFmtId="4" fontId="108" fillId="60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7" fillId="23" borderId="215" applyNumberFormat="0" applyProtection="0">
      <alignment vertical="center"/>
    </xf>
    <xf numFmtId="4" fontId="106" fillId="77" borderId="215" applyNumberFormat="0" applyProtection="0">
      <alignment vertical="center"/>
    </xf>
    <xf numFmtId="0" fontId="19" fillId="109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14" borderId="215" applyNumberFormat="0" applyProtection="0">
      <alignment horizontal="left" vertical="center" indent="1"/>
    </xf>
    <xf numFmtId="4" fontId="108" fillId="68" borderId="215" applyNumberFormat="0" applyProtection="0">
      <alignment horizontal="right" vertical="center"/>
    </xf>
    <xf numFmtId="9" fontId="41" fillId="0" borderId="0" applyFont="0" applyFill="0" applyBorder="0" applyAlignment="0" applyProtection="0"/>
    <xf numFmtId="0" fontId="105" fillId="70" borderId="213" applyNumberFormat="0" applyAlignment="0" applyProtection="0"/>
    <xf numFmtId="0" fontId="14" fillId="78" borderId="212" applyNumberFormat="0" applyFont="0" applyAlignment="0" applyProtection="0"/>
    <xf numFmtId="4" fontId="108" fillId="69" borderId="215" applyNumberFormat="0" applyProtection="0">
      <alignment horizontal="right" vertical="center"/>
    </xf>
    <xf numFmtId="0" fontId="44" fillId="70" borderId="211" applyNumberFormat="0" applyAlignment="0" applyProtection="0"/>
    <xf numFmtId="4" fontId="108" fillId="65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53" borderId="215" applyNumberFormat="0" applyProtection="0">
      <alignment horizontal="right" vertical="center"/>
    </xf>
    <xf numFmtId="4" fontId="106" fillId="23" borderId="215" applyNumberFormat="0" applyProtection="0">
      <alignment horizontal="left" vertical="center" indent="1"/>
    </xf>
    <xf numFmtId="4" fontId="107" fillId="23" borderId="215" applyNumberFormat="0" applyProtection="0">
      <alignment vertical="center"/>
    </xf>
    <xf numFmtId="0" fontId="44" fillId="70" borderId="211" applyNumberFormat="0" applyAlignment="0" applyProtection="0"/>
    <xf numFmtId="0" fontId="57" fillId="57" borderId="211" applyNumberFormat="0" applyAlignment="0" applyProtection="0"/>
    <xf numFmtId="0" fontId="57" fillId="57" borderId="211" applyNumberFormat="0" applyAlignment="0" applyProtection="0"/>
    <xf numFmtId="4" fontId="108" fillId="61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9" fontId="41" fillId="0" borderId="0" applyFont="0" applyFill="0" applyBorder="0" applyAlignment="0" applyProtection="0"/>
    <xf numFmtId="4" fontId="108" fillId="111" borderId="215" applyNumberFormat="0" applyProtection="0">
      <alignment horizontal="right" vertical="center"/>
    </xf>
    <xf numFmtId="0" fontId="19" fillId="114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44" fillId="70" borderId="211" applyNumberFormat="0" applyAlignment="0" applyProtection="0"/>
    <xf numFmtId="0" fontId="19" fillId="37" borderId="215" applyNumberFormat="0" applyProtection="0">
      <alignment horizontal="left" vertical="center" indent="1"/>
    </xf>
    <xf numFmtId="4" fontId="106" fillId="77" borderId="215" applyNumberFormat="0" applyProtection="0">
      <alignment vertical="center"/>
    </xf>
    <xf numFmtId="4" fontId="107" fillId="23" borderId="215" applyNumberFormat="0" applyProtection="0">
      <alignment vertical="center"/>
    </xf>
    <xf numFmtId="4" fontId="106" fillId="23" borderId="215" applyNumberFormat="0" applyProtection="0">
      <alignment horizontal="left" vertical="center" indent="1"/>
    </xf>
    <xf numFmtId="0" fontId="106" fillId="23" borderId="215" applyNumberFormat="0" applyProtection="0">
      <alignment horizontal="left" vertical="top" indent="1"/>
    </xf>
    <xf numFmtId="4" fontId="108" fillId="53" borderId="215" applyNumberFormat="0" applyProtection="0">
      <alignment horizontal="right" vertical="center"/>
    </xf>
    <xf numFmtId="4" fontId="108" fillId="67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113" borderId="215" applyNumberFormat="0" applyProtection="0">
      <alignment horizontal="right" vertical="center"/>
    </xf>
    <xf numFmtId="0" fontId="14" fillId="78" borderId="212" applyNumberFormat="0" applyFont="0" applyAlignment="0" applyProtection="0"/>
    <xf numFmtId="0" fontId="105" fillId="70" borderId="213" applyNumberFormat="0" applyAlignment="0" applyProtection="0"/>
    <xf numFmtId="9" fontId="41" fillId="0" borderId="0" applyFont="0" applyFill="0" applyBorder="0" applyAlignment="0" applyProtection="0"/>
    <xf numFmtId="4" fontId="111" fillId="113" borderId="215" applyNumberFormat="0" applyProtection="0">
      <alignment horizontal="right" vertical="center"/>
    </xf>
    <xf numFmtId="0" fontId="19" fillId="114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4" fontId="106" fillId="77" borderId="215" applyNumberFormat="0" applyProtection="0">
      <alignment vertical="center"/>
    </xf>
    <xf numFmtId="4" fontId="107" fillId="23" borderId="215" applyNumberFormat="0" applyProtection="0">
      <alignment vertical="center"/>
    </xf>
    <xf numFmtId="4" fontId="106" fillId="23" borderId="215" applyNumberFormat="0" applyProtection="0">
      <alignment horizontal="left" vertical="center" indent="1"/>
    </xf>
    <xf numFmtId="0" fontId="106" fillId="23" borderId="215" applyNumberFormat="0" applyProtection="0">
      <alignment horizontal="left" vertical="top" indent="1"/>
    </xf>
    <xf numFmtId="4" fontId="108" fillId="53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67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4" fontId="108" fillId="116" borderId="215" applyNumberFormat="0" applyProtection="0">
      <alignment vertical="center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4" fontId="108" fillId="115" borderId="215" applyNumberFormat="0" applyProtection="0">
      <alignment horizontal="right" vertical="center"/>
    </xf>
    <xf numFmtId="0" fontId="108" fillId="116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0" fontId="19" fillId="114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0" fontId="19" fillId="109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top" indent="1"/>
    </xf>
    <xf numFmtId="0" fontId="19" fillId="25" borderId="215" applyNumberFormat="0" applyProtection="0">
      <alignment horizontal="left" vertical="center" indent="1"/>
    </xf>
    <xf numFmtId="0" fontId="19" fillId="25" borderId="215" applyNumberFormat="0" applyProtection="0">
      <alignment horizontal="left" vertical="top" indent="1"/>
    </xf>
    <xf numFmtId="4" fontId="111" fillId="113" borderId="215" applyNumberFormat="0" applyProtection="0">
      <alignment horizontal="right" vertical="center"/>
    </xf>
    <xf numFmtId="4" fontId="108" fillId="116" borderId="215" applyNumberFormat="0" applyProtection="0">
      <alignment vertical="center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0" fontId="108" fillId="116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4" fontId="111" fillId="113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0" fontId="108" fillId="109" borderId="215" applyNumberFormat="0" applyProtection="0">
      <alignment horizontal="left" vertical="top" indent="1"/>
    </xf>
    <xf numFmtId="4" fontId="108" fillId="115" borderId="215" applyNumberFormat="0" applyProtection="0">
      <alignment horizontal="left" vertical="center" indent="1"/>
    </xf>
    <xf numFmtId="4" fontId="113" fillId="113" borderId="215" applyNumberFormat="0" applyProtection="0">
      <alignment horizontal="right" vertical="center"/>
    </xf>
    <xf numFmtId="0" fontId="44" fillId="70" borderId="211" applyNumberFormat="0" applyAlignment="0" applyProtection="0"/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08" fillId="116" borderId="215" applyNumberFormat="0" applyProtection="0">
      <alignment vertical="center"/>
    </xf>
    <xf numFmtId="0" fontId="12" fillId="0" borderId="0"/>
    <xf numFmtId="4" fontId="108" fillId="68" borderId="215" applyNumberFormat="0" applyProtection="0">
      <alignment horizontal="right" vertical="center"/>
    </xf>
    <xf numFmtId="0" fontId="14" fillId="78" borderId="212" applyNumberFormat="0" applyFont="0" applyAlignment="0" applyProtection="0"/>
    <xf numFmtId="4" fontId="107" fillId="23" borderId="215" applyNumberFormat="0" applyProtection="0">
      <alignment vertical="center"/>
    </xf>
    <xf numFmtId="4" fontId="106" fillId="77" borderId="215" applyNumberFormat="0" applyProtection="0">
      <alignment vertical="center"/>
    </xf>
    <xf numFmtId="0" fontId="106" fillId="23" borderId="215" applyNumberFormat="0" applyProtection="0">
      <alignment horizontal="left" vertical="top" indent="1"/>
    </xf>
    <xf numFmtId="4" fontId="108" fillId="115" borderId="215" applyNumberFormat="0" applyProtection="0">
      <alignment horizontal="left" vertical="center" indent="1"/>
    </xf>
    <xf numFmtId="0" fontId="12" fillId="90" borderId="0" applyNumberFormat="0" applyBorder="0" applyAlignment="0" applyProtection="0"/>
    <xf numFmtId="0" fontId="12" fillId="91" borderId="0" applyNumberFormat="0" applyBorder="0" applyAlignment="0" applyProtection="0"/>
    <xf numFmtId="4" fontId="108" fillId="61" borderId="215" applyNumberFormat="0" applyProtection="0">
      <alignment horizontal="right" vertical="center"/>
    </xf>
    <xf numFmtId="0" fontId="12" fillId="93" borderId="0" applyNumberFormat="0" applyBorder="0" applyAlignment="0" applyProtection="0"/>
    <xf numFmtId="0" fontId="12" fillId="94" borderId="0" applyNumberFormat="0" applyBorder="0" applyAlignment="0" applyProtection="0"/>
    <xf numFmtId="4" fontId="108" fillId="67" borderId="215" applyNumberFormat="0" applyProtection="0">
      <alignment horizontal="right" vertical="center"/>
    </xf>
    <xf numFmtId="0" fontId="12" fillId="4" borderId="0" applyNumberFormat="0" applyBorder="0" applyAlignment="0" applyProtection="0"/>
    <xf numFmtId="0" fontId="12" fillId="96" borderId="0" applyNumberFormat="0" applyBorder="0" applyAlignment="0" applyProtection="0"/>
    <xf numFmtId="4" fontId="108" fillId="59" borderId="215" applyNumberFormat="0" applyProtection="0">
      <alignment horizontal="right" vertical="center"/>
    </xf>
    <xf numFmtId="0" fontId="12" fillId="99" borderId="0" applyNumberFormat="0" applyBorder="0" applyAlignment="0" applyProtection="0"/>
    <xf numFmtId="0" fontId="12" fillId="100" borderId="0" applyNumberFormat="0" applyBorder="0" applyAlignment="0" applyProtection="0"/>
    <xf numFmtId="4" fontId="108" fillId="53" borderId="215" applyNumberFormat="0" applyProtection="0">
      <alignment horizontal="right" vertical="center"/>
    </xf>
    <xf numFmtId="0" fontId="12" fillId="103" borderId="0" applyNumberFormat="0" applyBorder="0" applyAlignment="0" applyProtection="0"/>
    <xf numFmtId="0" fontId="12" fillId="104" borderId="0" applyNumberFormat="0" applyBorder="0" applyAlignment="0" applyProtection="0"/>
    <xf numFmtId="0" fontId="106" fillId="23" borderId="215" applyNumberFormat="0" applyProtection="0">
      <alignment horizontal="left" vertical="top" indent="1"/>
    </xf>
    <xf numFmtId="0" fontId="12" fillId="106" borderId="0" applyNumberFormat="0" applyBorder="0" applyAlignment="0" applyProtection="0"/>
    <xf numFmtId="0" fontId="12" fillId="107" borderId="0" applyNumberFormat="0" applyBorder="0" applyAlignment="0" applyProtection="0"/>
    <xf numFmtId="4" fontId="106" fillId="23" borderId="215" applyNumberFormat="0" applyProtection="0">
      <alignment horizontal="left" vertical="center" indent="1"/>
    </xf>
    <xf numFmtId="0" fontId="12" fillId="0" borderId="0"/>
    <xf numFmtId="0" fontId="12" fillId="88" borderId="185" applyNumberFormat="0" applyFont="0" applyAlignment="0" applyProtection="0"/>
    <xf numFmtId="4" fontId="108" fillId="67" borderId="215" applyNumberFormat="0" applyProtection="0">
      <alignment horizontal="right" vertical="center"/>
    </xf>
    <xf numFmtId="0" fontId="19" fillId="25" borderId="215" applyNumberFormat="0" applyProtection="0">
      <alignment horizontal="left" vertical="center" indent="1"/>
    </xf>
    <xf numFmtId="0" fontId="12" fillId="0" borderId="0"/>
    <xf numFmtId="0" fontId="105" fillId="70" borderId="213" applyNumberFormat="0" applyAlignment="0" applyProtection="0"/>
    <xf numFmtId="0" fontId="19" fillId="25" borderId="215" applyNumberFormat="0" applyProtection="0">
      <alignment horizontal="left" vertical="top" indent="1"/>
    </xf>
    <xf numFmtId="4" fontId="108" fillId="59" borderId="215" applyNumberFormat="0" applyProtection="0">
      <alignment horizontal="right" vertical="center"/>
    </xf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88" borderId="185" applyNumberFormat="0" applyFont="0" applyAlignment="0" applyProtection="0"/>
    <xf numFmtId="0" fontId="12" fillId="90" borderId="0" applyNumberFormat="0" applyBorder="0" applyAlignment="0" applyProtection="0"/>
    <xf numFmtId="0" fontId="12" fillId="91" borderId="0" applyNumberFormat="0" applyBorder="0" applyAlignment="0" applyProtection="0"/>
    <xf numFmtId="0" fontId="12" fillId="93" borderId="0" applyNumberFormat="0" applyBorder="0" applyAlignment="0" applyProtection="0"/>
    <xf numFmtId="0" fontId="12" fillId="94" borderId="0" applyNumberFormat="0" applyBorder="0" applyAlignment="0" applyProtection="0"/>
    <xf numFmtId="0" fontId="12" fillId="4" borderId="0" applyNumberFormat="0" applyBorder="0" applyAlignment="0" applyProtection="0"/>
    <xf numFmtId="0" fontId="12" fillId="96" borderId="0" applyNumberFormat="0" applyBorder="0" applyAlignment="0" applyProtection="0"/>
    <xf numFmtId="0" fontId="12" fillId="99" borderId="0" applyNumberFormat="0" applyBorder="0" applyAlignment="0" applyProtection="0"/>
    <xf numFmtId="0" fontId="12" fillId="100" borderId="0" applyNumberFormat="0" applyBorder="0" applyAlignment="0" applyProtection="0"/>
    <xf numFmtId="0" fontId="12" fillId="103" borderId="0" applyNumberFormat="0" applyBorder="0" applyAlignment="0" applyProtection="0"/>
    <xf numFmtId="0" fontId="12" fillId="104" borderId="0" applyNumberFormat="0" applyBorder="0" applyAlignment="0" applyProtection="0"/>
    <xf numFmtId="0" fontId="12" fillId="106" borderId="0" applyNumberFormat="0" applyBorder="0" applyAlignment="0" applyProtection="0"/>
    <xf numFmtId="0" fontId="12" fillId="107" borderId="0" applyNumberFormat="0" applyBorder="0" applyAlignment="0" applyProtection="0"/>
    <xf numFmtId="0" fontId="12" fillId="0" borderId="0"/>
    <xf numFmtId="0" fontId="19" fillId="109" borderId="215" applyNumberFormat="0" applyProtection="0">
      <alignment horizontal="left" vertical="top" indent="1"/>
    </xf>
    <xf numFmtId="4" fontId="108" fillId="67" borderId="215" applyNumberFormat="0" applyProtection="0">
      <alignment horizontal="right" vertical="center"/>
    </xf>
    <xf numFmtId="0" fontId="105" fillId="70" borderId="213" applyNumberFormat="0" applyAlignment="0" applyProtection="0"/>
    <xf numFmtId="0" fontId="44" fillId="70" borderId="211" applyNumberFormat="0" applyAlignment="0" applyProtection="0"/>
    <xf numFmtId="0" fontId="14" fillId="78" borderId="212" applyNumberFormat="0" applyFont="0" applyAlignment="0" applyProtection="0"/>
    <xf numFmtId="4" fontId="106" fillId="23" borderId="215" applyNumberFormat="0" applyProtection="0">
      <alignment horizontal="left" vertical="center" indent="1"/>
    </xf>
    <xf numFmtId="4" fontId="108" fillId="115" borderId="215" applyNumberFormat="0" applyProtection="0">
      <alignment horizontal="right" vertical="center"/>
    </xf>
    <xf numFmtId="4" fontId="108" fillId="115" borderId="215" applyNumberFormat="0" applyProtection="0">
      <alignment horizontal="right" vertical="center"/>
    </xf>
    <xf numFmtId="0" fontId="108" fillId="116" borderId="215" applyNumberFormat="0" applyProtection="0">
      <alignment horizontal="left" vertical="top" indent="1"/>
    </xf>
    <xf numFmtId="0" fontId="62" fillId="0" borderId="214" applyNumberFormat="0" applyFill="0" applyAlignment="0" applyProtection="0"/>
    <xf numFmtId="4" fontId="108" fillId="116" borderId="215" applyNumberFormat="0" applyProtection="0">
      <alignment horizontal="left" vertical="center" indent="1"/>
    </xf>
    <xf numFmtId="4" fontId="111" fillId="116" borderId="215" applyNumberFormat="0" applyProtection="0">
      <alignment vertical="center"/>
    </xf>
    <xf numFmtId="4" fontId="108" fillId="60" borderId="215" applyNumberFormat="0" applyProtection="0">
      <alignment horizontal="right" vertical="center"/>
    </xf>
    <xf numFmtId="0" fontId="57" fillId="57" borderId="211" applyNumberFormat="0" applyAlignment="0" applyProtection="0"/>
    <xf numFmtId="4" fontId="108" fillId="115" borderId="215" applyNumberFormat="0" applyProtection="0">
      <alignment horizontal="right" vertical="center"/>
    </xf>
    <xf numFmtId="0" fontId="108" fillId="109" borderId="215" applyNumberFormat="0" applyProtection="0">
      <alignment horizontal="left" vertical="top" indent="1"/>
    </xf>
    <xf numFmtId="4" fontId="108" fillId="111" borderId="215" applyNumberFormat="0" applyProtection="0">
      <alignment horizontal="right" vertical="center"/>
    </xf>
    <xf numFmtId="0" fontId="19" fillId="25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center" indent="1"/>
    </xf>
    <xf numFmtId="0" fontId="57" fillId="57" borderId="211" applyNumberFormat="0" applyAlignment="0" applyProtection="0"/>
    <xf numFmtId="0" fontId="19" fillId="37" borderId="215" applyNumberFormat="0" applyProtection="0">
      <alignment horizontal="left" vertical="top" indent="1"/>
    </xf>
    <xf numFmtId="0" fontId="106" fillId="23" borderId="215" applyNumberFormat="0" applyProtection="0">
      <alignment horizontal="left" vertical="top" indent="1"/>
    </xf>
    <xf numFmtId="0" fontId="105" fillId="70" borderId="213" applyNumberFormat="0" applyAlignment="0" applyProtection="0"/>
    <xf numFmtId="4" fontId="106" fillId="77" borderId="215" applyNumberFormat="0" applyProtection="0">
      <alignment vertical="center"/>
    </xf>
    <xf numFmtId="0" fontId="19" fillId="25" borderId="215" applyNumberFormat="0" applyProtection="0">
      <alignment horizontal="left" vertical="top" indent="1"/>
    </xf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13" fillId="113" borderId="215" applyNumberFormat="0" applyProtection="0">
      <alignment horizontal="right" vertical="center"/>
    </xf>
    <xf numFmtId="0" fontId="108" fillId="109" borderId="215" applyNumberFormat="0" applyProtection="0">
      <alignment horizontal="left" vertical="top" indent="1"/>
    </xf>
    <xf numFmtId="4" fontId="108" fillId="60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0" fontId="14" fillId="78" borderId="212" applyNumberFormat="0" applyFont="0" applyAlignment="0" applyProtection="0"/>
    <xf numFmtId="0" fontId="19" fillId="25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top" indent="1"/>
    </xf>
    <xf numFmtId="0" fontId="57" fillId="57" borderId="211" applyNumberFormat="0" applyAlignment="0" applyProtection="0"/>
    <xf numFmtId="0" fontId="19" fillId="25" borderId="215" applyNumberFormat="0" applyProtection="0">
      <alignment horizontal="left" vertical="center" indent="1"/>
    </xf>
    <xf numFmtId="4" fontId="108" fillId="53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13" fillId="113" borderId="215" applyNumberFormat="0" applyProtection="0">
      <alignment horizontal="right" vertical="center"/>
    </xf>
    <xf numFmtId="0" fontId="108" fillId="109" borderId="215" applyNumberFormat="0" applyProtection="0">
      <alignment horizontal="left" vertical="top" indent="1"/>
    </xf>
    <xf numFmtId="0" fontId="62" fillId="0" borderId="214" applyNumberFormat="0" applyFill="0" applyAlignment="0" applyProtection="0"/>
    <xf numFmtId="4" fontId="113" fillId="113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19" fillId="25" borderId="215" applyNumberFormat="0" applyProtection="0">
      <alignment horizontal="left" vertical="top" indent="1"/>
    </xf>
    <xf numFmtId="4" fontId="108" fillId="116" borderId="215" applyNumberFormat="0" applyProtection="0">
      <alignment vertical="center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0" fontId="108" fillId="116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4" fontId="111" fillId="113" borderId="215" applyNumberFormat="0" applyProtection="0">
      <alignment horizontal="right" vertical="center"/>
    </xf>
    <xf numFmtId="4" fontId="108" fillId="115" borderId="215" applyNumberFormat="0" applyProtection="0">
      <alignment horizontal="left" vertical="center" indent="1"/>
    </xf>
    <xf numFmtId="0" fontId="108" fillId="109" borderId="215" applyNumberFormat="0" applyProtection="0">
      <alignment horizontal="left" vertical="top" indent="1"/>
    </xf>
    <xf numFmtId="4" fontId="113" fillId="113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0" fontId="19" fillId="114" borderId="215" applyNumberFormat="0" applyProtection="0">
      <alignment horizontal="left" vertical="center" indent="1"/>
    </xf>
    <xf numFmtId="0" fontId="44" fillId="70" borderId="211" applyNumberFormat="0" applyAlignment="0" applyProtection="0"/>
    <xf numFmtId="4" fontId="108" fillId="111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0" fontId="105" fillId="70" borderId="213" applyNumberFormat="0" applyAlignment="0" applyProtection="0"/>
    <xf numFmtId="0" fontId="57" fillId="57" borderId="211" applyNumberFormat="0" applyAlignment="0" applyProtection="0"/>
    <xf numFmtId="4" fontId="106" fillId="77" borderId="215" applyNumberFormat="0" applyProtection="0">
      <alignment vertical="center"/>
    </xf>
    <xf numFmtId="4" fontId="108" fillId="60" borderId="215" applyNumberFormat="0" applyProtection="0">
      <alignment horizontal="right" vertical="center"/>
    </xf>
    <xf numFmtId="0" fontId="19" fillId="109" borderId="215" applyNumberFormat="0" applyProtection="0">
      <alignment horizontal="left" vertical="center" indent="1"/>
    </xf>
    <xf numFmtId="0" fontId="108" fillId="116" borderId="215" applyNumberFormat="0" applyProtection="0">
      <alignment horizontal="left" vertical="top" indent="1"/>
    </xf>
    <xf numFmtId="0" fontId="19" fillId="114" borderId="215" applyNumberFormat="0" applyProtection="0">
      <alignment horizontal="left" vertical="top" indent="1"/>
    </xf>
    <xf numFmtId="0" fontId="14" fillId="78" borderId="212" applyNumberFormat="0" applyFont="0" applyAlignment="0" applyProtection="0"/>
    <xf numFmtId="4" fontId="108" fillId="67" borderId="215" applyNumberFormat="0" applyProtection="0">
      <alignment horizontal="right" vertical="center"/>
    </xf>
    <xf numFmtId="0" fontId="19" fillId="114" borderId="215" applyNumberFormat="0" applyProtection="0">
      <alignment horizontal="left" vertical="center" indent="1"/>
    </xf>
    <xf numFmtId="0" fontId="19" fillId="109" borderId="215" applyNumberFormat="0" applyProtection="0">
      <alignment horizontal="left" vertical="top" indent="1"/>
    </xf>
    <xf numFmtId="4" fontId="108" fillId="113" borderId="215" applyNumberFormat="0" applyProtection="0">
      <alignment horizontal="right" vertical="center"/>
    </xf>
    <xf numFmtId="4" fontId="106" fillId="77" borderId="215" applyNumberFormat="0" applyProtection="0">
      <alignment vertical="center"/>
    </xf>
    <xf numFmtId="0" fontId="108" fillId="116" borderId="215" applyNumberFormat="0" applyProtection="0">
      <alignment horizontal="left" vertical="top" indent="1"/>
    </xf>
    <xf numFmtId="4" fontId="108" fillId="115" borderId="215" applyNumberFormat="0" applyProtection="0">
      <alignment horizontal="right" vertical="center"/>
    </xf>
    <xf numFmtId="4" fontId="108" fillId="69" borderId="215" applyNumberFormat="0" applyProtection="0">
      <alignment horizontal="right" vertical="center"/>
    </xf>
    <xf numFmtId="4" fontId="108" fillId="65" borderId="215" applyNumberFormat="0" applyProtection="0">
      <alignment horizontal="right" vertical="center"/>
    </xf>
    <xf numFmtId="0" fontId="19" fillId="109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top" indent="1"/>
    </xf>
    <xf numFmtId="4" fontId="108" fillId="69" borderId="215" applyNumberFormat="0" applyProtection="0">
      <alignment horizontal="right" vertical="center"/>
    </xf>
    <xf numFmtId="0" fontId="19" fillId="25" borderId="215" applyNumberFormat="0" applyProtection="0">
      <alignment horizontal="left" vertical="center" indent="1"/>
    </xf>
    <xf numFmtId="4" fontId="108" fillId="111" borderId="215" applyNumberFormat="0" applyProtection="0">
      <alignment horizontal="right" vertical="center"/>
    </xf>
    <xf numFmtId="0" fontId="44" fillId="70" borderId="211" applyNumberFormat="0" applyAlignment="0" applyProtection="0"/>
    <xf numFmtId="4" fontId="108" fillId="116" borderId="215" applyNumberFormat="0" applyProtection="0">
      <alignment vertical="center"/>
    </xf>
    <xf numFmtId="4" fontId="111" fillId="116" borderId="215" applyNumberFormat="0" applyProtection="0">
      <alignment vertical="center"/>
    </xf>
    <xf numFmtId="4" fontId="108" fillId="115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0" fontId="44" fillId="70" borderId="211" applyNumberFormat="0" applyAlignment="0" applyProtection="0"/>
    <xf numFmtId="4" fontId="107" fillId="23" borderId="215" applyNumberFormat="0" applyProtection="0">
      <alignment vertical="center"/>
    </xf>
    <xf numFmtId="4" fontId="108" fillId="116" borderId="215" applyNumberFormat="0" applyProtection="0">
      <alignment vertical="center"/>
    </xf>
    <xf numFmtId="0" fontId="19" fillId="109" borderId="215" applyNumberFormat="0" applyProtection="0">
      <alignment horizontal="left" vertical="top" indent="1"/>
    </xf>
    <xf numFmtId="0" fontId="9" fillId="0" borderId="0"/>
    <xf numFmtId="0" fontId="44" fillId="70" borderId="211" applyNumberFormat="0" applyAlignment="0" applyProtection="0"/>
    <xf numFmtId="0" fontId="106" fillId="23" borderId="215" applyNumberFormat="0" applyProtection="0">
      <alignment horizontal="left" vertical="top" indent="1"/>
    </xf>
    <xf numFmtId="4" fontId="108" fillId="65" borderId="215" applyNumberFormat="0" applyProtection="0">
      <alignment horizontal="right" vertical="center"/>
    </xf>
    <xf numFmtId="0" fontId="19" fillId="37" borderId="215" applyNumberFormat="0" applyProtection="0">
      <alignment horizontal="left" vertical="center" indent="1"/>
    </xf>
    <xf numFmtId="4" fontId="108" fillId="116" borderId="215" applyNumberFormat="0" applyProtection="0">
      <alignment horizontal="left" vertical="center" indent="1"/>
    </xf>
    <xf numFmtId="0" fontId="62" fillId="0" borderId="214" applyNumberFormat="0" applyFill="0" applyAlignment="0" applyProtection="0"/>
    <xf numFmtId="4" fontId="108" fillId="67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4" fontId="108" fillId="115" borderId="215" applyNumberFormat="0" applyProtection="0">
      <alignment horizontal="right" vertical="center"/>
    </xf>
    <xf numFmtId="0" fontId="19" fillId="109" borderId="215" applyNumberFormat="0" applyProtection="0">
      <alignment horizontal="left" vertical="center" indent="1"/>
    </xf>
    <xf numFmtId="4" fontId="108" fillId="115" borderId="215" applyNumberFormat="0" applyProtection="0">
      <alignment horizontal="left" vertical="center" indent="1"/>
    </xf>
    <xf numFmtId="0" fontId="108" fillId="116" borderId="215" applyNumberFormat="0" applyProtection="0">
      <alignment horizontal="left" vertical="top" indent="1"/>
    </xf>
    <xf numFmtId="0" fontId="44" fillId="70" borderId="211" applyNumberFormat="0" applyAlignment="0" applyProtection="0"/>
    <xf numFmtId="4" fontId="107" fillId="23" borderId="215" applyNumberFormat="0" applyProtection="0">
      <alignment vertical="center"/>
    </xf>
    <xf numFmtId="0" fontId="57" fillId="57" borderId="211" applyNumberFormat="0" applyAlignment="0" applyProtection="0"/>
    <xf numFmtId="4" fontId="108" fillId="53" borderId="215" applyNumberFormat="0" applyProtection="0">
      <alignment horizontal="right" vertical="center"/>
    </xf>
    <xf numFmtId="4" fontId="108" fillId="59" borderId="215" applyNumberFormat="0" applyProtection="0">
      <alignment horizontal="right" vertical="center"/>
    </xf>
    <xf numFmtId="4" fontId="108" fillId="68" borderId="215" applyNumberFormat="0" applyProtection="0">
      <alignment horizontal="right" vertical="center"/>
    </xf>
    <xf numFmtId="4" fontId="106" fillId="23" borderId="215" applyNumberFormat="0" applyProtection="0">
      <alignment horizontal="left" vertical="center" indent="1"/>
    </xf>
    <xf numFmtId="4" fontId="106" fillId="77" borderId="215" applyNumberFormat="0" applyProtection="0">
      <alignment vertical="center"/>
    </xf>
    <xf numFmtId="0" fontId="14" fillId="78" borderId="212" applyNumberFormat="0" applyFont="0" applyAlignment="0" applyProtection="0"/>
    <xf numFmtId="0" fontId="108" fillId="109" borderId="215" applyNumberFormat="0" applyProtection="0">
      <alignment horizontal="left" vertical="top" indent="1"/>
    </xf>
    <xf numFmtId="0" fontId="44" fillId="70" borderId="211" applyNumberFormat="0" applyAlignment="0" applyProtection="0"/>
    <xf numFmtId="0" fontId="19" fillId="109" borderId="215" applyNumberFormat="0" applyProtection="0">
      <alignment horizontal="left" vertical="top" indent="1"/>
    </xf>
    <xf numFmtId="4" fontId="108" fillId="60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4" fontId="106" fillId="23" borderId="215" applyNumberFormat="0" applyProtection="0">
      <alignment horizontal="left" vertical="center" indent="1"/>
    </xf>
    <xf numFmtId="0" fontId="108" fillId="116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top" indent="1"/>
    </xf>
    <xf numFmtId="0" fontId="19" fillId="114" borderId="215" applyNumberFormat="0" applyProtection="0">
      <alignment horizontal="left" vertical="center" indent="1"/>
    </xf>
    <xf numFmtId="4" fontId="108" fillId="69" borderId="215" applyNumberFormat="0" applyProtection="0">
      <alignment horizontal="right" vertical="center"/>
    </xf>
    <xf numFmtId="4" fontId="108" fillId="53" borderId="215" applyNumberFormat="0" applyProtection="0">
      <alignment horizontal="right" vertical="center"/>
    </xf>
    <xf numFmtId="0" fontId="57" fillId="57" borderId="211" applyNumberFormat="0" applyAlignment="0" applyProtection="0"/>
    <xf numFmtId="0" fontId="19" fillId="37" borderId="215" applyNumberFormat="0" applyProtection="0">
      <alignment horizontal="left" vertical="top" indent="1"/>
    </xf>
    <xf numFmtId="4" fontId="107" fillId="23" borderId="215" applyNumberFormat="0" applyProtection="0">
      <alignment vertical="center"/>
    </xf>
    <xf numFmtId="4" fontId="111" fillId="113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4" fontId="106" fillId="23" borderId="215" applyNumberFormat="0" applyProtection="0">
      <alignment horizontal="left" vertical="center" indent="1"/>
    </xf>
    <xf numFmtId="4" fontId="108" fillId="67" borderId="215" applyNumberFormat="0" applyProtection="0">
      <alignment horizontal="right" vertical="center"/>
    </xf>
    <xf numFmtId="4" fontId="108" fillId="61" borderId="215" applyNumberFormat="0" applyProtection="0">
      <alignment horizontal="right" vertical="center"/>
    </xf>
    <xf numFmtId="0" fontId="106" fillId="23" borderId="215" applyNumberFormat="0" applyProtection="0">
      <alignment horizontal="left" vertical="top" indent="1"/>
    </xf>
    <xf numFmtId="4" fontId="108" fillId="68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4" fontId="108" fillId="68" borderId="215" applyNumberFormat="0" applyProtection="0">
      <alignment horizontal="right" vertical="center"/>
    </xf>
    <xf numFmtId="0" fontId="19" fillId="109" borderId="215" applyNumberFormat="0" applyProtection="0">
      <alignment horizontal="left" vertical="center" indent="1"/>
    </xf>
    <xf numFmtId="4" fontId="113" fillId="113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0" fontId="19" fillId="109" borderId="215" applyNumberFormat="0" applyProtection="0">
      <alignment horizontal="left" vertical="center" indent="1"/>
    </xf>
    <xf numFmtId="4" fontId="111" fillId="116" borderId="215" applyNumberFormat="0" applyProtection="0">
      <alignment vertical="center"/>
    </xf>
    <xf numFmtId="4" fontId="108" fillId="116" borderId="215" applyNumberFormat="0" applyProtection="0">
      <alignment horizontal="left" vertical="center" indent="1"/>
    </xf>
    <xf numFmtId="4" fontId="108" fillId="53" borderId="215" applyNumberFormat="0" applyProtection="0">
      <alignment horizontal="right" vertical="center"/>
    </xf>
    <xf numFmtId="4" fontId="108" fillId="115" borderId="215" applyNumberFormat="0" applyProtection="0">
      <alignment horizontal="right" vertical="center"/>
    </xf>
    <xf numFmtId="0" fontId="105" fillId="70" borderId="213" applyNumberFormat="0" applyAlignment="0" applyProtection="0"/>
    <xf numFmtId="4" fontId="108" fillId="115" borderId="215" applyNumberFormat="0" applyProtection="0">
      <alignment horizontal="left" vertical="center" indent="1"/>
    </xf>
    <xf numFmtId="0" fontId="14" fillId="78" borderId="212" applyNumberFormat="0" applyFont="0" applyAlignment="0" applyProtection="0"/>
    <xf numFmtId="0" fontId="62" fillId="0" borderId="214" applyNumberFormat="0" applyFill="0" applyAlignment="0" applyProtection="0"/>
    <xf numFmtId="4" fontId="106" fillId="77" borderId="215" applyNumberFormat="0" applyProtection="0">
      <alignment vertical="center"/>
    </xf>
    <xf numFmtId="4" fontId="108" fillId="59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4" fontId="106" fillId="77" borderId="215" applyNumberFormat="0" applyProtection="0">
      <alignment vertical="center"/>
    </xf>
    <xf numFmtId="4" fontId="108" fillId="113" borderId="215" applyNumberFormat="0" applyProtection="0">
      <alignment horizontal="right" vertical="center"/>
    </xf>
    <xf numFmtId="4" fontId="111" fillId="116" borderId="215" applyNumberFormat="0" applyProtection="0">
      <alignment vertical="center"/>
    </xf>
    <xf numFmtId="4" fontId="113" fillId="113" borderId="215" applyNumberFormat="0" applyProtection="0">
      <alignment horizontal="right" vertical="center"/>
    </xf>
    <xf numFmtId="4" fontId="107" fillId="23" borderId="215" applyNumberFormat="0" applyProtection="0">
      <alignment vertical="center"/>
    </xf>
    <xf numFmtId="4" fontId="108" fillId="116" borderId="215" applyNumberFormat="0" applyProtection="0">
      <alignment vertical="center"/>
    </xf>
    <xf numFmtId="0" fontId="62" fillId="0" borderId="214" applyNumberFormat="0" applyFill="0" applyAlignment="0" applyProtection="0"/>
    <xf numFmtId="0" fontId="105" fillId="70" borderId="213" applyNumberFormat="0" applyAlignment="0" applyProtection="0"/>
    <xf numFmtId="0" fontId="19" fillId="114" borderId="215" applyNumberFormat="0" applyProtection="0">
      <alignment horizontal="left" vertical="top" indent="1"/>
    </xf>
    <xf numFmtId="4" fontId="107" fillId="23" borderId="215" applyNumberFormat="0" applyProtection="0">
      <alignment vertical="center"/>
    </xf>
    <xf numFmtId="0" fontId="106" fillId="23" borderId="215" applyNumberFormat="0" applyProtection="0">
      <alignment horizontal="left" vertical="top" indent="1"/>
    </xf>
    <xf numFmtId="9" fontId="41" fillId="0" borderId="0" applyFont="0" applyFill="0" applyBorder="0" applyAlignment="0" applyProtection="0"/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08" fillId="115" borderId="215" applyNumberFormat="0" applyProtection="0">
      <alignment horizontal="left" vertical="center" indent="1"/>
    </xf>
    <xf numFmtId="4" fontId="106" fillId="23" borderId="215" applyNumberFormat="0" applyProtection="0">
      <alignment horizontal="left" vertical="center" indent="1"/>
    </xf>
    <xf numFmtId="0" fontId="14" fillId="78" borderId="212" applyNumberFormat="0" applyFont="0" applyAlignment="0" applyProtection="0"/>
    <xf numFmtId="0" fontId="108" fillId="109" borderId="215" applyNumberFormat="0" applyProtection="0">
      <alignment horizontal="left" vertical="top" indent="1"/>
    </xf>
    <xf numFmtId="4" fontId="107" fillId="23" borderId="215" applyNumberFormat="0" applyProtection="0">
      <alignment vertical="center"/>
    </xf>
    <xf numFmtId="0" fontId="19" fillId="114" borderId="215" applyNumberFormat="0" applyProtection="0">
      <alignment horizontal="left" vertical="top" indent="1"/>
    </xf>
    <xf numFmtId="4" fontId="106" fillId="23" borderId="215" applyNumberFormat="0" applyProtection="0">
      <alignment horizontal="left" vertical="center" indent="1"/>
    </xf>
    <xf numFmtId="4" fontId="108" fillId="116" borderId="215" applyNumberFormat="0" applyProtection="0">
      <alignment horizontal="left" vertical="center" indent="1"/>
    </xf>
    <xf numFmtId="4" fontId="108" fillId="53" borderId="215" applyNumberFormat="0" applyProtection="0">
      <alignment horizontal="right" vertical="center"/>
    </xf>
    <xf numFmtId="0" fontId="14" fillId="78" borderId="212" applyNumberFormat="0" applyFont="0" applyAlignment="0" applyProtection="0"/>
    <xf numFmtId="0" fontId="57" fillId="57" borderId="211" applyNumberFormat="0" applyAlignment="0" applyProtection="0"/>
    <xf numFmtId="4" fontId="108" fillId="115" borderId="215" applyNumberFormat="0" applyProtection="0">
      <alignment horizontal="right" vertical="center"/>
    </xf>
    <xf numFmtId="0" fontId="108" fillId="109" borderId="215" applyNumberFormat="0" applyProtection="0">
      <alignment horizontal="left" vertical="top" indent="1"/>
    </xf>
    <xf numFmtId="4" fontId="108" fillId="111" borderId="215" applyNumberFormat="0" applyProtection="0">
      <alignment horizontal="right" vertical="center"/>
    </xf>
    <xf numFmtId="0" fontId="19" fillId="25" borderId="215" applyNumberFormat="0" applyProtection="0">
      <alignment horizontal="left" vertical="center" indent="1"/>
    </xf>
    <xf numFmtId="0" fontId="19" fillId="114" borderId="215" applyNumberFormat="0" applyProtection="0">
      <alignment horizontal="left" vertical="center" indent="1"/>
    </xf>
    <xf numFmtId="0" fontId="19" fillId="37" borderId="215" applyNumberFormat="0" applyProtection="0">
      <alignment horizontal="left" vertical="center" indent="1"/>
    </xf>
    <xf numFmtId="0" fontId="57" fillId="57" borderId="211" applyNumberFormat="0" applyAlignment="0" applyProtection="0"/>
    <xf numFmtId="0" fontId="19" fillId="37" borderId="215" applyNumberFormat="0" applyProtection="0">
      <alignment horizontal="left" vertical="top" indent="1"/>
    </xf>
    <xf numFmtId="0" fontId="106" fillId="23" borderId="215" applyNumberFormat="0" applyProtection="0">
      <alignment horizontal="left" vertical="top" indent="1"/>
    </xf>
    <xf numFmtId="0" fontId="105" fillId="70" borderId="213" applyNumberFormat="0" applyAlignment="0" applyProtection="0"/>
    <xf numFmtId="4" fontId="106" fillId="77" borderId="215" applyNumberFormat="0" applyProtection="0">
      <alignment vertical="center"/>
    </xf>
    <xf numFmtId="0" fontId="19" fillId="25" borderId="215" applyNumberFormat="0" applyProtection="0">
      <alignment horizontal="left" vertical="top" indent="1"/>
    </xf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13" fillId="113" borderId="215" applyNumberFormat="0" applyProtection="0">
      <alignment horizontal="right" vertical="center"/>
    </xf>
    <xf numFmtId="0" fontId="108" fillId="109" borderId="215" applyNumberFormat="0" applyProtection="0">
      <alignment horizontal="left" vertical="top" indent="1"/>
    </xf>
    <xf numFmtId="4" fontId="108" fillId="60" borderId="215" applyNumberFormat="0" applyProtection="0">
      <alignment horizontal="right" vertical="center"/>
    </xf>
    <xf numFmtId="4" fontId="108" fillId="111" borderId="215" applyNumberFormat="0" applyProtection="0">
      <alignment horizontal="right" vertical="center"/>
    </xf>
    <xf numFmtId="0" fontId="14" fillId="78" borderId="212" applyNumberFormat="0" applyFont="0" applyAlignment="0" applyProtection="0"/>
    <xf numFmtId="0" fontId="19" fillId="25" borderId="215" applyNumberFormat="0" applyProtection="0">
      <alignment horizontal="left" vertical="top" indent="1"/>
    </xf>
    <xf numFmtId="0" fontId="19" fillId="37" borderId="215" applyNumberFormat="0" applyProtection="0">
      <alignment horizontal="left" vertical="top" indent="1"/>
    </xf>
    <xf numFmtId="0" fontId="57" fillId="57" borderId="211" applyNumberFormat="0" applyAlignment="0" applyProtection="0"/>
    <xf numFmtId="0" fontId="19" fillId="25" borderId="215" applyNumberFormat="0" applyProtection="0">
      <alignment horizontal="left" vertical="center" indent="1"/>
    </xf>
    <xf numFmtId="4" fontId="108" fillId="53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0" fontId="62" fillId="0" borderId="214" applyNumberFormat="0" applyFill="0" applyAlignment="0" applyProtection="0"/>
    <xf numFmtId="4" fontId="113" fillId="113" borderId="215" applyNumberFormat="0" applyProtection="0">
      <alignment horizontal="right" vertical="center"/>
    </xf>
    <xf numFmtId="0" fontId="108" fillId="109" borderId="215" applyNumberFormat="0" applyProtection="0">
      <alignment horizontal="left" vertical="top" indent="1"/>
    </xf>
    <xf numFmtId="0" fontId="62" fillId="0" borderId="214" applyNumberFormat="0" applyFill="0" applyAlignment="0" applyProtection="0"/>
    <xf numFmtId="4" fontId="113" fillId="113" borderId="215" applyNumberFormat="0" applyProtection="0">
      <alignment horizontal="right" vertical="center"/>
    </xf>
    <xf numFmtId="4" fontId="108" fillId="60" borderId="215" applyNumberFormat="0" applyProtection="0">
      <alignment horizontal="right" vertical="center"/>
    </xf>
    <xf numFmtId="0" fontId="62" fillId="0" borderId="214" applyNumberFormat="0" applyFill="0" applyAlignment="0" applyProtection="0"/>
    <xf numFmtId="0" fontId="7" fillId="0" borderId="0"/>
    <xf numFmtId="0" fontId="3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15" fillId="0" borderId="334">
      <alignment horizontal="right" indent="1"/>
    </xf>
    <xf numFmtId="0" fontId="62" fillId="0" borderId="264" applyNumberFormat="0" applyFill="0" applyAlignment="0" applyProtection="0"/>
    <xf numFmtId="9" fontId="4" fillId="0" borderId="0" applyFont="0" applyFill="0" applyBorder="0" applyAlignment="0" applyProtection="0"/>
    <xf numFmtId="4" fontId="108" fillId="59" borderId="295" applyNumberFormat="0" applyProtection="0">
      <alignment horizontal="right" vertical="center"/>
    </xf>
    <xf numFmtId="0" fontId="62" fillId="0" borderId="256" applyNumberFormat="0" applyFill="0" applyAlignment="0" applyProtection="0"/>
    <xf numFmtId="0" fontId="108" fillId="116" borderId="295" applyNumberFormat="0" applyProtection="0">
      <alignment horizontal="left" vertical="top" indent="1"/>
    </xf>
    <xf numFmtId="4" fontId="108" fillId="69" borderId="268" applyNumberFormat="0" applyProtection="0">
      <alignment horizontal="right" vertical="center"/>
    </xf>
    <xf numFmtId="0" fontId="57" fillId="57" borderId="262" applyNumberFormat="0" applyAlignment="0" applyProtection="0"/>
    <xf numFmtId="43" fontId="4" fillId="0" borderId="0" applyFont="0" applyFill="0" applyBorder="0" applyAlignment="0" applyProtection="0"/>
    <xf numFmtId="0" fontId="44" fillId="70" borderId="287" applyNumberFormat="0" applyAlignment="0" applyProtection="0"/>
    <xf numFmtId="4" fontId="115" fillId="61" borderId="320" applyNumberFormat="0" applyProtection="0">
      <alignment horizontal="right" vertical="center"/>
    </xf>
    <xf numFmtId="0" fontId="4" fillId="0" borderId="0"/>
    <xf numFmtId="0" fontId="4" fillId="0" borderId="0"/>
    <xf numFmtId="168" fontId="15" fillId="0" borderId="252">
      <alignment horizontal="right" indent="1"/>
    </xf>
    <xf numFmtId="0" fontId="19" fillId="114" borderId="295" applyNumberFormat="0" applyProtection="0">
      <alignment horizontal="left" vertical="top" indent="1"/>
    </xf>
    <xf numFmtId="0" fontId="40" fillId="76" borderId="335"/>
    <xf numFmtId="44" fontId="4" fillId="0" borderId="0" applyFont="0" applyFill="0" applyBorder="0" applyAlignment="0" applyProtection="0"/>
    <xf numFmtId="4" fontId="108" fillId="116" borderId="318" applyNumberFormat="0" applyProtection="0">
      <alignment vertical="center"/>
    </xf>
    <xf numFmtId="0" fontId="4" fillId="0" borderId="0"/>
    <xf numFmtId="168" fontId="15" fillId="0" borderId="265">
      <alignment horizontal="right" indent="1"/>
    </xf>
    <xf numFmtId="0" fontId="18" fillId="76" borderId="266"/>
    <xf numFmtId="0" fontId="19" fillId="25" borderId="295" applyNumberFormat="0" applyProtection="0">
      <alignment horizontal="left" vertical="top" indent="1"/>
    </xf>
    <xf numFmtId="164" fontId="9" fillId="0" borderId="0" applyFont="0" applyFill="0" applyBorder="0" applyAlignment="0" applyProtection="0"/>
    <xf numFmtId="0" fontId="4" fillId="0" borderId="0"/>
    <xf numFmtId="0" fontId="62" fillId="0" borderId="293" applyNumberFormat="0" applyFill="0" applyAlignment="0" applyProtection="0"/>
    <xf numFmtId="9" fontId="4" fillId="0" borderId="0" applyFont="0" applyFill="0" applyBorder="0" applyAlignment="0" applyProtection="0"/>
    <xf numFmtId="0" fontId="62" fillId="0" borderId="293" applyNumberFormat="0" applyFill="0" applyAlignment="0" applyProtection="0"/>
    <xf numFmtId="0" fontId="105" fillId="70" borderId="337" applyNumberFormat="0" applyAlignment="0" applyProtection="0"/>
    <xf numFmtId="0" fontId="18" fillId="30" borderId="265"/>
    <xf numFmtId="0" fontId="18" fillId="30" borderId="265"/>
    <xf numFmtId="0" fontId="57" fillId="57" borderId="262" applyNumberFormat="0" applyAlignment="0" applyProtection="0"/>
    <xf numFmtId="0" fontId="19" fillId="25" borderId="295" applyNumberFormat="0" applyProtection="0">
      <alignment horizontal="left" vertical="top" indent="1"/>
    </xf>
    <xf numFmtId="4" fontId="115" fillId="60" borderId="297" applyNumberFormat="0" applyProtection="0">
      <alignment horizontal="right" vertical="center"/>
    </xf>
    <xf numFmtId="168" fontId="15" fillId="0" borderId="240">
      <alignment horizontal="right" indent="1"/>
    </xf>
    <xf numFmtId="0" fontId="57" fillId="57" borderId="254" applyNumberFormat="0" applyAlignment="0" applyProtection="0"/>
    <xf numFmtId="4" fontId="111" fillId="113" borderId="268" applyNumberFormat="0" applyProtection="0">
      <alignment horizontal="right" vertical="center"/>
    </xf>
    <xf numFmtId="4" fontId="108" fillId="116" borderId="268" applyNumberFormat="0" applyProtection="0">
      <alignment horizontal="left" vertical="center" indent="1"/>
    </xf>
    <xf numFmtId="4" fontId="108" fillId="53" borderId="268" applyNumberFormat="0" applyProtection="0">
      <alignment horizontal="right" vertical="center"/>
    </xf>
    <xf numFmtId="0" fontId="57" fillId="57" borderId="287" applyNumberFormat="0" applyAlignment="0" applyProtection="0"/>
    <xf numFmtId="168" fontId="15" fillId="0" borderId="240">
      <alignment horizontal="right" indent="1"/>
    </xf>
    <xf numFmtId="0" fontId="108" fillId="109" borderId="268" applyNumberFormat="0" applyProtection="0">
      <alignment horizontal="left" vertical="top" indent="1"/>
    </xf>
    <xf numFmtId="0" fontId="62" fillId="0" borderId="256" applyNumberFormat="0" applyFill="0" applyAlignment="0" applyProtection="0"/>
    <xf numFmtId="0" fontId="57" fillId="57" borderId="254" applyNumberFormat="0" applyAlignment="0" applyProtection="0"/>
    <xf numFmtId="4" fontId="106" fillId="77" borderId="268" applyNumberFormat="0" applyProtection="0">
      <alignment vertical="center"/>
    </xf>
    <xf numFmtId="0" fontId="19" fillId="25" borderId="268" applyNumberFormat="0" applyProtection="0">
      <alignment horizontal="left" vertical="top" indent="1"/>
    </xf>
    <xf numFmtId="0" fontId="62" fillId="0" borderId="256" applyNumberFormat="0" applyFill="0" applyAlignment="0" applyProtection="0"/>
    <xf numFmtId="4" fontId="108" fillId="113" borderId="268" applyNumberFormat="0" applyProtection="0">
      <alignment horizontal="right" vertical="center"/>
    </xf>
    <xf numFmtId="168" fontId="15" fillId="0" borderId="240">
      <alignment horizontal="right" indent="1"/>
    </xf>
    <xf numFmtId="4" fontId="106" fillId="77" borderId="268" applyNumberFormat="0" applyProtection="0">
      <alignment vertical="center"/>
    </xf>
    <xf numFmtId="0" fontId="18" fillId="30" borderId="240"/>
    <xf numFmtId="4" fontId="108" fillId="59" borderId="268" applyNumberFormat="0" applyProtection="0">
      <alignment horizontal="right" vertical="center"/>
    </xf>
    <xf numFmtId="0" fontId="18" fillId="30" borderId="240"/>
    <xf numFmtId="0" fontId="62" fillId="0" borderId="256" applyNumberFormat="0" applyFill="0" applyAlignment="0" applyProtection="0"/>
    <xf numFmtId="0" fontId="108" fillId="109" borderId="268" applyNumberFormat="0" applyProtection="0">
      <alignment horizontal="left" vertical="top" indent="1"/>
    </xf>
    <xf numFmtId="4" fontId="108" fillId="116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08" fillId="116" borderId="318" applyNumberFormat="0" applyProtection="0">
      <alignment horizontal="left" vertical="top" indent="1"/>
    </xf>
    <xf numFmtId="0" fontId="44" fillId="70" borderId="229" applyNumberFormat="0" applyAlignment="0" applyProtection="0"/>
    <xf numFmtId="4" fontId="108" fillId="60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53" borderId="268" applyNumberFormat="0" applyProtection="0">
      <alignment horizontal="right" vertical="center"/>
    </xf>
    <xf numFmtId="0" fontId="106" fillId="23" borderId="268" applyNumberFormat="0" applyProtection="0">
      <alignment horizontal="left" vertical="top" indent="1"/>
    </xf>
    <xf numFmtId="4" fontId="106" fillId="23" borderId="268" applyNumberFormat="0" applyProtection="0">
      <alignment horizontal="left" vertical="center" indent="1"/>
    </xf>
    <xf numFmtId="4" fontId="107" fillId="23" borderId="268" applyNumberFormat="0" applyProtection="0">
      <alignment vertical="center"/>
    </xf>
    <xf numFmtId="4" fontId="106" fillId="77" borderId="268" applyNumberFormat="0" applyProtection="0">
      <alignment vertical="center"/>
    </xf>
    <xf numFmtId="0" fontId="40" fillId="30" borderId="277"/>
    <xf numFmtId="0" fontId="40" fillId="76" borderId="291"/>
    <xf numFmtId="168" fontId="15" fillId="0" borderId="290">
      <alignment horizontal="right" indent="1"/>
    </xf>
    <xf numFmtId="0" fontId="62" fillId="0" borderId="289" applyNumberFormat="0" applyFill="0" applyAlignment="0" applyProtection="0"/>
    <xf numFmtId="0" fontId="62" fillId="0" borderId="289" applyNumberFormat="0" applyFill="0" applyAlignment="0" applyProtection="0"/>
    <xf numFmtId="0" fontId="41" fillId="78" borderId="288" applyNumberFormat="0" applyFont="0" applyAlignment="0" applyProtection="0"/>
    <xf numFmtId="168" fontId="15" fillId="0" borderId="277">
      <alignment horizontal="right" indent="1"/>
    </xf>
    <xf numFmtId="0" fontId="19" fillId="25" borderId="378" applyNumberFormat="0" applyProtection="0">
      <alignment horizontal="left" vertical="center" indent="1"/>
    </xf>
    <xf numFmtId="0" fontId="14" fillId="78" borderId="255" applyNumberFormat="0" applyFont="0" applyAlignment="0" applyProtection="0"/>
    <xf numFmtId="0" fontId="18" fillId="76" borderId="291"/>
    <xf numFmtId="168" fontId="15" fillId="0" borderId="227">
      <alignment horizontal="right" indent="1"/>
    </xf>
    <xf numFmtId="0" fontId="19" fillId="114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4" fontId="108" fillId="113" borderId="340" applyNumberFormat="0" applyProtection="0">
      <alignment horizontal="right" vertical="center"/>
    </xf>
    <xf numFmtId="4" fontId="113" fillId="113" borderId="340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116" borderId="378" applyNumberFormat="0" applyProtection="0">
      <alignment horizontal="left" vertical="center" indent="1"/>
    </xf>
    <xf numFmtId="0" fontId="40" fillId="0" borderId="196">
      <alignment horizontal="center" vertical="center"/>
    </xf>
    <xf numFmtId="0" fontId="44" fillId="70" borderId="331" applyNumberFormat="0" applyAlignment="0" applyProtection="0"/>
    <xf numFmtId="0" fontId="62" fillId="0" borderId="338" applyNumberFormat="0" applyFill="0" applyAlignment="0" applyProtection="0"/>
    <xf numFmtId="0" fontId="57" fillId="57" borderId="229" applyNumberFormat="0" applyAlignment="0" applyProtection="0"/>
    <xf numFmtId="0" fontId="40" fillId="30" borderId="227"/>
    <xf numFmtId="0" fontId="40" fillId="76" borderId="228"/>
    <xf numFmtId="168" fontId="15" fillId="0" borderId="240">
      <alignment horizontal="right" indent="1"/>
    </xf>
    <xf numFmtId="0" fontId="40" fillId="76" borderId="291"/>
    <xf numFmtId="0" fontId="41" fillId="78" borderId="255" applyNumberFormat="0" applyFont="0" applyAlignment="0" applyProtection="0"/>
    <xf numFmtId="0" fontId="18" fillId="76" borderId="335"/>
    <xf numFmtId="0" fontId="19" fillId="114" borderId="268" applyNumberFormat="0" applyProtection="0">
      <alignment horizontal="left" vertical="top" indent="1"/>
    </xf>
    <xf numFmtId="0" fontId="4" fillId="0" borderId="0"/>
    <xf numFmtId="0" fontId="4" fillId="0" borderId="0"/>
    <xf numFmtId="0" fontId="40" fillId="76" borderId="291"/>
    <xf numFmtId="0" fontId="4" fillId="0" borderId="0"/>
    <xf numFmtId="0" fontId="57" fillId="57" borderId="267" applyNumberFormat="0" applyAlignment="0" applyProtection="0"/>
    <xf numFmtId="4" fontId="113" fillId="113" borderId="340" applyNumberFormat="0" applyProtection="0">
      <alignment horizontal="right" vertical="center"/>
    </xf>
    <xf numFmtId="0" fontId="41" fillId="78" borderId="263" applyNumberFormat="0" applyFont="0" applyAlignment="0" applyProtection="0"/>
    <xf numFmtId="0" fontId="40" fillId="30" borderId="265"/>
    <xf numFmtId="0" fontId="40" fillId="76" borderId="266"/>
    <xf numFmtId="0" fontId="41" fillId="78" borderId="263" applyNumberFormat="0" applyFont="0" applyAlignment="0" applyProtection="0"/>
    <xf numFmtId="0" fontId="40" fillId="30" borderId="265"/>
    <xf numFmtId="0" fontId="41" fillId="78" borderId="263" applyNumberFormat="0" applyFont="0" applyAlignment="0" applyProtection="0"/>
    <xf numFmtId="0" fontId="4" fillId="0" borderId="0"/>
    <xf numFmtId="0" fontId="4" fillId="0" borderId="0"/>
    <xf numFmtId="0" fontId="40" fillId="30" borderId="260"/>
    <xf numFmtId="0" fontId="41" fillId="78" borderId="230" applyNumberFormat="0" applyFont="0" applyAlignment="0" applyProtection="0"/>
    <xf numFmtId="0" fontId="19" fillId="109" borderId="295" applyNumberFormat="0" applyProtection="0">
      <alignment horizontal="left" vertical="center" indent="1"/>
    </xf>
    <xf numFmtId="0" fontId="41" fillId="78" borderId="364" applyNumberFormat="0" applyFont="0" applyAlignment="0" applyProtection="0"/>
    <xf numFmtId="0" fontId="62" fillId="0" borderId="338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15" fillId="0" borderId="290">
      <alignment horizontal="right" indent="1"/>
    </xf>
    <xf numFmtId="4" fontId="108" fillId="65" borderId="318" applyNumberFormat="0" applyProtection="0">
      <alignment horizontal="right" vertical="center"/>
    </xf>
    <xf numFmtId="0" fontId="18" fillId="30" borderId="290"/>
    <xf numFmtId="0" fontId="62" fillId="0" borderId="231" applyNumberFormat="0" applyFill="0" applyAlignment="0" applyProtection="0"/>
    <xf numFmtId="0" fontId="105" fillId="70" borderId="315" applyNumberFormat="0" applyAlignment="0" applyProtection="0"/>
    <xf numFmtId="4" fontId="108" fillId="116" borderId="295" applyNumberFormat="0" applyProtection="0">
      <alignment horizontal="left" vertical="center" indent="1"/>
    </xf>
    <xf numFmtId="0" fontId="62" fillId="0" borderId="338" applyNumberFormat="0" applyFill="0" applyAlignment="0" applyProtection="0"/>
    <xf numFmtId="168" fontId="15" fillId="0" borderId="339">
      <alignment horizontal="right" indent="1"/>
    </xf>
    <xf numFmtId="0" fontId="4" fillId="0" borderId="0"/>
    <xf numFmtId="0" fontId="106" fillId="23" borderId="295" applyNumberFormat="0" applyProtection="0">
      <alignment horizontal="left" vertical="top" indent="1"/>
    </xf>
    <xf numFmtId="0" fontId="19" fillId="109" borderId="378" applyNumberFormat="0" applyProtection="0">
      <alignment horizontal="left" vertical="top" indent="1"/>
    </xf>
    <xf numFmtId="0" fontId="4" fillId="0" borderId="0"/>
    <xf numFmtId="0" fontId="19" fillId="25" borderId="378" applyNumberFormat="0" applyProtection="0">
      <alignment horizontal="left" vertical="center" indent="1"/>
    </xf>
    <xf numFmtId="0" fontId="18" fillId="30" borderId="294"/>
    <xf numFmtId="0" fontId="4" fillId="0" borderId="0"/>
    <xf numFmtId="4" fontId="108" fillId="69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168" fontId="15" fillId="0" borderId="240">
      <alignment horizontal="right" indent="1"/>
    </xf>
    <xf numFmtId="4" fontId="108" fillId="113" borderId="295" applyNumberFormat="0" applyProtection="0">
      <alignment horizontal="right" vertical="center"/>
    </xf>
    <xf numFmtId="0" fontId="62" fillId="0" borderId="316" applyNumberFormat="0" applyFill="0" applyAlignment="0" applyProtection="0"/>
    <xf numFmtId="0" fontId="44" fillId="70" borderId="262" applyNumberFormat="0" applyAlignment="0" applyProtection="0"/>
    <xf numFmtId="168" fontId="15" fillId="0" borderId="235">
      <alignment horizontal="right" indent="1"/>
    </xf>
    <xf numFmtId="0" fontId="44" fillId="70" borderId="237" applyNumberFormat="0" applyAlignment="0" applyProtection="0"/>
    <xf numFmtId="0" fontId="62" fillId="0" borderId="239" applyNumberFormat="0" applyFill="0" applyAlignment="0" applyProtection="0"/>
    <xf numFmtId="0" fontId="41" fillId="78" borderId="238" applyNumberFormat="0" applyFont="0" applyAlignment="0" applyProtection="0"/>
    <xf numFmtId="0" fontId="44" fillId="70" borderId="232" applyNumberFormat="0" applyAlignment="0" applyProtection="0"/>
    <xf numFmtId="0" fontId="40" fillId="76" borderId="236"/>
    <xf numFmtId="0" fontId="40" fillId="30" borderId="235"/>
    <xf numFmtId="0" fontId="57" fillId="57" borderId="237" applyNumberFormat="0" applyAlignment="0" applyProtection="0"/>
    <xf numFmtId="168" fontId="15" fillId="0" borderId="227">
      <alignment horizontal="right" indent="1"/>
    </xf>
    <xf numFmtId="0" fontId="57" fillId="57" borderId="232" applyNumberFormat="0" applyAlignment="0" applyProtection="0"/>
    <xf numFmtId="0" fontId="40" fillId="30" borderId="227"/>
    <xf numFmtId="0" fontId="40" fillId="76" borderId="228"/>
    <xf numFmtId="0" fontId="41" fillId="78" borderId="233" applyNumberFormat="0" applyFont="0" applyAlignment="0" applyProtection="0"/>
    <xf numFmtId="0" fontId="62" fillId="0" borderId="234" applyNumberFormat="0" applyFill="0" applyAlignment="0" applyProtection="0"/>
    <xf numFmtId="168" fontId="15" fillId="0" borderId="240">
      <alignment horizontal="right" indent="1"/>
    </xf>
    <xf numFmtId="0" fontId="44" fillId="70" borderId="237" applyNumberFormat="0" applyAlignment="0" applyProtection="0"/>
    <xf numFmtId="0" fontId="62" fillId="0" borderId="239" applyNumberFormat="0" applyFill="0" applyAlignment="0" applyProtection="0"/>
    <xf numFmtId="0" fontId="41" fillId="78" borderId="238" applyNumberFormat="0" applyFont="0" applyAlignment="0" applyProtection="0"/>
    <xf numFmtId="0" fontId="44" fillId="70" borderId="237" applyNumberFormat="0" applyAlignment="0" applyProtection="0"/>
    <xf numFmtId="0" fontId="40" fillId="76" borderId="241"/>
    <xf numFmtId="0" fontId="40" fillId="30" borderId="240"/>
    <xf numFmtId="0" fontId="57" fillId="57" borderId="237" applyNumberFormat="0" applyAlignment="0" applyProtection="0"/>
    <xf numFmtId="168" fontId="15" fillId="0" borderId="240">
      <alignment horizontal="right" indent="1"/>
    </xf>
    <xf numFmtId="0" fontId="57" fillId="57" borderId="237" applyNumberFormat="0" applyAlignment="0" applyProtection="0"/>
    <xf numFmtId="0" fontId="40" fillId="30" borderId="240"/>
    <xf numFmtId="0" fontId="40" fillId="76" borderId="241"/>
    <xf numFmtId="0" fontId="41" fillId="78" borderId="238" applyNumberFormat="0" applyFont="0" applyAlignment="0" applyProtection="0"/>
    <xf numFmtId="0" fontId="62" fillId="0" borderId="239" applyNumberFormat="0" applyFill="0" applyAlignment="0" applyProtection="0"/>
    <xf numFmtId="168" fontId="15" fillId="0" borderId="240">
      <alignment horizontal="right" indent="1"/>
    </xf>
    <xf numFmtId="0" fontId="44" fillId="70" borderId="237" applyNumberFormat="0" applyAlignment="0" applyProtection="0"/>
    <xf numFmtId="0" fontId="62" fillId="0" borderId="239" applyNumberFormat="0" applyFill="0" applyAlignment="0" applyProtection="0"/>
    <xf numFmtId="0" fontId="41" fillId="78" borderId="238" applyNumberFormat="0" applyFont="0" applyAlignment="0" applyProtection="0"/>
    <xf numFmtId="0" fontId="44" fillId="70" borderId="237" applyNumberFormat="0" applyAlignment="0" applyProtection="0"/>
    <xf numFmtId="0" fontId="40" fillId="76" borderId="241"/>
    <xf numFmtId="0" fontId="40" fillId="30" borderId="240"/>
    <xf numFmtId="0" fontId="57" fillId="57" borderId="237" applyNumberFormat="0" applyAlignment="0" applyProtection="0"/>
    <xf numFmtId="168" fontId="15" fillId="0" borderId="240">
      <alignment horizontal="right" indent="1"/>
    </xf>
    <xf numFmtId="0" fontId="57" fillId="57" borderId="237" applyNumberFormat="0" applyAlignment="0" applyProtection="0"/>
    <xf numFmtId="0" fontId="40" fillId="30" borderId="240"/>
    <xf numFmtId="0" fontId="40" fillId="76" borderId="241"/>
    <xf numFmtId="0" fontId="41" fillId="78" borderId="238" applyNumberFormat="0" applyFont="0" applyAlignment="0" applyProtection="0"/>
    <xf numFmtId="0" fontId="62" fillId="0" borderId="239" applyNumberFormat="0" applyFill="0" applyAlignment="0" applyProtection="0"/>
    <xf numFmtId="168" fontId="15" fillId="0" borderId="240">
      <alignment horizontal="right" indent="1"/>
    </xf>
    <xf numFmtId="0" fontId="44" fillId="70" borderId="237" applyNumberFormat="0" applyAlignment="0" applyProtection="0"/>
    <xf numFmtId="0" fontId="62" fillId="0" borderId="239" applyNumberFormat="0" applyFill="0" applyAlignment="0" applyProtection="0"/>
    <xf numFmtId="0" fontId="41" fillId="78" borderId="238" applyNumberFormat="0" applyFont="0" applyAlignment="0" applyProtection="0"/>
    <xf numFmtId="0" fontId="44" fillId="70" borderId="237" applyNumberFormat="0" applyAlignment="0" applyProtection="0"/>
    <xf numFmtId="0" fontId="40" fillId="76" borderId="241"/>
    <xf numFmtId="0" fontId="40" fillId="30" borderId="240"/>
    <xf numFmtId="0" fontId="57" fillId="57" borderId="237" applyNumberFormat="0" applyAlignment="0" applyProtection="0"/>
    <xf numFmtId="168" fontId="15" fillId="0" borderId="240">
      <alignment horizontal="right" indent="1"/>
    </xf>
    <xf numFmtId="0" fontId="57" fillId="57" borderId="237" applyNumberFormat="0" applyAlignment="0" applyProtection="0"/>
    <xf numFmtId="0" fontId="40" fillId="30" borderId="240"/>
    <xf numFmtId="0" fontId="40" fillId="76" borderId="241"/>
    <xf numFmtId="0" fontId="41" fillId="78" borderId="238" applyNumberFormat="0" applyFont="0" applyAlignment="0" applyProtection="0"/>
    <xf numFmtId="0" fontId="62" fillId="0" borderId="239" applyNumberFormat="0" applyFill="0" applyAlignment="0" applyProtection="0"/>
    <xf numFmtId="4" fontId="111" fillId="113" borderId="268" applyNumberFormat="0" applyProtection="0">
      <alignment horizontal="right" vertical="center"/>
    </xf>
    <xf numFmtId="0" fontId="57" fillId="57" borderId="254" applyNumberFormat="0" applyAlignment="0" applyProtection="0"/>
    <xf numFmtId="0" fontId="19" fillId="37" borderId="268" applyNumberFormat="0" applyProtection="0">
      <alignment horizontal="left" vertical="top" indent="1"/>
    </xf>
    <xf numFmtId="4" fontId="108" fillId="65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0" fontId="14" fillId="78" borderId="255" applyNumberFormat="0" applyFont="0" applyAlignment="0" applyProtection="0"/>
    <xf numFmtId="0" fontId="57" fillId="57" borderId="242" applyNumberFormat="0" applyAlignment="0" applyProtection="0"/>
    <xf numFmtId="0" fontId="62" fillId="0" borderId="289" applyNumberFormat="0" applyFill="0" applyAlignment="0" applyProtection="0"/>
    <xf numFmtId="0" fontId="62" fillId="0" borderId="264" applyNumberFormat="0" applyFill="0" applyAlignment="0" applyProtection="0"/>
    <xf numFmtId="168" fontId="15" fillId="0" borderId="240">
      <alignment horizontal="right" indent="1"/>
    </xf>
    <xf numFmtId="0" fontId="57" fillId="57" borderId="279" applyNumberFormat="0" applyAlignment="0" applyProtection="0"/>
    <xf numFmtId="0" fontId="62" fillId="0" borderId="244" applyNumberFormat="0" applyFill="0" applyAlignment="0" applyProtection="0"/>
    <xf numFmtId="4" fontId="106" fillId="23" borderId="295" applyNumberFormat="0" applyProtection="0">
      <alignment horizontal="left" vertical="center" indent="1"/>
    </xf>
    <xf numFmtId="0" fontId="4" fillId="4" borderId="0" applyNumberFormat="0" applyBorder="0" applyAlignment="0" applyProtection="0"/>
    <xf numFmtId="0" fontId="18" fillId="30" borderId="240"/>
    <xf numFmtId="0" fontId="18" fillId="76" borderId="241"/>
    <xf numFmtId="0" fontId="18" fillId="0" borderId="196">
      <alignment horizontal="center" vertical="center"/>
    </xf>
    <xf numFmtId="4" fontId="115" fillId="65" borderId="342" applyNumberFormat="0" applyProtection="0">
      <alignment horizontal="right" vertical="center"/>
    </xf>
    <xf numFmtId="0" fontId="44" fillId="70" borderId="262" applyNumberFormat="0" applyAlignment="0" applyProtection="0"/>
    <xf numFmtId="0" fontId="44" fillId="70" borderId="279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0" fontId="19" fillId="109" borderId="246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19" fillId="114" borderId="246" applyNumberFormat="0" applyProtection="0">
      <alignment horizontal="left" vertical="top" indent="1"/>
    </xf>
    <xf numFmtId="0" fontId="44" fillId="70" borderId="229" applyNumberFormat="0" applyAlignment="0" applyProtection="0"/>
    <xf numFmtId="168" fontId="15" fillId="0" borderId="245">
      <alignment horizontal="right" indent="1"/>
    </xf>
    <xf numFmtId="0" fontId="40" fillId="76" borderId="324"/>
    <xf numFmtId="0" fontId="57" fillId="57" borderId="229" applyNumberFormat="0" applyAlignment="0" applyProtection="0"/>
    <xf numFmtId="0" fontId="18" fillId="30" borderId="240"/>
    <xf numFmtId="0" fontId="18" fillId="76" borderId="241"/>
    <xf numFmtId="0" fontId="4" fillId="0" borderId="0"/>
    <xf numFmtId="0" fontId="4" fillId="0" borderId="0"/>
    <xf numFmtId="0" fontId="4" fillId="0" borderId="0"/>
    <xf numFmtId="0" fontId="4" fillId="0" borderId="0"/>
    <xf numFmtId="4" fontId="115" fillId="112" borderId="296" applyNumberFormat="0" applyProtection="0">
      <alignment horizontal="left" vertical="center" indent="1"/>
    </xf>
    <xf numFmtId="0" fontId="44" fillId="70" borderId="262" applyNumberFormat="0" applyAlignment="0" applyProtection="0"/>
    <xf numFmtId="0" fontId="4" fillId="0" borderId="0"/>
    <xf numFmtId="0" fontId="4" fillId="0" borderId="0"/>
    <xf numFmtId="0" fontId="4" fillId="0" borderId="0"/>
    <xf numFmtId="0" fontId="40" fillId="76" borderId="261"/>
    <xf numFmtId="0" fontId="41" fillId="78" borderId="230" applyNumberFormat="0" applyFont="0" applyAlignment="0" applyProtection="0"/>
    <xf numFmtId="0" fontId="57" fillId="57" borderId="28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0" borderId="244" applyNumberFormat="0" applyFill="0" applyAlignment="0" applyProtection="0"/>
    <xf numFmtId="4" fontId="107" fillId="23" borderId="295" applyNumberFormat="0" applyProtection="0">
      <alignment vertical="center"/>
    </xf>
    <xf numFmtId="168" fontId="15" fillId="0" borderId="245">
      <alignment horizontal="right" indent="1"/>
    </xf>
    <xf numFmtId="0" fontId="62" fillId="0" borderId="264" applyNumberFormat="0" applyFill="0" applyAlignment="0" applyProtection="0"/>
    <xf numFmtId="4" fontId="108" fillId="60" borderId="268" applyNumberFormat="0" applyProtection="0">
      <alignment horizontal="right" vertical="center"/>
    </xf>
    <xf numFmtId="0" fontId="19" fillId="109" borderId="268" applyNumberFormat="0" applyProtection="0">
      <alignment horizontal="left" vertical="center" indent="1"/>
    </xf>
    <xf numFmtId="0" fontId="44" fillId="70" borderId="254" applyNumberFormat="0" applyAlignment="0" applyProtection="0"/>
    <xf numFmtId="4" fontId="106" fillId="23" borderId="268" applyNumberFormat="0" applyProtection="0">
      <alignment horizontal="left" vertical="center" indent="1"/>
    </xf>
    <xf numFmtId="4" fontId="111" fillId="116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8" fillId="60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168" fontId="15" fillId="0" borderId="240">
      <alignment horizontal="right" indent="1"/>
    </xf>
    <xf numFmtId="0" fontId="41" fillId="78" borderId="255" applyNumberFormat="0" applyFont="0" applyAlignment="0" applyProtection="0"/>
    <xf numFmtId="4" fontId="107" fillId="23" borderId="268" applyNumberFormat="0" applyProtection="0">
      <alignment vertical="center"/>
    </xf>
    <xf numFmtId="4" fontId="113" fillId="113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0" fontId="44" fillId="70" borderId="254" applyNumberFormat="0" applyAlignment="0" applyProtection="0"/>
    <xf numFmtId="4" fontId="106" fillId="23" borderId="268" applyNumberFormat="0" applyProtection="0">
      <alignment horizontal="left" vertical="center" indent="1"/>
    </xf>
    <xf numFmtId="168" fontId="15" fillId="0" borderId="240">
      <alignment horizontal="right" indent="1"/>
    </xf>
    <xf numFmtId="0" fontId="108" fillId="116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08" fillId="61" borderId="268" applyNumberFormat="0" applyProtection="0">
      <alignment horizontal="right" vertical="center"/>
    </xf>
    <xf numFmtId="4" fontId="108" fillId="53" borderId="268" applyNumberFormat="0" applyProtection="0">
      <alignment horizontal="right" vertical="center"/>
    </xf>
    <xf numFmtId="0" fontId="40" fillId="30" borderId="290"/>
    <xf numFmtId="0" fontId="19" fillId="37" borderId="268" applyNumberFormat="0" applyProtection="0">
      <alignment horizontal="left" vertical="top" indent="1"/>
    </xf>
    <xf numFmtId="0" fontId="41" fillId="78" borderId="255" applyNumberFormat="0" applyFont="0" applyAlignment="0" applyProtection="0"/>
    <xf numFmtId="0" fontId="57" fillId="57" borderId="287" applyNumberFormat="0" applyAlignment="0" applyProtection="0"/>
    <xf numFmtId="0" fontId="44" fillId="70" borderId="229" applyNumberFormat="0" applyAlignment="0" applyProtection="0"/>
    <xf numFmtId="168" fontId="15" fillId="0" borderId="317">
      <alignment horizontal="right" indent="1"/>
    </xf>
    <xf numFmtId="0" fontId="19" fillId="37" borderId="378" applyNumberFormat="0" applyProtection="0">
      <alignment horizontal="left" vertical="top" indent="1"/>
    </xf>
    <xf numFmtId="0" fontId="18" fillId="30" borderId="294"/>
    <xf numFmtId="0" fontId="19" fillId="37" borderId="295" applyNumberFormat="0" applyProtection="0">
      <alignment horizontal="left" vertical="top" indent="1"/>
    </xf>
    <xf numFmtId="4" fontId="108" fillId="69" borderId="295" applyNumberFormat="0" applyProtection="0">
      <alignment horizontal="right" vertical="center"/>
    </xf>
    <xf numFmtId="0" fontId="57" fillId="57" borderId="254" applyNumberFormat="0" applyAlignment="0" applyProtection="0"/>
    <xf numFmtId="0" fontId="57" fillId="57" borderId="229" applyNumberFormat="0" applyAlignment="0" applyProtection="0"/>
    <xf numFmtId="0" fontId="19" fillId="109" borderId="268" applyNumberFormat="0" applyProtection="0">
      <alignment horizontal="left" vertical="center" indent="1"/>
    </xf>
    <xf numFmtId="0" fontId="44" fillId="70" borderId="254" applyNumberFormat="0" applyAlignment="0" applyProtection="0"/>
    <xf numFmtId="0" fontId="62" fillId="0" borderId="289" applyNumberFormat="0" applyFill="0" applyAlignment="0" applyProtection="0"/>
    <xf numFmtId="0" fontId="62" fillId="0" borderId="256" applyNumberFormat="0" applyFill="0" applyAlignment="0" applyProtection="0"/>
    <xf numFmtId="168" fontId="15" fillId="0" borderId="265">
      <alignment horizontal="right" indent="1"/>
    </xf>
    <xf numFmtId="0" fontId="62" fillId="0" borderId="264" applyNumberFormat="0" applyFill="0" applyAlignment="0" applyProtection="0"/>
    <xf numFmtId="0" fontId="44" fillId="70" borderId="262" applyNumberFormat="0" applyAlignment="0" applyProtection="0"/>
    <xf numFmtId="0" fontId="40" fillId="30" borderId="265"/>
    <xf numFmtId="0" fontId="40" fillId="76" borderId="266"/>
    <xf numFmtId="0" fontId="40" fillId="76" borderId="266"/>
    <xf numFmtId="0" fontId="57" fillId="57" borderId="257" applyNumberFormat="0" applyAlignment="0" applyProtection="0"/>
    <xf numFmtId="0" fontId="14" fillId="78" borderId="230" applyNumberFormat="0" applyFont="0" applyAlignment="0" applyProtection="0"/>
    <xf numFmtId="4" fontId="106" fillId="77" borderId="340" applyNumberFormat="0" applyProtection="0">
      <alignment vertical="center"/>
    </xf>
    <xf numFmtId="0" fontId="19" fillId="25" borderId="295" applyNumberFormat="0" applyProtection="0">
      <alignment horizontal="left" vertical="center" indent="1"/>
    </xf>
    <xf numFmtId="4" fontId="108" fillId="111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0" fontId="40" fillId="76" borderId="291"/>
    <xf numFmtId="0" fontId="41" fillId="78" borderId="288" applyNumberFormat="0" applyFont="0" applyAlignment="0" applyProtection="0"/>
    <xf numFmtId="0" fontId="41" fillId="78" borderId="255" applyNumberFormat="0" applyFont="0" applyAlignment="0" applyProtection="0"/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0" fontId="40" fillId="76" borderId="313"/>
    <xf numFmtId="0" fontId="62" fillId="0" borderId="293" applyNumberFormat="0" applyFill="0" applyAlignment="0" applyProtection="0"/>
    <xf numFmtId="0" fontId="19" fillId="37" borderId="295" applyNumberFormat="0" applyProtection="0">
      <alignment horizontal="left" vertical="center" indent="1"/>
    </xf>
    <xf numFmtId="4" fontId="108" fillId="115" borderId="246" applyNumberFormat="0" applyProtection="0">
      <alignment horizontal="right" vertical="center"/>
    </xf>
    <xf numFmtId="4" fontId="113" fillId="113" borderId="340" applyNumberFormat="0" applyProtection="0">
      <alignment horizontal="right" vertical="center"/>
    </xf>
    <xf numFmtId="0" fontId="108" fillId="116" borderId="295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0" fontId="108" fillId="109" borderId="378" applyNumberFormat="0" applyProtection="0">
      <alignment horizontal="left" vertical="top" indent="1"/>
    </xf>
    <xf numFmtId="4" fontId="113" fillId="113" borderId="246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4" fontId="113" fillId="113" borderId="295" applyNumberFormat="0" applyProtection="0">
      <alignment horizontal="right" vertical="center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08" fillId="59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4" fontId="108" fillId="61" borderId="246" applyNumberFormat="0" applyProtection="0">
      <alignment horizontal="right" vertical="center"/>
    </xf>
    <xf numFmtId="0" fontId="18" fillId="30" borderId="245"/>
    <xf numFmtId="4" fontId="108" fillId="59" borderId="246" applyNumberFormat="0" applyProtection="0">
      <alignment horizontal="right" vertical="center"/>
    </xf>
    <xf numFmtId="0" fontId="18" fillId="30" borderId="245"/>
    <xf numFmtId="4" fontId="106" fillId="77" borderId="246" applyNumberFormat="0" applyProtection="0">
      <alignment vertical="center"/>
    </xf>
    <xf numFmtId="168" fontId="15" fillId="0" borderId="245">
      <alignment horizontal="right" indent="1"/>
    </xf>
    <xf numFmtId="4" fontId="108" fillId="113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0" fontId="14" fillId="78" borderId="230" applyNumberFormat="0" applyFont="0" applyAlignment="0" applyProtection="0"/>
    <xf numFmtId="0" fontId="18" fillId="30" borderId="294"/>
    <xf numFmtId="0" fontId="18" fillId="30" borderId="245"/>
    <xf numFmtId="4" fontId="108" fillId="65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0" fontId="18" fillId="30" borderId="245"/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0" fontId="108" fillId="109" borderId="246" applyNumberFormat="0" applyProtection="0">
      <alignment horizontal="left" vertical="top" indent="1"/>
    </xf>
    <xf numFmtId="0" fontId="57" fillId="57" borderId="387" applyNumberFormat="0" applyAlignment="0" applyProtection="0"/>
    <xf numFmtId="0" fontId="57" fillId="57" borderId="229" applyNumberFormat="0" applyAlignment="0" applyProtection="0"/>
    <xf numFmtId="4" fontId="111" fillId="113" borderId="246" applyNumberFormat="0" applyProtection="0">
      <alignment horizontal="right" vertical="center"/>
    </xf>
    <xf numFmtId="4" fontId="111" fillId="116" borderId="318" applyNumberFormat="0" applyProtection="0">
      <alignment vertical="center"/>
    </xf>
    <xf numFmtId="0" fontId="41" fillId="78" borderId="230" applyNumberFormat="0" applyFont="0" applyAlignment="0" applyProtection="0"/>
    <xf numFmtId="0" fontId="19" fillId="25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4" fontId="106" fillId="77" borderId="246" applyNumberFormat="0" applyProtection="0">
      <alignment vertical="center"/>
    </xf>
    <xf numFmtId="4" fontId="108" fillId="53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0" fontId="57" fillId="57" borderId="229" applyNumberFormat="0" applyAlignment="0" applyProtection="0"/>
    <xf numFmtId="4" fontId="108" fillId="116" borderId="246" applyNumberFormat="0" applyProtection="0">
      <alignment vertical="center"/>
    </xf>
    <xf numFmtId="0" fontId="108" fillId="116" borderId="246" applyNumberFormat="0" applyProtection="0">
      <alignment horizontal="left" vertical="top" indent="1"/>
    </xf>
    <xf numFmtId="0" fontId="62" fillId="0" borderId="244" applyNumberFormat="0" applyFill="0" applyAlignment="0" applyProtection="0"/>
    <xf numFmtId="168" fontId="15" fillId="0" borderId="245">
      <alignment horizontal="right" indent="1"/>
    </xf>
    <xf numFmtId="4" fontId="106" fillId="23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0" fontId="44" fillId="70" borderId="229" applyNumberFormat="0" applyAlignment="0" applyProtection="0"/>
    <xf numFmtId="4" fontId="108" fillId="111" borderId="246" applyNumberFormat="0" applyProtection="0">
      <alignment horizontal="right" vertical="center"/>
    </xf>
    <xf numFmtId="168" fontId="15" fillId="0" borderId="245">
      <alignment horizontal="right" indent="1"/>
    </xf>
    <xf numFmtId="4" fontId="113" fillId="113" borderId="246" applyNumberFormat="0" applyProtection="0">
      <alignment horizontal="right" vertical="center"/>
    </xf>
    <xf numFmtId="4" fontId="107" fillId="23" borderId="246" applyNumberFormat="0" applyProtection="0">
      <alignment vertical="center"/>
    </xf>
    <xf numFmtId="0" fontId="62" fillId="0" borderId="256" applyNumberFormat="0" applyFill="0" applyAlignment="0" applyProtection="0"/>
    <xf numFmtId="0" fontId="41" fillId="78" borderId="230" applyNumberFormat="0" applyFont="0" applyAlignment="0" applyProtection="0"/>
    <xf numFmtId="168" fontId="15" fillId="0" borderId="245">
      <alignment horizontal="right" indent="1"/>
    </xf>
    <xf numFmtId="4" fontId="108" fillId="53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6" borderId="246" applyNumberFormat="0" applyProtection="0">
      <alignment horizontal="left" vertical="center" indent="1"/>
    </xf>
    <xf numFmtId="4" fontId="107" fillId="23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11" fillId="113" borderId="246" applyNumberFormat="0" applyProtection="0">
      <alignment horizontal="right" vertical="center"/>
    </xf>
    <xf numFmtId="4" fontId="106" fillId="23" borderId="246" applyNumberFormat="0" applyProtection="0">
      <alignment horizontal="left" vertical="center" indent="1"/>
    </xf>
    <xf numFmtId="0" fontId="44" fillId="70" borderId="229" applyNumberFormat="0" applyAlignment="0" applyProtection="0"/>
    <xf numFmtId="0" fontId="57" fillId="57" borderId="229" applyNumberFormat="0" applyAlignment="0" applyProtection="0"/>
    <xf numFmtId="0" fontId="19" fillId="109" borderId="246" applyNumberFormat="0" applyProtection="0">
      <alignment horizontal="left" vertical="center" indent="1"/>
    </xf>
    <xf numFmtId="4" fontId="108" fillId="60" borderId="246" applyNumberFormat="0" applyProtection="0">
      <alignment horizontal="right" vertical="center"/>
    </xf>
    <xf numFmtId="168" fontId="15" fillId="0" borderId="245">
      <alignment horizontal="right" indent="1"/>
    </xf>
    <xf numFmtId="4" fontId="108" fillId="69" borderId="246" applyNumberFormat="0" applyProtection="0">
      <alignment horizontal="right" vertical="center"/>
    </xf>
    <xf numFmtId="0" fontId="44" fillId="70" borderId="229" applyNumberFormat="0" applyAlignment="0" applyProtection="0"/>
    <xf numFmtId="168" fontId="15" fillId="0" borderId="245">
      <alignment horizontal="right" indent="1"/>
    </xf>
    <xf numFmtId="0" fontId="14" fillId="78" borderId="230" applyNumberFormat="0" applyFont="0" applyAlignment="0" applyProtection="0"/>
    <xf numFmtId="0" fontId="105" fillId="70" borderId="243" applyNumberFormat="0" applyAlignment="0" applyProtection="0"/>
    <xf numFmtId="4" fontId="108" fillId="116" borderId="246" applyNumberFormat="0" applyProtection="0">
      <alignment horizontal="left" vertical="center" indent="1"/>
    </xf>
    <xf numFmtId="4" fontId="111" fillId="116" borderId="246" applyNumberFormat="0" applyProtection="0">
      <alignment vertical="center"/>
    </xf>
    <xf numFmtId="0" fontId="19" fillId="37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168" fontId="15" fillId="0" borderId="294">
      <alignment horizontal="right" indent="1"/>
    </xf>
    <xf numFmtId="0" fontId="19" fillId="109" borderId="425" applyNumberFormat="0" applyProtection="0">
      <alignment horizontal="left" vertical="top" indent="1"/>
    </xf>
    <xf numFmtId="4" fontId="108" fillId="115" borderId="246" applyNumberFormat="0" applyProtection="0">
      <alignment horizontal="left" vertical="center" indent="1"/>
    </xf>
    <xf numFmtId="4" fontId="113" fillId="113" borderId="246" applyNumberFormat="0" applyProtection="0">
      <alignment horizontal="right" vertical="center"/>
    </xf>
    <xf numFmtId="0" fontId="105" fillId="70" borderId="243" applyNumberFormat="0" applyAlignment="0" applyProtection="0"/>
    <xf numFmtId="0" fontId="57" fillId="57" borderId="229" applyNumberFormat="0" applyAlignment="0" applyProtection="0"/>
    <xf numFmtId="0" fontId="62" fillId="0" borderId="244" applyNumberFormat="0" applyFill="0" applyAlignment="0" applyProtection="0"/>
    <xf numFmtId="0" fontId="106" fillId="23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3" fillId="113" borderId="246" applyNumberFormat="0" applyProtection="0">
      <alignment horizontal="right" vertical="center"/>
    </xf>
    <xf numFmtId="0" fontId="108" fillId="116" borderId="246" applyNumberFormat="0" applyProtection="0">
      <alignment horizontal="left" vertical="top" indent="1"/>
    </xf>
    <xf numFmtId="4" fontId="108" fillId="115" borderId="246" applyNumberFormat="0" applyProtection="0">
      <alignment horizontal="left" vertical="center" indent="1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08" fillId="69" borderId="246" applyNumberFormat="0" applyProtection="0">
      <alignment horizontal="right" vertical="center"/>
    </xf>
    <xf numFmtId="168" fontId="15" fillId="0" borderId="245">
      <alignment horizontal="right" indent="1"/>
    </xf>
    <xf numFmtId="0" fontId="44" fillId="70" borderId="229" applyNumberFormat="0" applyAlignment="0" applyProtection="0"/>
    <xf numFmtId="0" fontId="106" fillId="23" borderId="246" applyNumberFormat="0" applyProtection="0">
      <alignment horizontal="left" vertical="top" indent="1"/>
    </xf>
    <xf numFmtId="4" fontId="108" fillId="67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13" fillId="113" borderId="246" applyNumberFormat="0" applyProtection="0">
      <alignment horizontal="right" vertical="center"/>
    </xf>
    <xf numFmtId="43" fontId="4" fillId="0" borderId="0" applyFont="0" applyFill="0" applyBorder="0" applyAlignment="0" applyProtection="0"/>
    <xf numFmtId="0" fontId="44" fillId="70" borderId="287" applyNumberFormat="0" applyAlignment="0" applyProtection="0"/>
    <xf numFmtId="0" fontId="4" fillId="0" borderId="0"/>
    <xf numFmtId="4" fontId="108" fillId="113" borderId="31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18" fillId="76" borderId="266"/>
    <xf numFmtId="0" fontId="57" fillId="57" borderId="301" applyNumberFormat="0" applyAlignment="0" applyProtection="0"/>
    <xf numFmtId="0" fontId="41" fillId="78" borderId="263" applyNumberFormat="0" applyFont="0" applyAlignment="0" applyProtection="0"/>
    <xf numFmtId="4" fontId="115" fillId="110" borderId="248" applyNumberFormat="0" applyProtection="0">
      <alignment horizontal="left" vertical="center" indent="1"/>
    </xf>
    <xf numFmtId="4" fontId="108" fillId="61" borderId="268" applyNumberFormat="0" applyProtection="0">
      <alignment horizontal="right" vertical="center"/>
    </xf>
    <xf numFmtId="0" fontId="62" fillId="0" borderId="256" applyNumberFormat="0" applyFill="0" applyAlignment="0" applyProtection="0"/>
    <xf numFmtId="4" fontId="108" fillId="59" borderId="268" applyNumberFormat="0" applyProtection="0">
      <alignment horizontal="right" vertical="center"/>
    </xf>
    <xf numFmtId="0" fontId="62" fillId="0" borderId="423" applyNumberFormat="0" applyFill="0" applyAlignment="0" applyProtection="0"/>
    <xf numFmtId="4" fontId="113" fillId="113" borderId="403" applyNumberFormat="0" applyProtection="0">
      <alignment horizontal="right" vertical="center"/>
    </xf>
    <xf numFmtId="4" fontId="113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4" fontId="111" fillId="113" borderId="268" applyNumberFormat="0" applyProtection="0">
      <alignment horizontal="right" vertical="center"/>
    </xf>
    <xf numFmtId="4" fontId="108" fillId="113" borderId="268" applyNumberFormat="0" applyProtection="0">
      <alignment horizontal="right"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vertical="center"/>
    </xf>
    <xf numFmtId="0" fontId="62" fillId="0" borderId="365" applyNumberFormat="0" applyFill="0" applyAlignment="0" applyProtection="0"/>
    <xf numFmtId="0" fontId="19" fillId="37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0" fontId="18" fillId="30" borderId="317"/>
    <xf numFmtId="0" fontId="106" fillId="23" borderId="295" applyNumberFormat="0" applyProtection="0">
      <alignment horizontal="left" vertical="top" indent="1"/>
    </xf>
    <xf numFmtId="4" fontId="111" fillId="113" borderId="295" applyNumberFormat="0" applyProtection="0">
      <alignment horizontal="right" vertical="center"/>
    </xf>
    <xf numFmtId="0" fontId="108" fillId="116" borderId="295" applyNumberFormat="0" applyProtection="0">
      <alignment horizontal="left" vertical="top" indent="1"/>
    </xf>
    <xf numFmtId="0" fontId="44" fillId="70" borderId="254" applyNumberFormat="0" applyAlignment="0" applyProtection="0"/>
    <xf numFmtId="4" fontId="108" fillId="59" borderId="340" applyNumberFormat="0" applyProtection="0">
      <alignment horizontal="right" vertical="center"/>
    </xf>
    <xf numFmtId="0" fontId="40" fillId="76" borderId="266"/>
    <xf numFmtId="0" fontId="40" fillId="30" borderId="265"/>
    <xf numFmtId="0" fontId="57" fillId="57" borderId="262" applyNumberFormat="0" applyAlignment="0" applyProtection="0"/>
    <xf numFmtId="168" fontId="15" fillId="0" borderId="265">
      <alignment horizontal="right" indent="1"/>
    </xf>
    <xf numFmtId="0" fontId="57" fillId="57" borderId="262" applyNumberFormat="0" applyAlignment="0" applyProtection="0"/>
    <xf numFmtId="0" fontId="62" fillId="0" borderId="264" applyNumberFormat="0" applyFill="0" applyAlignment="0" applyProtection="0"/>
    <xf numFmtId="0" fontId="57" fillId="57" borderId="262" applyNumberFormat="0" applyAlignment="0" applyProtection="0"/>
    <xf numFmtId="168" fontId="15" fillId="0" borderId="265">
      <alignment horizontal="right" indent="1"/>
    </xf>
    <xf numFmtId="0" fontId="57" fillId="57" borderId="262" applyNumberFormat="0" applyAlignment="0" applyProtection="0"/>
    <xf numFmtId="0" fontId="40" fillId="30" borderId="265"/>
    <xf numFmtId="0" fontId="40" fillId="76" borderId="266"/>
    <xf numFmtId="0" fontId="44" fillId="70" borderId="262" applyNumberFormat="0" applyAlignment="0" applyProtection="0"/>
    <xf numFmtId="0" fontId="41" fillId="78" borderId="263" applyNumberFormat="0" applyFont="0" applyAlignment="0" applyProtection="0"/>
    <xf numFmtId="168" fontId="15" fillId="0" borderId="265">
      <alignment horizontal="right" indent="1"/>
    </xf>
    <xf numFmtId="0" fontId="62" fillId="0" borderId="264" applyNumberFormat="0" applyFill="0" applyAlignment="0" applyProtection="0"/>
    <xf numFmtId="0" fontId="57" fillId="57" borderId="262" applyNumberFormat="0" applyAlignment="0" applyProtection="0"/>
    <xf numFmtId="0" fontId="62" fillId="0" borderId="264" applyNumberFormat="0" applyFill="0" applyAlignment="0" applyProtection="0"/>
    <xf numFmtId="168" fontId="15" fillId="0" borderId="265">
      <alignment horizontal="right" indent="1"/>
    </xf>
    <xf numFmtId="0" fontId="62" fillId="0" borderId="259" applyNumberFormat="0" applyFill="0" applyAlignment="0" applyProtection="0"/>
    <xf numFmtId="0" fontId="41" fillId="78" borderId="258" applyNumberFormat="0" applyFont="0" applyAlignment="0" applyProtection="0"/>
    <xf numFmtId="0" fontId="4" fillId="0" borderId="0"/>
    <xf numFmtId="0" fontId="40" fillId="30" borderId="252"/>
    <xf numFmtId="0" fontId="44" fillId="70" borderId="257" applyNumberFormat="0" applyAlignment="0" applyProtection="0"/>
    <xf numFmtId="4" fontId="121" fillId="23" borderId="248" applyNumberFormat="0" applyProtection="0">
      <alignment vertical="center"/>
    </xf>
    <xf numFmtId="4" fontId="122" fillId="23" borderId="248" applyNumberFormat="0" applyProtection="0">
      <alignment vertical="center"/>
    </xf>
    <xf numFmtId="4" fontId="123" fillId="116" borderId="248" applyNumberFormat="0" applyProtection="0">
      <alignment horizontal="left" vertical="center" indent="1"/>
    </xf>
    <xf numFmtId="4" fontId="115" fillId="53" borderId="248" applyNumberFormat="0" applyProtection="0">
      <alignment horizontal="right" vertical="center"/>
    </xf>
    <xf numFmtId="4" fontId="115" fillId="136" borderId="248" applyNumberFormat="0" applyProtection="0">
      <alignment horizontal="right" vertical="center"/>
    </xf>
    <xf numFmtId="4" fontId="115" fillId="61" borderId="248" applyNumberFormat="0" applyProtection="0">
      <alignment horizontal="right" vertical="center"/>
    </xf>
    <xf numFmtId="4" fontId="115" fillId="65" borderId="248" applyNumberFormat="0" applyProtection="0">
      <alignment horizontal="right" vertical="center"/>
    </xf>
    <xf numFmtId="4" fontId="115" fillId="69" borderId="248" applyNumberFormat="0" applyProtection="0">
      <alignment horizontal="right" vertical="center"/>
    </xf>
    <xf numFmtId="4" fontId="115" fillId="68" borderId="248" applyNumberFormat="0" applyProtection="0">
      <alignment horizontal="right" vertical="center"/>
    </xf>
    <xf numFmtId="4" fontId="115" fillId="111" borderId="248" applyNumberFormat="0" applyProtection="0">
      <alignment horizontal="right" vertical="center"/>
    </xf>
    <xf numFmtId="4" fontId="115" fillId="60" borderId="248" applyNumberFormat="0" applyProtection="0">
      <alignment horizontal="right" vertical="center"/>
    </xf>
    <xf numFmtId="4" fontId="115" fillId="112" borderId="247" applyNumberFormat="0" applyProtection="0">
      <alignment horizontal="left" vertical="center" indent="1"/>
    </xf>
    <xf numFmtId="4" fontId="115" fillId="51" borderId="248" applyNumberFormat="0" applyProtection="0">
      <alignment horizontal="left" vertical="center" indent="1"/>
    </xf>
    <xf numFmtId="4" fontId="115" fillId="51" borderId="248" applyNumberFormat="0" applyProtection="0">
      <alignment horizontal="left" vertical="center" indent="1"/>
    </xf>
    <xf numFmtId="4" fontId="124" fillId="137" borderId="247" applyNumberFormat="0" applyProtection="0">
      <alignment horizontal="left" vertical="center" indent="1"/>
    </xf>
    <xf numFmtId="4" fontId="115" fillId="115" borderId="248" applyNumberFormat="0" applyProtection="0">
      <alignment horizontal="right" vertical="center"/>
    </xf>
    <xf numFmtId="0" fontId="105" fillId="70" borderId="292" applyNumberFormat="0" applyAlignment="0" applyProtection="0"/>
    <xf numFmtId="0" fontId="57" fillId="57" borderId="279" applyNumberFormat="0" applyAlignment="0" applyProtection="0"/>
    <xf numFmtId="4" fontId="108" fillId="67" borderId="295" applyNumberFormat="0" applyProtection="0">
      <alignment horizontal="right" vertical="center"/>
    </xf>
    <xf numFmtId="0" fontId="40" fillId="76" borderId="253"/>
    <xf numFmtId="0" fontId="40" fillId="30" borderId="252"/>
    <xf numFmtId="0" fontId="57" fillId="57" borderId="254" applyNumberFormat="0" applyAlignment="0" applyProtection="0"/>
    <xf numFmtId="4" fontId="108" fillId="65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0" fontId="19" fillId="109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4" fontId="111" fillId="113" borderId="295" applyNumberFormat="0" applyProtection="0">
      <alignment horizontal="right" vertical="center"/>
    </xf>
    <xf numFmtId="168" fontId="15" fillId="0" borderId="252">
      <alignment horizontal="right" indent="1"/>
    </xf>
    <xf numFmtId="4" fontId="113" fillId="113" borderId="295" applyNumberFormat="0" applyProtection="0">
      <alignment horizontal="right" vertical="center"/>
    </xf>
    <xf numFmtId="0" fontId="19" fillId="37" borderId="318" applyNumberFormat="0" applyProtection="0">
      <alignment horizontal="left" vertical="top" indent="1"/>
    </xf>
    <xf numFmtId="4" fontId="108" fillId="115" borderId="295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4" fontId="111" fillId="113" borderId="318" applyNumberFormat="0" applyProtection="0">
      <alignment horizontal="right"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44" fillId="70" borderId="331" applyNumberFormat="0" applyAlignment="0" applyProtection="0"/>
    <xf numFmtId="168" fontId="15" fillId="0" borderId="339">
      <alignment horizontal="right" indent="1"/>
    </xf>
    <xf numFmtId="4" fontId="115" fillId="110" borderId="297" applyNumberFormat="0" applyProtection="0">
      <alignment horizontal="left" vertical="center" indent="1"/>
    </xf>
    <xf numFmtId="0" fontId="115" fillId="70" borderId="248" applyNumberFormat="0" applyProtection="0">
      <alignment horizontal="left" vertical="center" indent="1"/>
    </xf>
    <xf numFmtId="0" fontId="101" fillId="137" borderId="246" applyNumberFormat="0" applyProtection="0">
      <alignment horizontal="left" vertical="top" indent="1"/>
    </xf>
    <xf numFmtId="0" fontId="101" fillId="137" borderId="246" applyNumberFormat="0" applyProtection="0">
      <alignment horizontal="left" vertical="top" indent="1"/>
    </xf>
    <xf numFmtId="0" fontId="115" fillId="138" borderId="248" applyNumberFormat="0" applyProtection="0">
      <alignment horizontal="left" vertical="center" indent="1"/>
    </xf>
    <xf numFmtId="0" fontId="101" fillId="115" borderId="246" applyNumberFormat="0" applyProtection="0">
      <alignment horizontal="left" vertical="top" indent="1"/>
    </xf>
    <xf numFmtId="0" fontId="101" fillId="115" borderId="246" applyNumberFormat="0" applyProtection="0">
      <alignment horizontal="left" vertical="top" indent="1"/>
    </xf>
    <xf numFmtId="0" fontId="115" fillId="58" borderId="248" applyNumberFormat="0" applyProtection="0">
      <alignment horizontal="left" vertical="center" indent="1"/>
    </xf>
    <xf numFmtId="0" fontId="101" fillId="58" borderId="246" applyNumberFormat="0" applyProtection="0">
      <alignment horizontal="left" vertical="top" indent="1"/>
    </xf>
    <xf numFmtId="0" fontId="101" fillId="58" borderId="246" applyNumberFormat="0" applyProtection="0">
      <alignment horizontal="left" vertical="top" indent="1"/>
    </xf>
    <xf numFmtId="0" fontId="115" fillId="113" borderId="248" applyNumberFormat="0" applyProtection="0">
      <alignment horizontal="left" vertical="center" indent="1"/>
    </xf>
    <xf numFmtId="0" fontId="101" fillId="113" borderId="246" applyNumberFormat="0" applyProtection="0">
      <alignment horizontal="left" vertical="top" indent="1"/>
    </xf>
    <xf numFmtId="0" fontId="101" fillId="113" borderId="246" applyNumberFormat="0" applyProtection="0">
      <alignment horizontal="left" vertical="top" indent="1"/>
    </xf>
    <xf numFmtId="4" fontId="123" fillId="139" borderId="248" applyNumberFormat="0" applyProtection="0">
      <alignment horizontal="left" vertical="center" indent="1"/>
    </xf>
    <xf numFmtId="4" fontId="123" fillId="139" borderId="248" applyNumberFormat="0" applyProtection="0">
      <alignment horizontal="left" vertical="center" indent="1"/>
    </xf>
    <xf numFmtId="0" fontId="57" fillId="57" borderId="355" applyNumberFormat="0" applyAlignment="0" applyProtection="0"/>
    <xf numFmtId="0" fontId="19" fillId="109" borderId="340" applyNumberFormat="0" applyProtection="0">
      <alignment horizontal="left" vertical="center" indent="1"/>
    </xf>
    <xf numFmtId="4" fontId="108" fillId="113" borderId="378" applyNumberFormat="0" applyProtection="0">
      <alignment horizontal="right" vertical="center"/>
    </xf>
    <xf numFmtId="4" fontId="108" fillId="116" borderId="318" applyNumberFormat="0" applyProtection="0">
      <alignment vertical="center"/>
    </xf>
    <xf numFmtId="168" fontId="15" fillId="0" borderId="312">
      <alignment horizontal="right" indent="1"/>
    </xf>
    <xf numFmtId="0" fontId="123" fillId="21" borderId="249"/>
    <xf numFmtId="4" fontId="115" fillId="0" borderId="248" applyNumberFormat="0" applyProtection="0">
      <alignment horizontal="right" vertical="center"/>
    </xf>
    <xf numFmtId="4" fontId="122" fillId="51" borderId="248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4" fontId="124" fillId="137" borderId="319" applyNumberFormat="0" applyProtection="0">
      <alignment horizontal="left" vertical="center" indent="1"/>
    </xf>
    <xf numFmtId="4" fontId="115" fillId="112" borderId="319" applyNumberFormat="0" applyProtection="0">
      <alignment horizontal="left" vertical="center" indent="1"/>
    </xf>
    <xf numFmtId="4" fontId="115" fillId="65" borderId="320" applyNumberFormat="0" applyProtection="0">
      <alignment horizontal="right" vertical="center"/>
    </xf>
    <xf numFmtId="0" fontId="19" fillId="37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53" borderId="295" applyNumberFormat="0" applyProtection="0">
      <alignment horizontal="right" vertical="center"/>
    </xf>
    <xf numFmtId="4" fontId="106" fillId="77" borderId="295" applyNumberFormat="0" applyProtection="0">
      <alignment vertical="center"/>
    </xf>
    <xf numFmtId="4" fontId="124" fillId="137" borderId="341" applyNumberFormat="0" applyProtection="0">
      <alignment horizontal="left" vertical="center" indent="1"/>
    </xf>
    <xf numFmtId="168" fontId="15" fillId="0" borderId="294">
      <alignment horizontal="right" indent="1"/>
    </xf>
    <xf numFmtId="0" fontId="62" fillId="0" borderId="293" applyNumberFormat="0" applyFill="0" applyAlignment="0" applyProtection="0"/>
    <xf numFmtId="0" fontId="40" fillId="30" borderId="290"/>
    <xf numFmtId="4" fontId="108" fillId="116" borderId="295" applyNumberFormat="0" applyProtection="0">
      <alignment vertical="center"/>
    </xf>
    <xf numFmtId="0" fontId="125" fillId="0" borderId="245"/>
    <xf numFmtId="0" fontId="44" fillId="70" borderId="287" applyNumberFormat="0" applyAlignment="0" applyProtection="0"/>
    <xf numFmtId="0" fontId="4" fillId="0" borderId="0"/>
    <xf numFmtId="4" fontId="108" fillId="69" borderId="340" applyNumberFormat="0" applyProtection="0">
      <alignment horizontal="right" vertical="center"/>
    </xf>
    <xf numFmtId="0" fontId="4" fillId="0" borderId="0"/>
    <xf numFmtId="0" fontId="108" fillId="109" borderId="295" applyNumberFormat="0" applyProtection="0">
      <alignment horizontal="left" vertical="top" indent="1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103" borderId="0" applyNumberFormat="0" applyBorder="0" applyAlignment="0" applyProtection="0"/>
    <xf numFmtId="0" fontId="4" fillId="103" borderId="0" applyNumberFormat="0" applyBorder="0" applyAlignment="0" applyProtection="0"/>
    <xf numFmtId="0" fontId="4" fillId="103" borderId="0" applyNumberFormat="0" applyBorder="0" applyAlignment="0" applyProtection="0"/>
    <xf numFmtId="0" fontId="4" fillId="103" borderId="0" applyNumberFormat="0" applyBorder="0" applyAlignment="0" applyProtection="0"/>
    <xf numFmtId="0" fontId="4" fillId="103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91" borderId="0" applyNumberFormat="0" applyBorder="0" applyAlignment="0" applyProtection="0"/>
    <xf numFmtId="0" fontId="4" fillId="91" borderId="0" applyNumberFormat="0" applyBorder="0" applyAlignment="0" applyProtection="0"/>
    <xf numFmtId="0" fontId="4" fillId="91" borderId="0" applyNumberFormat="0" applyBorder="0" applyAlignment="0" applyProtection="0"/>
    <xf numFmtId="0" fontId="4" fillId="91" borderId="0" applyNumberFormat="0" applyBorder="0" applyAlignment="0" applyProtection="0"/>
    <xf numFmtId="0" fontId="4" fillId="91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7" borderId="0" applyNumberFormat="0" applyBorder="0" applyAlignment="0" applyProtection="0"/>
    <xf numFmtId="0" fontId="4" fillId="107" borderId="0" applyNumberFormat="0" applyBorder="0" applyAlignment="0" applyProtection="0"/>
    <xf numFmtId="0" fontId="4" fillId="107" borderId="0" applyNumberFormat="0" applyBorder="0" applyAlignment="0" applyProtection="0"/>
    <xf numFmtId="0" fontId="4" fillId="107" borderId="0" applyNumberFormat="0" applyBorder="0" applyAlignment="0" applyProtection="0"/>
    <xf numFmtId="0" fontId="4" fillId="107" borderId="0" applyNumberFormat="0" applyBorder="0" applyAlignment="0" applyProtection="0"/>
    <xf numFmtId="168" fontId="15" fillId="0" borderId="290">
      <alignment horizontal="right" indent="1"/>
    </xf>
    <xf numFmtId="0" fontId="108" fillId="109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0" fontId="19" fillId="25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8" fillId="30" borderId="240"/>
    <xf numFmtId="4" fontId="108" fillId="111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0" fontId="18" fillId="30" borderId="240"/>
    <xf numFmtId="0" fontId="57" fillId="57" borderId="287" applyNumberFormat="0" applyAlignment="0" applyProtection="0"/>
    <xf numFmtId="0" fontId="44" fillId="70" borderId="262" applyNumberForma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4" fontId="115" fillId="68" borderId="342" applyNumberFormat="0" applyProtection="0">
      <alignment horizontal="right" vertical="center"/>
    </xf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101" fillId="137" borderId="340" applyNumberFormat="0" applyProtection="0">
      <alignment horizontal="left" vertical="top" indent="1"/>
    </xf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57" fillId="57" borderId="279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41" fillId="78" borderId="310" applyNumberFormat="0" applyFont="0" applyAlignment="0" applyProtection="0"/>
    <xf numFmtId="0" fontId="19" fillId="37" borderId="246" applyNumberFormat="0" applyProtection="0">
      <alignment horizontal="left" vertical="top" indent="1"/>
    </xf>
    <xf numFmtId="4" fontId="108" fillId="111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0" fontId="18" fillId="30" borderId="245"/>
    <xf numFmtId="0" fontId="62" fillId="0" borderId="244" applyNumberFormat="0" applyFill="0" applyAlignment="0" applyProtection="0"/>
    <xf numFmtId="4" fontId="106" fillId="77" borderId="246" applyNumberFormat="0" applyProtection="0">
      <alignment vertical="center"/>
    </xf>
    <xf numFmtId="0" fontId="18" fillId="30" borderId="245"/>
    <xf numFmtId="4" fontId="108" fillId="59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6" borderId="246" applyNumberFormat="0" applyProtection="0">
      <alignment horizontal="left" vertical="center" indent="1"/>
    </xf>
    <xf numFmtId="4" fontId="108" fillId="67" borderId="295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7" fillId="23" borderId="246" applyNumberFormat="0" applyProtection="0">
      <alignment vertical="center"/>
    </xf>
    <xf numFmtId="0" fontId="44" fillId="70" borderId="242" applyNumberFormat="0" applyAlignment="0" applyProtection="0"/>
    <xf numFmtId="0" fontId="108" fillId="116" borderId="378" applyNumberFormat="0" applyProtection="0">
      <alignment horizontal="left" vertical="top" indent="1"/>
    </xf>
    <xf numFmtId="0" fontId="57" fillId="57" borderId="242" applyNumberFormat="0" applyAlignment="0" applyProtection="0"/>
    <xf numFmtId="0" fontId="4" fillId="0" borderId="0"/>
    <xf numFmtId="0" fontId="4" fillId="0" borderId="0"/>
    <xf numFmtId="168" fontId="15" fillId="0" borderId="245">
      <alignment horizontal="right" indent="1"/>
    </xf>
    <xf numFmtId="0" fontId="19" fillId="109" borderId="318" applyNumberFormat="0" applyProtection="0">
      <alignment horizontal="left" vertical="center" indent="1"/>
    </xf>
    <xf numFmtId="0" fontId="41" fillId="78" borderId="250" applyNumberFormat="0" applyFont="0" applyAlignment="0" applyProtection="0"/>
    <xf numFmtId="0" fontId="19" fillId="109" borderId="378" applyNumberFormat="0" applyProtection="0">
      <alignment horizontal="left" vertical="top" indent="1"/>
    </xf>
    <xf numFmtId="0" fontId="62" fillId="0" borderId="244" applyNumberFormat="0" applyFill="0" applyAlignment="0" applyProtection="0"/>
    <xf numFmtId="0" fontId="4" fillId="4" borderId="0" applyNumberFormat="0" applyBorder="0" applyAlignment="0" applyProtection="0"/>
    <xf numFmtId="0" fontId="18" fillId="30" borderId="245"/>
    <xf numFmtId="0" fontId="18" fillId="76" borderId="241"/>
    <xf numFmtId="4" fontId="115" fillId="51" borderId="320" applyNumberFormat="0" applyProtection="0">
      <alignment horizontal="left" vertical="center" indent="1"/>
    </xf>
    <xf numFmtId="0" fontId="57" fillId="57" borderId="301" applyNumberFormat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8" fontId="15" fillId="0" borderId="245">
      <alignment horizontal="right" indent="1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109" borderId="246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19" fillId="114" borderId="246" applyNumberFormat="0" applyProtection="0">
      <alignment horizontal="left" vertical="top" indent="1"/>
    </xf>
    <xf numFmtId="0" fontId="44" fillId="70" borderId="242" applyNumberFormat="0" applyAlignment="0" applyProtection="0"/>
    <xf numFmtId="168" fontId="15" fillId="0" borderId="245">
      <alignment horizontal="right" indent="1"/>
    </xf>
    <xf numFmtId="0" fontId="62" fillId="0" borderId="357" applyNumberFormat="0" applyFill="0" applyAlignment="0" applyProtection="0"/>
    <xf numFmtId="0" fontId="57" fillId="57" borderId="242" applyNumberFormat="0" applyAlignment="0" applyProtection="0"/>
    <xf numFmtId="0" fontId="18" fillId="30" borderId="245"/>
    <xf numFmtId="0" fontId="18" fillId="76" borderId="24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24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1" fillId="78" borderId="25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0" borderId="244" applyNumberFormat="0" applyFill="0" applyAlignment="0" applyProtection="0"/>
    <xf numFmtId="0" fontId="18" fillId="30" borderId="374"/>
    <xf numFmtId="168" fontId="15" fillId="0" borderId="245">
      <alignment horizontal="right" indent="1"/>
    </xf>
    <xf numFmtId="0" fontId="19" fillId="37" borderId="246" applyNumberFormat="0" applyProtection="0">
      <alignment horizontal="left" vertical="center" indent="1"/>
    </xf>
    <xf numFmtId="0" fontId="18" fillId="30" borderId="245"/>
    <xf numFmtId="4" fontId="108" fillId="69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0" fontId="14" fillId="78" borderId="250" applyNumberFormat="0" applyFont="0" applyAlignment="0" applyProtection="0"/>
    <xf numFmtId="4" fontId="108" fillId="113" borderId="246" applyNumberFormat="0" applyProtection="0">
      <alignment horizontal="right" vertical="center"/>
    </xf>
    <xf numFmtId="168" fontId="15" fillId="0" borderId="245">
      <alignment horizontal="right" indent="1"/>
    </xf>
    <xf numFmtId="0" fontId="18" fillId="30" borderId="245"/>
    <xf numFmtId="4" fontId="108" fillId="59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13" fillId="113" borderId="246" applyNumberFormat="0" applyProtection="0">
      <alignment horizontal="right" vertical="center"/>
    </xf>
    <xf numFmtId="0" fontId="108" fillId="109" borderId="246" applyNumberFormat="0" applyProtection="0">
      <alignment horizontal="left" vertical="top" indent="1"/>
    </xf>
    <xf numFmtId="4" fontId="108" fillId="115" borderId="246" applyNumberFormat="0" applyProtection="0">
      <alignment horizontal="left" vertical="center" indent="1"/>
    </xf>
    <xf numFmtId="4" fontId="108" fillId="113" borderId="246" applyNumberFormat="0" applyProtection="0">
      <alignment horizontal="right" vertical="center"/>
    </xf>
    <xf numFmtId="0" fontId="108" fillId="116" borderId="246" applyNumberFormat="0" applyProtection="0">
      <alignment horizontal="left" vertical="top" indent="1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vertical="center"/>
    </xf>
    <xf numFmtId="0" fontId="44" fillId="70" borderId="242" applyNumberFormat="0" applyAlignment="0" applyProtection="0"/>
    <xf numFmtId="0" fontId="57" fillId="57" borderId="242" applyNumberFormat="0" applyAlignment="0" applyProtection="0"/>
    <xf numFmtId="0" fontId="57" fillId="57" borderId="242" applyNumberFormat="0" applyAlignment="0" applyProtection="0"/>
    <xf numFmtId="0" fontId="19" fillId="109" borderId="246" applyNumberFormat="0" applyProtection="0">
      <alignment horizontal="left" vertical="center" indent="1"/>
    </xf>
    <xf numFmtId="0" fontId="14" fillId="78" borderId="250" applyNumberFormat="0" applyFont="0" applyAlignment="0" applyProtection="0"/>
    <xf numFmtId="0" fontId="105" fillId="70" borderId="243" applyNumberFormat="0" applyAlignment="0" applyProtection="0"/>
    <xf numFmtId="0" fontId="18" fillId="30" borderId="245"/>
    <xf numFmtId="0" fontId="18" fillId="76" borderId="241"/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6" fillId="77" borderId="295" applyNumberFormat="0" applyProtection="0">
      <alignment vertical="center"/>
    </xf>
    <xf numFmtId="4" fontId="108" fillId="115" borderId="246" applyNumberFormat="0" applyProtection="0">
      <alignment horizontal="right" vertical="center"/>
    </xf>
    <xf numFmtId="168" fontId="15" fillId="0" borderId="245">
      <alignment horizontal="right" indent="1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13" fillId="113" borderId="246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168" fontId="15" fillId="0" borderId="317">
      <alignment horizontal="right" indent="1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08" fillId="59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4" fontId="108" fillId="61" borderId="246" applyNumberFormat="0" applyProtection="0">
      <alignment horizontal="right" vertical="center"/>
    </xf>
    <xf numFmtId="0" fontId="18" fillId="30" borderId="245"/>
    <xf numFmtId="4" fontId="108" fillId="59" borderId="246" applyNumberFormat="0" applyProtection="0">
      <alignment horizontal="right" vertical="center"/>
    </xf>
    <xf numFmtId="0" fontId="18" fillId="30" borderId="245"/>
    <xf numFmtId="4" fontId="106" fillId="77" borderId="246" applyNumberFormat="0" applyProtection="0">
      <alignment vertical="center"/>
    </xf>
    <xf numFmtId="168" fontId="15" fillId="0" borderId="245">
      <alignment horizontal="right" indent="1"/>
    </xf>
    <xf numFmtId="4" fontId="108" fillId="113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0" fontId="14" fillId="78" borderId="250" applyNumberFormat="0" applyFont="0" applyAlignment="0" applyProtection="0"/>
    <xf numFmtId="0" fontId="18" fillId="30" borderId="245"/>
    <xf numFmtId="4" fontId="108" fillId="65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0" fontId="18" fillId="30" borderId="245"/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0" fontId="108" fillId="109" borderId="246" applyNumberFormat="0" applyProtection="0">
      <alignment horizontal="left" vertical="top" indent="1"/>
    </xf>
    <xf numFmtId="0" fontId="57" fillId="57" borderId="242" applyNumberFormat="0" applyAlignment="0" applyProtection="0"/>
    <xf numFmtId="4" fontId="111" fillId="113" borderId="246" applyNumberFormat="0" applyProtection="0">
      <alignment horizontal="right" vertical="center"/>
    </xf>
    <xf numFmtId="0" fontId="41" fillId="78" borderId="250" applyNumberFormat="0" applyFont="0" applyAlignment="0" applyProtection="0"/>
    <xf numFmtId="0" fontId="19" fillId="25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8" fillId="53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0" fontId="57" fillId="57" borderId="242" applyNumberFormat="0" applyAlignment="0" applyProtection="0"/>
    <xf numFmtId="4" fontId="108" fillId="116" borderId="246" applyNumberFormat="0" applyProtection="0">
      <alignment vertical="center"/>
    </xf>
    <xf numFmtId="0" fontId="108" fillId="116" borderId="246" applyNumberFormat="0" applyProtection="0">
      <alignment horizontal="left" vertical="top" indent="1"/>
    </xf>
    <xf numFmtId="0" fontId="62" fillId="0" borderId="244" applyNumberFormat="0" applyFill="0" applyAlignment="0" applyProtection="0"/>
    <xf numFmtId="9" fontId="4" fillId="0" borderId="0" applyFont="0" applyFill="0" applyBorder="0" applyAlignment="0" applyProtection="0"/>
    <xf numFmtId="168" fontId="15" fillId="0" borderId="245">
      <alignment horizontal="right" indent="1"/>
    </xf>
    <xf numFmtId="4" fontId="106" fillId="23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0" fontId="44" fillId="70" borderId="242" applyNumberFormat="0" applyAlignment="0" applyProtection="0"/>
    <xf numFmtId="4" fontId="108" fillId="111" borderId="246" applyNumberFormat="0" applyProtection="0">
      <alignment horizontal="right" vertical="center"/>
    </xf>
    <xf numFmtId="168" fontId="15" fillId="0" borderId="245">
      <alignment horizontal="right" indent="1"/>
    </xf>
    <xf numFmtId="4" fontId="113" fillId="113" borderId="246" applyNumberFormat="0" applyProtection="0">
      <alignment horizontal="right" vertical="center"/>
    </xf>
    <xf numFmtId="4" fontId="107" fillId="23" borderId="246" applyNumberFormat="0" applyProtection="0">
      <alignment vertical="center"/>
    </xf>
    <xf numFmtId="0" fontId="62" fillId="0" borderId="244" applyNumberFormat="0" applyFill="0" applyAlignment="0" applyProtection="0"/>
    <xf numFmtId="0" fontId="41" fillId="78" borderId="250" applyNumberFormat="0" applyFont="0" applyAlignment="0" applyProtection="0"/>
    <xf numFmtId="168" fontId="15" fillId="0" borderId="245">
      <alignment horizontal="right" indent="1"/>
    </xf>
    <xf numFmtId="4" fontId="108" fillId="53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6" borderId="246" applyNumberFormat="0" applyProtection="0">
      <alignment horizontal="left" vertical="center" indent="1"/>
    </xf>
    <xf numFmtId="4" fontId="107" fillId="23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11" fillId="113" borderId="246" applyNumberFormat="0" applyProtection="0">
      <alignment horizontal="right" vertical="center"/>
    </xf>
    <xf numFmtId="4" fontId="106" fillId="23" borderId="246" applyNumberFormat="0" applyProtection="0">
      <alignment horizontal="left" vertical="center" indent="1"/>
    </xf>
    <xf numFmtId="0" fontId="44" fillId="70" borderId="242" applyNumberFormat="0" applyAlignment="0" applyProtection="0"/>
    <xf numFmtId="0" fontId="57" fillId="57" borderId="242" applyNumberFormat="0" applyAlignment="0" applyProtection="0"/>
    <xf numFmtId="0" fontId="19" fillId="109" borderId="246" applyNumberFormat="0" applyProtection="0">
      <alignment horizontal="left" vertical="center" indent="1"/>
    </xf>
    <xf numFmtId="4" fontId="108" fillId="60" borderId="246" applyNumberFormat="0" applyProtection="0">
      <alignment horizontal="right" vertical="center"/>
    </xf>
    <xf numFmtId="168" fontId="15" fillId="0" borderId="245">
      <alignment horizontal="right" indent="1"/>
    </xf>
    <xf numFmtId="4" fontId="108" fillId="69" borderId="246" applyNumberFormat="0" applyProtection="0">
      <alignment horizontal="right" vertical="center"/>
    </xf>
    <xf numFmtId="0" fontId="44" fillId="70" borderId="242" applyNumberFormat="0" applyAlignment="0" applyProtection="0"/>
    <xf numFmtId="168" fontId="15" fillId="0" borderId="245">
      <alignment horizontal="right" indent="1"/>
    </xf>
    <xf numFmtId="0" fontId="14" fillId="78" borderId="250" applyNumberFormat="0" applyFont="0" applyAlignment="0" applyProtection="0"/>
    <xf numFmtId="0" fontId="105" fillId="70" borderId="243" applyNumberFormat="0" applyAlignment="0" applyProtection="0"/>
    <xf numFmtId="4" fontId="108" fillId="116" borderId="246" applyNumberFormat="0" applyProtection="0">
      <alignment horizontal="left" vertical="center" indent="1"/>
    </xf>
    <xf numFmtId="4" fontId="111" fillId="116" borderId="246" applyNumberFormat="0" applyProtection="0">
      <alignment vertical="center"/>
    </xf>
    <xf numFmtId="0" fontId="19" fillId="37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08" fillId="115" borderId="246" applyNumberFormat="0" applyProtection="0">
      <alignment horizontal="left" vertical="center" indent="1"/>
    </xf>
    <xf numFmtId="4" fontId="113" fillId="113" borderId="246" applyNumberFormat="0" applyProtection="0">
      <alignment horizontal="right" vertical="center"/>
    </xf>
    <xf numFmtId="0" fontId="105" fillId="70" borderId="243" applyNumberFormat="0" applyAlignment="0" applyProtection="0"/>
    <xf numFmtId="0" fontId="57" fillId="57" borderId="242" applyNumberFormat="0" applyAlignment="0" applyProtection="0"/>
    <xf numFmtId="0" fontId="62" fillId="0" borderId="244" applyNumberFormat="0" applyFill="0" applyAlignment="0" applyProtection="0"/>
    <xf numFmtId="0" fontId="106" fillId="23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3" fillId="113" borderId="246" applyNumberFormat="0" applyProtection="0">
      <alignment horizontal="right" vertical="center"/>
    </xf>
    <xf numFmtId="0" fontId="108" fillId="116" borderId="246" applyNumberFormat="0" applyProtection="0">
      <alignment horizontal="left" vertical="top" indent="1"/>
    </xf>
    <xf numFmtId="4" fontId="108" fillId="115" borderId="246" applyNumberFormat="0" applyProtection="0">
      <alignment horizontal="left" vertical="center" indent="1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08" fillId="69" borderId="246" applyNumberFormat="0" applyProtection="0">
      <alignment horizontal="right" vertical="center"/>
    </xf>
    <xf numFmtId="168" fontId="15" fillId="0" borderId="245">
      <alignment horizontal="right" indent="1"/>
    </xf>
    <xf numFmtId="0" fontId="44" fillId="70" borderId="242" applyNumberFormat="0" applyAlignment="0" applyProtection="0"/>
    <xf numFmtId="0" fontId="106" fillId="23" borderId="246" applyNumberFormat="0" applyProtection="0">
      <alignment horizontal="left" vertical="top" indent="1"/>
    </xf>
    <xf numFmtId="4" fontId="108" fillId="67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13" fillId="113" borderId="246" applyNumberFormat="0" applyProtection="0">
      <alignment horizontal="right" vertical="center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62" fillId="0" borderId="293" applyNumberFormat="0" applyFill="0" applyAlignment="0" applyProtection="0"/>
    <xf numFmtId="0" fontId="4" fillId="0" borderId="0"/>
    <xf numFmtId="0" fontId="4" fillId="0" borderId="0"/>
    <xf numFmtId="0" fontId="4" fillId="0" borderId="0"/>
    <xf numFmtId="4" fontId="115" fillId="110" borderId="248" applyNumberFormat="0" applyProtection="0">
      <alignment horizontal="left" vertical="center" indent="1"/>
    </xf>
    <xf numFmtId="4" fontId="108" fillId="65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53" borderId="246" applyNumberFormat="0" applyProtection="0">
      <alignment horizontal="right" vertical="center"/>
    </xf>
    <xf numFmtId="0" fontId="106" fillId="23" borderId="246" applyNumberFormat="0" applyProtection="0">
      <alignment horizontal="left" vertical="top" indent="1"/>
    </xf>
    <xf numFmtId="4" fontId="106" fillId="23" borderId="246" applyNumberFormat="0" applyProtection="0">
      <alignment horizontal="left" vertical="center" indent="1"/>
    </xf>
    <xf numFmtId="4" fontId="106" fillId="77" borderId="246" applyNumberFormat="0" applyProtection="0">
      <alignment vertical="center"/>
    </xf>
    <xf numFmtId="0" fontId="105" fillId="70" borderId="243" applyNumberFormat="0" applyAlignment="0" applyProtection="0"/>
    <xf numFmtId="0" fontId="14" fillId="78" borderId="250" applyNumberFormat="0" applyFont="0" applyAlignment="0" applyProtection="0"/>
    <xf numFmtId="0" fontId="44" fillId="70" borderId="242" applyNumberFormat="0" applyAlignment="0" applyProtection="0"/>
    <xf numFmtId="0" fontId="41" fillId="78" borderId="250" applyNumberFormat="0" applyFont="0" applyAlignment="0" applyProtection="0"/>
    <xf numFmtId="0" fontId="18" fillId="76" borderId="241"/>
    <xf numFmtId="0" fontId="18" fillId="30" borderId="245"/>
    <xf numFmtId="0" fontId="57" fillId="57" borderId="242" applyNumberFormat="0" applyAlignment="0" applyProtection="0"/>
    <xf numFmtId="168" fontId="15" fillId="0" borderId="245">
      <alignment horizontal="right" indent="1"/>
    </xf>
    <xf numFmtId="0" fontId="44" fillId="70" borderId="242" applyNumberFormat="0" applyAlignment="0" applyProtection="0"/>
    <xf numFmtId="0" fontId="19" fillId="114" borderId="246" applyNumberFormat="0" applyProtection="0">
      <alignment horizontal="left" vertical="top" indent="1"/>
    </xf>
    <xf numFmtId="0" fontId="4" fillId="0" borderId="0"/>
    <xf numFmtId="4" fontId="121" fillId="23" borderId="248" applyNumberFormat="0" applyProtection="0">
      <alignment vertical="center"/>
    </xf>
    <xf numFmtId="4" fontId="122" fillId="23" borderId="248" applyNumberFormat="0" applyProtection="0">
      <alignment vertical="center"/>
    </xf>
    <xf numFmtId="4" fontId="123" fillId="116" borderId="248" applyNumberFormat="0" applyProtection="0">
      <alignment horizontal="left" vertical="center" indent="1"/>
    </xf>
    <xf numFmtId="4" fontId="115" fillId="53" borderId="248" applyNumberFormat="0" applyProtection="0">
      <alignment horizontal="right" vertical="center"/>
    </xf>
    <xf numFmtId="4" fontId="115" fillId="136" borderId="248" applyNumberFormat="0" applyProtection="0">
      <alignment horizontal="right" vertical="center"/>
    </xf>
    <xf numFmtId="4" fontId="115" fillId="61" borderId="248" applyNumberFormat="0" applyProtection="0">
      <alignment horizontal="right" vertical="center"/>
    </xf>
    <xf numFmtId="4" fontId="115" fillId="65" borderId="248" applyNumberFormat="0" applyProtection="0">
      <alignment horizontal="right" vertical="center"/>
    </xf>
    <xf numFmtId="4" fontId="115" fillId="69" borderId="248" applyNumberFormat="0" applyProtection="0">
      <alignment horizontal="right" vertical="center"/>
    </xf>
    <xf numFmtId="4" fontId="115" fillId="68" borderId="248" applyNumberFormat="0" applyProtection="0">
      <alignment horizontal="right" vertical="center"/>
    </xf>
    <xf numFmtId="4" fontId="115" fillId="111" borderId="248" applyNumberFormat="0" applyProtection="0">
      <alignment horizontal="right" vertical="center"/>
    </xf>
    <xf numFmtId="4" fontId="115" fillId="60" borderId="248" applyNumberFormat="0" applyProtection="0">
      <alignment horizontal="right" vertical="center"/>
    </xf>
    <xf numFmtId="4" fontId="115" fillId="112" borderId="247" applyNumberFormat="0" applyProtection="0">
      <alignment horizontal="left" vertical="center" indent="1"/>
    </xf>
    <xf numFmtId="4" fontId="115" fillId="51" borderId="248" applyNumberFormat="0" applyProtection="0">
      <alignment horizontal="left" vertical="center" indent="1"/>
    </xf>
    <xf numFmtId="4" fontId="115" fillId="51" borderId="248" applyNumberFormat="0" applyProtection="0">
      <alignment horizontal="left" vertical="center" indent="1"/>
    </xf>
    <xf numFmtId="4" fontId="124" fillId="137" borderId="247" applyNumberFormat="0" applyProtection="0">
      <alignment horizontal="left" vertical="center" indent="1"/>
    </xf>
    <xf numFmtId="4" fontId="115" fillId="115" borderId="248" applyNumberFormat="0" applyProtection="0">
      <alignment horizontal="right" vertical="center"/>
    </xf>
    <xf numFmtId="0" fontId="57" fillId="57" borderId="242" applyNumberFormat="0" applyAlignment="0" applyProtection="0"/>
    <xf numFmtId="0" fontId="44" fillId="70" borderId="242" applyNumberFormat="0" applyAlignment="0" applyProtection="0"/>
    <xf numFmtId="0" fontId="115" fillId="70" borderId="248" applyNumberFormat="0" applyProtection="0">
      <alignment horizontal="left" vertical="center" indent="1"/>
    </xf>
    <xf numFmtId="0" fontId="101" fillId="137" borderId="246" applyNumberFormat="0" applyProtection="0">
      <alignment horizontal="left" vertical="top" indent="1"/>
    </xf>
    <xf numFmtId="0" fontId="101" fillId="137" borderId="246" applyNumberFormat="0" applyProtection="0">
      <alignment horizontal="left" vertical="top" indent="1"/>
    </xf>
    <xf numFmtId="0" fontId="115" fillId="138" borderId="248" applyNumberFormat="0" applyProtection="0">
      <alignment horizontal="left" vertical="center" indent="1"/>
    </xf>
    <xf numFmtId="0" fontId="101" fillId="115" borderId="246" applyNumberFormat="0" applyProtection="0">
      <alignment horizontal="left" vertical="top" indent="1"/>
    </xf>
    <xf numFmtId="0" fontId="101" fillId="115" borderId="246" applyNumberFormat="0" applyProtection="0">
      <alignment horizontal="left" vertical="top" indent="1"/>
    </xf>
    <xf numFmtId="0" fontId="115" fillId="58" borderId="248" applyNumberFormat="0" applyProtection="0">
      <alignment horizontal="left" vertical="center" indent="1"/>
    </xf>
    <xf numFmtId="0" fontId="101" fillId="58" borderId="246" applyNumberFormat="0" applyProtection="0">
      <alignment horizontal="left" vertical="top" indent="1"/>
    </xf>
    <xf numFmtId="0" fontId="101" fillId="58" borderId="246" applyNumberFormat="0" applyProtection="0">
      <alignment horizontal="left" vertical="top" indent="1"/>
    </xf>
    <xf numFmtId="0" fontId="115" fillId="113" borderId="248" applyNumberFormat="0" applyProtection="0">
      <alignment horizontal="left" vertical="center" indent="1"/>
    </xf>
    <xf numFmtId="0" fontId="101" fillId="113" borderId="246" applyNumberFormat="0" applyProtection="0">
      <alignment horizontal="left" vertical="top" indent="1"/>
    </xf>
    <xf numFmtId="0" fontId="101" fillId="113" borderId="246" applyNumberFormat="0" applyProtection="0">
      <alignment horizontal="left" vertical="top" indent="1"/>
    </xf>
    <xf numFmtId="4" fontId="123" fillId="139" borderId="248" applyNumberFormat="0" applyProtection="0">
      <alignment horizontal="left" vertical="center" indent="1"/>
    </xf>
    <xf numFmtId="4" fontId="123" fillId="139" borderId="248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4" fontId="122" fillId="23" borderId="380" applyNumberFormat="0" applyProtection="0">
      <alignment vertical="center"/>
    </xf>
    <xf numFmtId="4" fontId="111" fillId="113" borderId="378" applyNumberFormat="0" applyProtection="0">
      <alignment horizontal="right" vertical="center"/>
    </xf>
    <xf numFmtId="0" fontId="44" fillId="70" borderId="383" applyNumberFormat="0" applyAlignment="0" applyProtection="0"/>
    <xf numFmtId="4" fontId="121" fillId="23" borderId="297" applyNumberFormat="0" applyProtection="0">
      <alignment vertical="center"/>
    </xf>
    <xf numFmtId="0" fontId="123" fillId="21" borderId="249"/>
    <xf numFmtId="4" fontId="115" fillId="0" borderId="248" applyNumberFormat="0" applyProtection="0">
      <alignment horizontal="right" vertical="center"/>
    </xf>
    <xf numFmtId="4" fontId="122" fillId="51" borderId="248" applyNumberFormat="0" applyProtection="0">
      <alignment horizontal="right" vertical="center"/>
    </xf>
    <xf numFmtId="0" fontId="125" fillId="0" borderId="245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103" borderId="0" applyNumberFormat="0" applyBorder="0" applyAlignment="0" applyProtection="0"/>
    <xf numFmtId="0" fontId="4" fillId="103" borderId="0" applyNumberFormat="0" applyBorder="0" applyAlignment="0" applyProtection="0"/>
    <xf numFmtId="0" fontId="4" fillId="103" borderId="0" applyNumberFormat="0" applyBorder="0" applyAlignment="0" applyProtection="0"/>
    <xf numFmtId="0" fontId="4" fillId="103" borderId="0" applyNumberFormat="0" applyBorder="0" applyAlignment="0" applyProtection="0"/>
    <xf numFmtId="0" fontId="4" fillId="103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91" borderId="0" applyNumberFormat="0" applyBorder="0" applyAlignment="0" applyProtection="0"/>
    <xf numFmtId="0" fontId="4" fillId="91" borderId="0" applyNumberFormat="0" applyBorder="0" applyAlignment="0" applyProtection="0"/>
    <xf numFmtId="0" fontId="4" fillId="91" borderId="0" applyNumberFormat="0" applyBorder="0" applyAlignment="0" applyProtection="0"/>
    <xf numFmtId="0" fontId="4" fillId="91" borderId="0" applyNumberFormat="0" applyBorder="0" applyAlignment="0" applyProtection="0"/>
    <xf numFmtId="0" fontId="4" fillId="91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7" borderId="0" applyNumberFormat="0" applyBorder="0" applyAlignment="0" applyProtection="0"/>
    <xf numFmtId="0" fontId="4" fillId="107" borderId="0" applyNumberFormat="0" applyBorder="0" applyAlignment="0" applyProtection="0"/>
    <xf numFmtId="0" fontId="4" fillId="107" borderId="0" applyNumberFormat="0" applyBorder="0" applyAlignment="0" applyProtection="0"/>
    <xf numFmtId="0" fontId="4" fillId="107" borderId="0" applyNumberFormat="0" applyBorder="0" applyAlignment="0" applyProtection="0"/>
    <xf numFmtId="0" fontId="4" fillId="107" borderId="0" applyNumberFormat="0" applyBorder="0" applyAlignment="0" applyProtection="0"/>
    <xf numFmtId="0" fontId="19" fillId="25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4" fontId="108" fillId="115" borderId="246" applyNumberFormat="0" applyProtection="0">
      <alignment horizontal="right" vertical="center"/>
    </xf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1" fillId="78" borderId="250" applyNumberFormat="0" applyFon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19" fillId="25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0" fontId="108" fillId="109" borderId="246" applyNumberFormat="0" applyProtection="0">
      <alignment horizontal="left" vertical="top" indent="1"/>
    </xf>
    <xf numFmtId="0" fontId="57" fillId="57" borderId="242" applyNumberFormat="0" applyAlignment="0" applyProtection="0"/>
    <xf numFmtId="4" fontId="111" fillId="113" borderId="246" applyNumberFormat="0" applyProtection="0">
      <alignment horizontal="right" vertical="center"/>
    </xf>
    <xf numFmtId="0" fontId="41" fillId="78" borderId="250" applyNumberFormat="0" applyFont="0" applyAlignment="0" applyProtection="0"/>
    <xf numFmtId="0" fontId="19" fillId="25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8" fillId="53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0" fontId="57" fillId="57" borderId="242" applyNumberFormat="0" applyAlignment="0" applyProtection="0"/>
    <xf numFmtId="4" fontId="108" fillId="116" borderId="246" applyNumberFormat="0" applyProtection="0">
      <alignment vertical="center"/>
    </xf>
    <xf numFmtId="0" fontId="108" fillId="116" borderId="246" applyNumberFormat="0" applyProtection="0">
      <alignment horizontal="left" vertical="top" indent="1"/>
    </xf>
    <xf numFmtId="0" fontId="62" fillId="0" borderId="244" applyNumberFormat="0" applyFill="0" applyAlignment="0" applyProtection="0"/>
    <xf numFmtId="168" fontId="15" fillId="0" borderId="245">
      <alignment horizontal="right" indent="1"/>
    </xf>
    <xf numFmtId="4" fontId="106" fillId="23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0" fontId="44" fillId="70" borderId="242" applyNumberFormat="0" applyAlignment="0" applyProtection="0"/>
    <xf numFmtId="4" fontId="108" fillId="111" borderId="246" applyNumberFormat="0" applyProtection="0">
      <alignment horizontal="right" vertical="center"/>
    </xf>
    <xf numFmtId="168" fontId="15" fillId="0" borderId="245">
      <alignment horizontal="right" indent="1"/>
    </xf>
    <xf numFmtId="4" fontId="113" fillId="113" borderId="246" applyNumberFormat="0" applyProtection="0">
      <alignment horizontal="right" vertical="center"/>
    </xf>
    <xf numFmtId="4" fontId="107" fillId="23" borderId="246" applyNumberFormat="0" applyProtection="0">
      <alignment vertical="center"/>
    </xf>
    <xf numFmtId="0" fontId="41" fillId="78" borderId="250" applyNumberFormat="0" applyFont="0" applyAlignment="0" applyProtection="0"/>
    <xf numFmtId="168" fontId="15" fillId="0" borderId="245">
      <alignment horizontal="right" indent="1"/>
    </xf>
    <xf numFmtId="4" fontId="108" fillId="53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6" borderId="246" applyNumberFormat="0" applyProtection="0">
      <alignment horizontal="left" vertical="center" indent="1"/>
    </xf>
    <xf numFmtId="4" fontId="107" fillId="23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11" fillId="113" borderId="246" applyNumberFormat="0" applyProtection="0">
      <alignment horizontal="right" vertical="center"/>
    </xf>
    <xf numFmtId="4" fontId="106" fillId="23" borderId="246" applyNumberFormat="0" applyProtection="0">
      <alignment horizontal="left" vertical="center" indent="1"/>
    </xf>
    <xf numFmtId="0" fontId="44" fillId="70" borderId="242" applyNumberFormat="0" applyAlignment="0" applyProtection="0"/>
    <xf numFmtId="0" fontId="57" fillId="57" borderId="242" applyNumberFormat="0" applyAlignment="0" applyProtection="0"/>
    <xf numFmtId="0" fontId="19" fillId="109" borderId="246" applyNumberFormat="0" applyProtection="0">
      <alignment horizontal="left" vertical="center" indent="1"/>
    </xf>
    <xf numFmtId="4" fontId="108" fillId="60" borderId="246" applyNumberFormat="0" applyProtection="0">
      <alignment horizontal="right" vertical="center"/>
    </xf>
    <xf numFmtId="168" fontId="15" fillId="0" borderId="245">
      <alignment horizontal="right" indent="1"/>
    </xf>
    <xf numFmtId="4" fontId="108" fillId="69" borderId="246" applyNumberFormat="0" applyProtection="0">
      <alignment horizontal="right" vertical="center"/>
    </xf>
    <xf numFmtId="0" fontId="44" fillId="70" borderId="242" applyNumberFormat="0" applyAlignment="0" applyProtection="0"/>
    <xf numFmtId="168" fontId="15" fillId="0" borderId="245">
      <alignment horizontal="right" indent="1"/>
    </xf>
    <xf numFmtId="0" fontId="14" fillId="78" borderId="250" applyNumberFormat="0" applyFont="0" applyAlignment="0" applyProtection="0"/>
    <xf numFmtId="0" fontId="105" fillId="70" borderId="243" applyNumberFormat="0" applyAlignment="0" applyProtection="0"/>
    <xf numFmtId="4" fontId="108" fillId="116" borderId="246" applyNumberFormat="0" applyProtection="0">
      <alignment horizontal="left" vertical="center" indent="1"/>
    </xf>
    <xf numFmtId="4" fontId="111" fillId="116" borderId="246" applyNumberFormat="0" applyProtection="0">
      <alignment vertical="center"/>
    </xf>
    <xf numFmtId="0" fontId="19" fillId="37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168" fontId="15" fillId="0" borderId="290">
      <alignment horizontal="right" indent="1"/>
    </xf>
    <xf numFmtId="0" fontId="106" fillId="23" borderId="295" applyNumberFormat="0" applyProtection="0">
      <alignment horizontal="left" vertical="top" indent="1"/>
    </xf>
    <xf numFmtId="4" fontId="108" fillId="115" borderId="246" applyNumberFormat="0" applyProtection="0">
      <alignment horizontal="left" vertical="center" indent="1"/>
    </xf>
    <xf numFmtId="4" fontId="113" fillId="113" borderId="246" applyNumberFormat="0" applyProtection="0">
      <alignment horizontal="right" vertical="center"/>
    </xf>
    <xf numFmtId="0" fontId="105" fillId="70" borderId="243" applyNumberFormat="0" applyAlignment="0" applyProtection="0"/>
    <xf numFmtId="0" fontId="57" fillId="57" borderId="242" applyNumberFormat="0" applyAlignment="0" applyProtection="0"/>
    <xf numFmtId="0" fontId="62" fillId="0" borderId="244" applyNumberFormat="0" applyFill="0" applyAlignment="0" applyProtection="0"/>
    <xf numFmtId="0" fontId="106" fillId="23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3" fillId="113" borderId="246" applyNumberFormat="0" applyProtection="0">
      <alignment horizontal="right" vertical="center"/>
    </xf>
    <xf numFmtId="0" fontId="108" fillId="116" borderId="246" applyNumberFormat="0" applyProtection="0">
      <alignment horizontal="left" vertical="top" indent="1"/>
    </xf>
    <xf numFmtId="4" fontId="108" fillId="115" borderId="246" applyNumberFormat="0" applyProtection="0">
      <alignment horizontal="left" vertical="center" indent="1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08" fillId="69" borderId="246" applyNumberFormat="0" applyProtection="0">
      <alignment horizontal="right" vertical="center"/>
    </xf>
    <xf numFmtId="168" fontId="15" fillId="0" borderId="245">
      <alignment horizontal="right" indent="1"/>
    </xf>
    <xf numFmtId="0" fontId="44" fillId="70" borderId="242" applyNumberFormat="0" applyAlignment="0" applyProtection="0"/>
    <xf numFmtId="0" fontId="106" fillId="23" borderId="246" applyNumberFormat="0" applyProtection="0">
      <alignment horizontal="left" vertical="top" indent="1"/>
    </xf>
    <xf numFmtId="4" fontId="108" fillId="67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13" fillId="113" borderId="246" applyNumberFormat="0" applyProtection="0">
      <alignment horizontal="right" vertical="center"/>
    </xf>
    <xf numFmtId="4" fontId="115" fillId="110" borderId="248" applyNumberFormat="0" applyProtection="0">
      <alignment horizontal="left" vertical="center" indent="1"/>
    </xf>
    <xf numFmtId="4" fontId="121" fillId="23" borderId="248" applyNumberFormat="0" applyProtection="0">
      <alignment vertical="center"/>
    </xf>
    <xf numFmtId="4" fontId="122" fillId="23" borderId="248" applyNumberFormat="0" applyProtection="0">
      <alignment vertical="center"/>
    </xf>
    <xf numFmtId="4" fontId="123" fillId="116" borderId="248" applyNumberFormat="0" applyProtection="0">
      <alignment horizontal="left" vertical="center" indent="1"/>
    </xf>
    <xf numFmtId="4" fontId="115" fillId="53" borderId="248" applyNumberFormat="0" applyProtection="0">
      <alignment horizontal="right" vertical="center"/>
    </xf>
    <xf numFmtId="4" fontId="115" fillId="136" borderId="248" applyNumberFormat="0" applyProtection="0">
      <alignment horizontal="right" vertical="center"/>
    </xf>
    <xf numFmtId="4" fontId="115" fillId="61" borderId="248" applyNumberFormat="0" applyProtection="0">
      <alignment horizontal="right" vertical="center"/>
    </xf>
    <xf numFmtId="4" fontId="115" fillId="65" borderId="248" applyNumberFormat="0" applyProtection="0">
      <alignment horizontal="right" vertical="center"/>
    </xf>
    <xf numFmtId="4" fontId="115" fillId="69" borderId="248" applyNumberFormat="0" applyProtection="0">
      <alignment horizontal="right" vertical="center"/>
    </xf>
    <xf numFmtId="4" fontId="115" fillId="68" borderId="248" applyNumberFormat="0" applyProtection="0">
      <alignment horizontal="right" vertical="center"/>
    </xf>
    <xf numFmtId="4" fontId="115" fillId="111" borderId="248" applyNumberFormat="0" applyProtection="0">
      <alignment horizontal="right" vertical="center"/>
    </xf>
    <xf numFmtId="4" fontId="115" fillId="60" borderId="248" applyNumberFormat="0" applyProtection="0">
      <alignment horizontal="right" vertical="center"/>
    </xf>
    <xf numFmtId="4" fontId="115" fillId="112" borderId="247" applyNumberFormat="0" applyProtection="0">
      <alignment horizontal="left" vertical="center" indent="1"/>
    </xf>
    <xf numFmtId="4" fontId="115" fillId="51" borderId="248" applyNumberFormat="0" applyProtection="0">
      <alignment horizontal="left" vertical="center" indent="1"/>
    </xf>
    <xf numFmtId="4" fontId="115" fillId="51" borderId="248" applyNumberFormat="0" applyProtection="0">
      <alignment horizontal="left" vertical="center" indent="1"/>
    </xf>
    <xf numFmtId="4" fontId="124" fillId="137" borderId="247" applyNumberFormat="0" applyProtection="0">
      <alignment horizontal="left" vertical="center" indent="1"/>
    </xf>
    <xf numFmtId="4" fontId="115" fillId="115" borderId="248" applyNumberFormat="0" applyProtection="0">
      <alignment horizontal="right" vertical="center"/>
    </xf>
    <xf numFmtId="0" fontId="115" fillId="70" borderId="248" applyNumberFormat="0" applyProtection="0">
      <alignment horizontal="left" vertical="center" indent="1"/>
    </xf>
    <xf numFmtId="0" fontId="101" fillId="137" borderId="246" applyNumberFormat="0" applyProtection="0">
      <alignment horizontal="left" vertical="top" indent="1"/>
    </xf>
    <xf numFmtId="0" fontId="101" fillId="137" borderId="246" applyNumberFormat="0" applyProtection="0">
      <alignment horizontal="left" vertical="top" indent="1"/>
    </xf>
    <xf numFmtId="0" fontId="115" fillId="138" borderId="248" applyNumberFormat="0" applyProtection="0">
      <alignment horizontal="left" vertical="center" indent="1"/>
    </xf>
    <xf numFmtId="0" fontId="101" fillId="115" borderId="246" applyNumberFormat="0" applyProtection="0">
      <alignment horizontal="left" vertical="top" indent="1"/>
    </xf>
    <xf numFmtId="0" fontId="101" fillId="115" borderId="246" applyNumberFormat="0" applyProtection="0">
      <alignment horizontal="left" vertical="top" indent="1"/>
    </xf>
    <xf numFmtId="0" fontId="115" fillId="58" borderId="248" applyNumberFormat="0" applyProtection="0">
      <alignment horizontal="left" vertical="center" indent="1"/>
    </xf>
    <xf numFmtId="0" fontId="101" fillId="58" borderId="246" applyNumberFormat="0" applyProtection="0">
      <alignment horizontal="left" vertical="top" indent="1"/>
    </xf>
    <xf numFmtId="0" fontId="101" fillId="58" borderId="246" applyNumberFormat="0" applyProtection="0">
      <alignment horizontal="left" vertical="top" indent="1"/>
    </xf>
    <xf numFmtId="0" fontId="115" fillId="113" borderId="248" applyNumberFormat="0" applyProtection="0">
      <alignment horizontal="left" vertical="center" indent="1"/>
    </xf>
    <xf numFmtId="0" fontId="101" fillId="113" borderId="246" applyNumberFormat="0" applyProtection="0">
      <alignment horizontal="left" vertical="top" indent="1"/>
    </xf>
    <xf numFmtId="0" fontId="101" fillId="113" borderId="246" applyNumberFormat="0" applyProtection="0">
      <alignment horizontal="left" vertical="top" indent="1"/>
    </xf>
    <xf numFmtId="4" fontId="123" fillId="139" borderId="248" applyNumberFormat="0" applyProtection="0">
      <alignment horizontal="left" vertical="center" indent="1"/>
    </xf>
    <xf numFmtId="4" fontId="123" fillId="139" borderId="248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4" fontId="108" fillId="69" borderId="403" applyNumberFormat="0" applyProtection="0">
      <alignment horizontal="right" vertical="center"/>
    </xf>
    <xf numFmtId="4" fontId="108" fillId="59" borderId="378" applyNumberFormat="0" applyProtection="0">
      <alignment horizontal="right" vertical="center"/>
    </xf>
    <xf numFmtId="4" fontId="106" fillId="77" borderId="378" applyNumberFormat="0" applyProtection="0">
      <alignment vertical="center"/>
    </xf>
    <xf numFmtId="4" fontId="122" fillId="23" borderId="297" applyNumberFormat="0" applyProtection="0">
      <alignment vertical="center"/>
    </xf>
    <xf numFmtId="0" fontId="123" fillId="21" borderId="249"/>
    <xf numFmtId="4" fontId="115" fillId="0" borderId="248" applyNumberFormat="0" applyProtection="0">
      <alignment horizontal="right" vertical="center"/>
    </xf>
    <xf numFmtId="4" fontId="122" fillId="51" borderId="248" applyNumberFormat="0" applyProtection="0">
      <alignment horizontal="right" vertical="center"/>
    </xf>
    <xf numFmtId="0" fontId="125" fillId="0" borderId="245"/>
    <xf numFmtId="0" fontId="44" fillId="70" borderId="301" applyNumberFormat="0" applyAlignment="0" applyProtection="0"/>
    <xf numFmtId="0" fontId="108" fillId="109" borderId="295" applyNumberFormat="0" applyProtection="0">
      <alignment horizontal="left" vertical="top" indent="1"/>
    </xf>
    <xf numFmtId="4" fontId="106" fillId="23" borderId="246" applyNumberFormat="0" applyProtection="0">
      <alignment horizontal="left" vertical="center" indent="1"/>
    </xf>
    <xf numFmtId="4" fontId="107" fillId="23" borderId="246" applyNumberFormat="0" applyProtection="0">
      <alignment vertical="center"/>
    </xf>
    <xf numFmtId="4" fontId="108" fillId="67" borderId="246" applyNumberFormat="0" applyProtection="0">
      <alignment horizontal="right" vertical="center"/>
    </xf>
    <xf numFmtId="0" fontId="41" fillId="78" borderId="250" applyNumberFormat="0" applyFont="0" applyAlignment="0" applyProtection="0"/>
    <xf numFmtId="4" fontId="113" fillId="113" borderId="246" applyNumberFormat="0" applyProtection="0">
      <alignment horizontal="right" vertical="center"/>
    </xf>
    <xf numFmtId="0" fontId="44" fillId="70" borderId="242" applyNumberFormat="0" applyAlignment="0" applyProtection="0"/>
    <xf numFmtId="168" fontId="15" fillId="0" borderId="245">
      <alignment horizontal="right" indent="1"/>
    </xf>
    <xf numFmtId="0" fontId="108" fillId="116" borderId="246" applyNumberFormat="0" applyProtection="0">
      <alignment horizontal="left" vertical="top" indent="1"/>
    </xf>
    <xf numFmtId="4" fontId="108" fillId="61" borderId="246" applyNumberFormat="0" applyProtection="0">
      <alignment horizontal="right" vertical="center"/>
    </xf>
    <xf numFmtId="0" fontId="41" fillId="78" borderId="250" applyNumberFormat="0" applyFont="0" applyAlignment="0" applyProtection="0"/>
    <xf numFmtId="0" fontId="57" fillId="57" borderId="242" applyNumberFormat="0" applyAlignment="0" applyProtection="0"/>
    <xf numFmtId="0" fontId="14" fillId="78" borderId="250" applyNumberFormat="0" applyFont="0" applyAlignment="0" applyProtection="0"/>
    <xf numFmtId="0" fontId="62" fillId="0" borderId="244" applyNumberFormat="0" applyFill="0" applyAlignment="0" applyProtection="0"/>
    <xf numFmtId="4" fontId="108" fillId="113" borderId="246" applyNumberFormat="0" applyProtection="0">
      <alignment horizontal="right" vertical="center"/>
    </xf>
    <xf numFmtId="168" fontId="15" fillId="0" borderId="245">
      <alignment horizontal="right" indent="1"/>
    </xf>
    <xf numFmtId="4" fontId="106" fillId="77" borderId="246" applyNumberFormat="0" applyProtection="0">
      <alignment vertical="center"/>
    </xf>
    <xf numFmtId="0" fontId="18" fillId="30" borderId="245"/>
    <xf numFmtId="0" fontId="62" fillId="0" borderId="244" applyNumberFormat="0" applyFill="0" applyAlignment="0" applyProtection="0"/>
    <xf numFmtId="0" fontId="108" fillId="109" borderId="246" applyNumberFormat="0" applyProtection="0">
      <alignment horizontal="left" vertical="top" indent="1"/>
    </xf>
    <xf numFmtId="0" fontId="108" fillId="116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44" fillId="70" borderId="242" applyNumberFormat="0" applyAlignment="0" applyProtection="0"/>
    <xf numFmtId="0" fontId="19" fillId="109" borderId="246" applyNumberFormat="0" applyProtection="0">
      <alignment horizontal="left" vertical="top" indent="1"/>
    </xf>
    <xf numFmtId="4" fontId="108" fillId="67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53" borderId="246" applyNumberFormat="0" applyProtection="0">
      <alignment horizontal="right" vertical="center"/>
    </xf>
    <xf numFmtId="0" fontId="106" fillId="23" borderId="246" applyNumberFormat="0" applyProtection="0">
      <alignment horizontal="left" vertical="top" indent="1"/>
    </xf>
    <xf numFmtId="4" fontId="106" fillId="23" borderId="246" applyNumberFormat="0" applyProtection="0">
      <alignment horizontal="left" vertical="center" indent="1"/>
    </xf>
    <xf numFmtId="4" fontId="107" fillId="23" borderId="246" applyNumberFormat="0" applyProtection="0">
      <alignment vertical="center"/>
    </xf>
    <xf numFmtId="0" fontId="57" fillId="57" borderId="242" applyNumberFormat="0" applyAlignment="0" applyProtection="0"/>
    <xf numFmtId="0" fontId="105" fillId="70" borderId="243" applyNumberFormat="0" applyAlignment="0" applyProtection="0"/>
    <xf numFmtId="0" fontId="4" fillId="0" borderId="0"/>
    <xf numFmtId="0" fontId="4" fillId="0" borderId="0"/>
    <xf numFmtId="168" fontId="15" fillId="0" borderId="240">
      <alignment horizontal="right" indent="1"/>
    </xf>
    <xf numFmtId="0" fontId="41" fillId="78" borderId="250" applyNumberFormat="0" applyFont="0" applyAlignment="0" applyProtection="0"/>
    <xf numFmtId="168" fontId="15" fillId="0" borderId="245">
      <alignment horizontal="right" indent="1"/>
    </xf>
    <xf numFmtId="0" fontId="62" fillId="0" borderId="244" applyNumberFormat="0" applyFill="0" applyAlignment="0" applyProtection="0"/>
    <xf numFmtId="0" fontId="62" fillId="0" borderId="365" applyNumberFormat="0" applyFill="0" applyAlignment="0" applyProtection="0"/>
    <xf numFmtId="0" fontId="19" fillId="109" borderId="246" applyNumberFormat="0" applyProtection="0">
      <alignment horizontal="left" vertical="center" indent="1"/>
    </xf>
    <xf numFmtId="0" fontId="4" fillId="4" borderId="0" applyNumberFormat="0" applyBorder="0" applyAlignment="0" applyProtection="0"/>
    <xf numFmtId="0" fontId="18" fillId="30" borderId="240"/>
    <xf numFmtId="0" fontId="18" fillId="76" borderId="241"/>
    <xf numFmtId="4" fontId="106" fillId="77" borderId="246" applyNumberFormat="0" applyProtection="0">
      <alignment vertical="center"/>
    </xf>
    <xf numFmtId="0" fontId="19" fillId="114" borderId="246" applyNumberFormat="0" applyProtection="0">
      <alignment horizontal="left" vertical="top" indent="1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57" fillId="57" borderId="242" applyNumberFormat="0" applyAlignment="0" applyProtection="0"/>
    <xf numFmtId="0" fontId="14" fillId="78" borderId="250" applyNumberFormat="0" applyFont="0" applyAlignment="0" applyProtection="0"/>
    <xf numFmtId="0" fontId="4" fillId="0" borderId="0"/>
    <xf numFmtId="0" fontId="4" fillId="0" borderId="0"/>
    <xf numFmtId="4" fontId="108" fillId="60" borderId="246" applyNumberFormat="0" applyProtection="0">
      <alignment horizontal="right" vertical="center"/>
    </xf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109" borderId="246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19" fillId="114" borderId="246" applyNumberFormat="0" applyProtection="0">
      <alignment horizontal="left" vertical="top" indent="1"/>
    </xf>
    <xf numFmtId="0" fontId="44" fillId="70" borderId="242" applyNumberFormat="0" applyAlignment="0" applyProtection="0"/>
    <xf numFmtId="168" fontId="15" fillId="0" borderId="245">
      <alignment horizontal="right" indent="1"/>
    </xf>
    <xf numFmtId="0" fontId="57" fillId="57" borderId="242" applyNumberFormat="0" applyAlignment="0" applyProtection="0"/>
    <xf numFmtId="0" fontId="18" fillId="30" borderId="240"/>
    <xf numFmtId="0" fontId="18" fillId="76" borderId="24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78" borderId="250" applyNumberFormat="0" applyFont="0" applyAlignment="0" applyProtection="0"/>
    <xf numFmtId="0" fontId="44" fillId="70" borderId="24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0" borderId="244" applyNumberFormat="0" applyFill="0" applyAlignment="0" applyProtection="0"/>
    <xf numFmtId="168" fontId="15" fillId="0" borderId="245">
      <alignment horizontal="right" indent="1"/>
    </xf>
    <xf numFmtId="4" fontId="111" fillId="113" borderId="246" applyNumberFormat="0" applyProtection="0">
      <alignment horizontal="right"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4" fontId="108" fillId="60" borderId="246" applyNumberFormat="0" applyProtection="0">
      <alignment horizontal="right" vertical="center"/>
    </xf>
    <xf numFmtId="4" fontId="108" fillId="53" borderId="246" applyNumberFormat="0" applyProtection="0">
      <alignment horizontal="right" vertical="center"/>
    </xf>
    <xf numFmtId="168" fontId="15" fillId="0" borderId="245">
      <alignment horizontal="right" indent="1"/>
    </xf>
    <xf numFmtId="4" fontId="107" fillId="23" borderId="246" applyNumberFormat="0" applyProtection="0">
      <alignment vertical="center"/>
    </xf>
    <xf numFmtId="168" fontId="15" fillId="0" borderId="245">
      <alignment horizontal="right" indent="1"/>
    </xf>
    <xf numFmtId="4" fontId="108" fillId="111" borderId="246" applyNumberFormat="0" applyProtection="0">
      <alignment horizontal="right" vertical="center"/>
    </xf>
    <xf numFmtId="0" fontId="108" fillId="109" borderId="246" applyNumberFormat="0" applyProtection="0">
      <alignment horizontal="left" vertical="top" indent="1"/>
    </xf>
    <xf numFmtId="4" fontId="106" fillId="23" borderId="246" applyNumberFormat="0" applyProtection="0">
      <alignment horizontal="left" vertical="center" indent="1"/>
    </xf>
    <xf numFmtId="0" fontId="57" fillId="57" borderId="347" applyNumberFormat="0" applyAlignment="0" applyProtection="0"/>
    <xf numFmtId="0" fontId="62" fillId="0" borderId="244" applyNumberFormat="0" applyFill="0" applyAlignment="0" applyProtection="0"/>
    <xf numFmtId="4" fontId="108" fillId="116" borderId="246" applyNumberFormat="0" applyProtection="0">
      <alignment vertical="center"/>
    </xf>
    <xf numFmtId="0" fontId="57" fillId="57" borderId="242" applyNumberFormat="0" applyAlignment="0" applyProtection="0"/>
    <xf numFmtId="4" fontId="108" fillId="53" borderId="246" applyNumberFormat="0" applyProtection="0">
      <alignment horizontal="right" vertical="center"/>
    </xf>
    <xf numFmtId="4" fontId="106" fillId="77" borderId="246" applyNumberFormat="0" applyProtection="0">
      <alignment vertical="center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top" indent="1"/>
    </xf>
    <xf numFmtId="4" fontId="111" fillId="113" borderId="246" applyNumberFormat="0" applyProtection="0">
      <alignment horizontal="right" vertical="center"/>
    </xf>
    <xf numFmtId="0" fontId="108" fillId="109" borderId="246" applyNumberFormat="0" applyProtection="0">
      <alignment horizontal="left" vertical="top" indent="1"/>
    </xf>
    <xf numFmtId="0" fontId="44" fillId="70" borderId="242" applyNumberFormat="0" applyAlignment="0" applyProtection="0"/>
    <xf numFmtId="0" fontId="19" fillId="114" borderId="246" applyNumberFormat="0" applyProtection="0">
      <alignment horizontal="left" vertical="center" indent="1"/>
    </xf>
    <xf numFmtId="4" fontId="108" fillId="115" borderId="246" applyNumberFormat="0" applyProtection="0">
      <alignment horizontal="right" vertical="center"/>
    </xf>
    <xf numFmtId="4" fontId="115" fillId="110" borderId="342" applyNumberFormat="0" applyProtection="0">
      <alignment horizontal="left" vertical="center" indent="1"/>
    </xf>
    <xf numFmtId="0" fontId="57" fillId="57" borderId="242" applyNumberFormat="0" applyAlignment="0" applyProtection="0"/>
    <xf numFmtId="0" fontId="14" fillId="78" borderId="250" applyNumberFormat="0" applyFont="0" applyAlignment="0" applyProtection="0"/>
    <xf numFmtId="0" fontId="105" fillId="70" borderId="243" applyNumberFormat="0" applyAlignment="0" applyProtection="0"/>
    <xf numFmtId="168" fontId="15" fillId="0" borderId="245">
      <alignment horizontal="right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0" fontId="44" fillId="70" borderId="242" applyNumberFormat="0" applyAlignment="0" applyProtection="0"/>
    <xf numFmtId="4" fontId="113" fillId="113" borderId="246" applyNumberFormat="0" applyProtection="0">
      <alignment horizontal="right" vertical="center"/>
    </xf>
    <xf numFmtId="168" fontId="15" fillId="0" borderId="245">
      <alignment horizontal="right" indent="1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08" fillId="59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4" fontId="108" fillId="61" borderId="246" applyNumberFormat="0" applyProtection="0">
      <alignment horizontal="right" vertical="center"/>
    </xf>
    <xf numFmtId="0" fontId="18" fillId="30" borderId="245"/>
    <xf numFmtId="4" fontId="108" fillId="59" borderId="246" applyNumberFormat="0" applyProtection="0">
      <alignment horizontal="right" vertical="center"/>
    </xf>
    <xf numFmtId="0" fontId="18" fillId="30" borderId="245"/>
    <xf numFmtId="4" fontId="106" fillId="77" borderId="246" applyNumberFormat="0" applyProtection="0">
      <alignment vertical="center"/>
    </xf>
    <xf numFmtId="168" fontId="15" fillId="0" borderId="245">
      <alignment horizontal="right" indent="1"/>
    </xf>
    <xf numFmtId="4" fontId="108" fillId="113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0" fontId="14" fillId="78" borderId="250" applyNumberFormat="0" applyFont="0" applyAlignment="0" applyProtection="0"/>
    <xf numFmtId="0" fontId="18" fillId="30" borderId="245"/>
    <xf numFmtId="4" fontId="108" fillId="65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0" fontId="18" fillId="30" borderId="245"/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0" fontId="108" fillId="109" borderId="246" applyNumberFormat="0" applyProtection="0">
      <alignment horizontal="left" vertical="top" indent="1"/>
    </xf>
    <xf numFmtId="0" fontId="57" fillId="57" borderId="242" applyNumberFormat="0" applyAlignment="0" applyProtection="0"/>
    <xf numFmtId="0" fontId="57" fillId="57" borderId="242" applyNumberFormat="0" applyAlignment="0" applyProtection="0"/>
    <xf numFmtId="4" fontId="111" fillId="113" borderId="246" applyNumberFormat="0" applyProtection="0">
      <alignment horizontal="right" vertical="center"/>
    </xf>
    <xf numFmtId="0" fontId="41" fillId="78" borderId="250" applyNumberFormat="0" applyFont="0" applyAlignment="0" applyProtection="0"/>
    <xf numFmtId="0" fontId="19" fillId="25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8" fillId="53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0" fontId="57" fillId="57" borderId="242" applyNumberFormat="0" applyAlignment="0" applyProtection="0"/>
    <xf numFmtId="4" fontId="108" fillId="116" borderId="246" applyNumberFormat="0" applyProtection="0">
      <alignment vertical="center"/>
    </xf>
    <xf numFmtId="0" fontId="108" fillId="116" borderId="246" applyNumberFormat="0" applyProtection="0">
      <alignment horizontal="left" vertical="top" indent="1"/>
    </xf>
    <xf numFmtId="0" fontId="62" fillId="0" borderId="244" applyNumberFormat="0" applyFill="0" applyAlignment="0" applyProtection="0"/>
    <xf numFmtId="9" fontId="4" fillId="0" borderId="0" applyFont="0" applyFill="0" applyBorder="0" applyAlignment="0" applyProtection="0"/>
    <xf numFmtId="168" fontId="15" fillId="0" borderId="245">
      <alignment horizontal="right" indent="1"/>
    </xf>
    <xf numFmtId="4" fontId="106" fillId="23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0" fontId="44" fillId="70" borderId="242" applyNumberFormat="0" applyAlignment="0" applyProtection="0"/>
    <xf numFmtId="4" fontId="108" fillId="111" borderId="246" applyNumberFormat="0" applyProtection="0">
      <alignment horizontal="right" vertical="center"/>
    </xf>
    <xf numFmtId="168" fontId="15" fillId="0" borderId="245">
      <alignment horizontal="right" indent="1"/>
    </xf>
    <xf numFmtId="4" fontId="113" fillId="113" borderId="246" applyNumberFormat="0" applyProtection="0">
      <alignment horizontal="right" vertical="center"/>
    </xf>
    <xf numFmtId="4" fontId="107" fillId="23" borderId="246" applyNumberFormat="0" applyProtection="0">
      <alignment vertical="center"/>
    </xf>
    <xf numFmtId="0" fontId="41" fillId="78" borderId="250" applyNumberFormat="0" applyFont="0" applyAlignment="0" applyProtection="0"/>
    <xf numFmtId="168" fontId="15" fillId="0" borderId="245">
      <alignment horizontal="right" indent="1"/>
    </xf>
    <xf numFmtId="4" fontId="108" fillId="53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6" borderId="246" applyNumberFormat="0" applyProtection="0">
      <alignment horizontal="left" vertical="center" indent="1"/>
    </xf>
    <xf numFmtId="4" fontId="107" fillId="23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11" fillId="113" borderId="246" applyNumberFormat="0" applyProtection="0">
      <alignment horizontal="right" vertical="center"/>
    </xf>
    <xf numFmtId="4" fontId="106" fillId="23" borderId="246" applyNumberFormat="0" applyProtection="0">
      <alignment horizontal="left" vertical="center" indent="1"/>
    </xf>
    <xf numFmtId="0" fontId="44" fillId="70" borderId="242" applyNumberFormat="0" applyAlignment="0" applyProtection="0"/>
    <xf numFmtId="0" fontId="57" fillId="57" borderId="242" applyNumberFormat="0" applyAlignment="0" applyProtection="0"/>
    <xf numFmtId="0" fontId="19" fillId="109" borderId="246" applyNumberFormat="0" applyProtection="0">
      <alignment horizontal="left" vertical="center" indent="1"/>
    </xf>
    <xf numFmtId="4" fontId="108" fillId="60" borderId="246" applyNumberFormat="0" applyProtection="0">
      <alignment horizontal="right" vertical="center"/>
    </xf>
    <xf numFmtId="168" fontId="15" fillId="0" borderId="245">
      <alignment horizontal="right" indent="1"/>
    </xf>
    <xf numFmtId="4" fontId="108" fillId="69" borderId="246" applyNumberFormat="0" applyProtection="0">
      <alignment horizontal="right" vertical="center"/>
    </xf>
    <xf numFmtId="0" fontId="44" fillId="70" borderId="242" applyNumberFormat="0" applyAlignment="0" applyProtection="0"/>
    <xf numFmtId="168" fontId="15" fillId="0" borderId="245">
      <alignment horizontal="right" indent="1"/>
    </xf>
    <xf numFmtId="0" fontId="14" fillId="78" borderId="250" applyNumberFormat="0" applyFont="0" applyAlignment="0" applyProtection="0"/>
    <xf numFmtId="0" fontId="105" fillId="70" borderId="243" applyNumberFormat="0" applyAlignment="0" applyProtection="0"/>
    <xf numFmtId="4" fontId="108" fillId="116" borderId="246" applyNumberFormat="0" applyProtection="0">
      <alignment horizontal="left" vertical="center" indent="1"/>
    </xf>
    <xf numFmtId="4" fontId="111" fillId="116" borderId="246" applyNumberFormat="0" applyProtection="0">
      <alignment vertical="center"/>
    </xf>
    <xf numFmtId="0" fontId="19" fillId="37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168" fontId="15" fillId="0" borderId="245">
      <alignment horizontal="right" indent="1"/>
    </xf>
    <xf numFmtId="4" fontId="108" fillId="115" borderId="246" applyNumberFormat="0" applyProtection="0">
      <alignment horizontal="left" vertical="center" indent="1"/>
    </xf>
    <xf numFmtId="4" fontId="113" fillId="113" borderId="246" applyNumberFormat="0" applyProtection="0">
      <alignment horizontal="right" vertical="center"/>
    </xf>
    <xf numFmtId="0" fontId="105" fillId="70" borderId="243" applyNumberFormat="0" applyAlignment="0" applyProtection="0"/>
    <xf numFmtId="0" fontId="57" fillId="57" borderId="242" applyNumberFormat="0" applyAlignment="0" applyProtection="0"/>
    <xf numFmtId="0" fontId="62" fillId="0" borderId="244" applyNumberFormat="0" applyFill="0" applyAlignment="0" applyProtection="0"/>
    <xf numFmtId="0" fontId="106" fillId="23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3" fillId="113" borderId="246" applyNumberFormat="0" applyProtection="0">
      <alignment horizontal="right" vertical="center"/>
    </xf>
    <xf numFmtId="0" fontId="108" fillId="116" borderId="246" applyNumberFormat="0" applyProtection="0">
      <alignment horizontal="left" vertical="top" indent="1"/>
    </xf>
    <xf numFmtId="4" fontId="108" fillId="115" borderId="246" applyNumberFormat="0" applyProtection="0">
      <alignment horizontal="left" vertical="center" indent="1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08" fillId="69" borderId="246" applyNumberFormat="0" applyProtection="0">
      <alignment horizontal="right" vertical="center"/>
    </xf>
    <xf numFmtId="168" fontId="15" fillId="0" borderId="245">
      <alignment horizontal="right" indent="1"/>
    </xf>
    <xf numFmtId="0" fontId="44" fillId="70" borderId="242" applyNumberFormat="0" applyAlignment="0" applyProtection="0"/>
    <xf numFmtId="0" fontId="106" fillId="23" borderId="246" applyNumberFormat="0" applyProtection="0">
      <alignment horizontal="left" vertical="top" indent="1"/>
    </xf>
    <xf numFmtId="4" fontId="108" fillId="67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13" fillId="113" borderId="246" applyNumberFormat="0" applyProtection="0">
      <alignment horizontal="right" vertical="center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108" fillId="61" borderId="340" applyNumberFormat="0" applyProtection="0">
      <alignment horizontal="right" vertical="center"/>
    </xf>
    <xf numFmtId="0" fontId="18" fillId="30" borderId="245"/>
    <xf numFmtId="4" fontId="108" fillId="59" borderId="246" applyNumberFormat="0" applyProtection="0">
      <alignment horizontal="right" vertical="center"/>
    </xf>
    <xf numFmtId="0" fontId="18" fillId="30" borderId="245"/>
    <xf numFmtId="4" fontId="108" fillId="61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13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4" fontId="111" fillId="113" borderId="246" applyNumberFormat="0" applyProtection="0">
      <alignment horizontal="right" vertical="center"/>
    </xf>
    <xf numFmtId="4" fontId="108" fillId="113" borderId="246" applyNumberFormat="0" applyProtection="0">
      <alignment horizontal="right" vertical="center"/>
    </xf>
    <xf numFmtId="4" fontId="108" fillId="116" borderId="246" applyNumberFormat="0" applyProtection="0">
      <alignment horizontal="left" vertical="center" indent="1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vertical="center"/>
    </xf>
    <xf numFmtId="0" fontId="19" fillId="25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4" fontId="108" fillId="111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0" fontId="44" fillId="70" borderId="242" applyNumberFormat="0" applyAlignment="0" applyProtection="0"/>
    <xf numFmtId="168" fontId="15" fillId="0" borderId="245">
      <alignment horizontal="right" indent="1"/>
    </xf>
    <xf numFmtId="0" fontId="62" fillId="0" borderId="244" applyNumberFormat="0" applyFill="0" applyAlignment="0" applyProtection="0"/>
    <xf numFmtId="0" fontId="4" fillId="0" borderId="0"/>
    <xf numFmtId="0" fontId="62" fillId="0" borderId="244" applyNumberFormat="0" applyFill="0" applyAlignment="0" applyProtection="0"/>
    <xf numFmtId="0" fontId="41" fillId="78" borderId="250" applyNumberFormat="0" applyFont="0" applyAlignment="0" applyProtection="0"/>
    <xf numFmtId="168" fontId="15" fillId="0" borderId="245">
      <alignment horizontal="right" indent="1"/>
    </xf>
    <xf numFmtId="0" fontId="57" fillId="57" borderId="242" applyNumberFormat="0" applyAlignment="0" applyProtection="0"/>
    <xf numFmtId="0" fontId="101" fillId="137" borderId="246" applyNumberFormat="0" applyProtection="0">
      <alignment horizontal="left" vertical="top" indent="1"/>
    </xf>
    <xf numFmtId="0" fontId="101" fillId="137" borderId="246" applyNumberFormat="0" applyProtection="0">
      <alignment horizontal="left" vertical="top" indent="1"/>
    </xf>
    <xf numFmtId="0" fontId="101" fillId="115" borderId="246" applyNumberFormat="0" applyProtection="0">
      <alignment horizontal="left" vertical="top" indent="1"/>
    </xf>
    <xf numFmtId="0" fontId="101" fillId="115" borderId="246" applyNumberFormat="0" applyProtection="0">
      <alignment horizontal="left" vertical="top" indent="1"/>
    </xf>
    <xf numFmtId="0" fontId="101" fillId="58" borderId="246" applyNumberFormat="0" applyProtection="0">
      <alignment horizontal="left" vertical="top" indent="1"/>
    </xf>
    <xf numFmtId="0" fontId="101" fillId="58" borderId="246" applyNumberFormat="0" applyProtection="0">
      <alignment horizontal="left" vertical="top" indent="1"/>
    </xf>
    <xf numFmtId="0" fontId="101" fillId="113" borderId="246" applyNumberFormat="0" applyProtection="0">
      <alignment horizontal="left" vertical="top" indent="1"/>
    </xf>
    <xf numFmtId="0" fontId="101" fillId="113" borderId="246" applyNumberFormat="0" applyProtection="0">
      <alignment horizontal="left" vertical="top" indent="1"/>
    </xf>
    <xf numFmtId="0" fontId="108" fillId="109" borderId="340" applyNumberFormat="0" applyProtection="0">
      <alignment horizontal="left" vertical="top" indent="1"/>
    </xf>
    <xf numFmtId="168" fontId="15" fillId="0" borderId="420">
      <alignment horizontal="right" indent="1"/>
    </xf>
    <xf numFmtId="4" fontId="108" fillId="59" borderId="378" applyNumberFormat="0" applyProtection="0">
      <alignment horizontal="right" vertical="center"/>
    </xf>
    <xf numFmtId="4" fontId="108" fillId="65" borderId="378" applyNumberFormat="0" applyProtection="0">
      <alignment horizontal="right" vertical="center"/>
    </xf>
    <xf numFmtId="4" fontId="123" fillId="116" borderId="297" applyNumberFormat="0" applyProtection="0">
      <alignment horizontal="left" vertical="center" indent="1"/>
    </xf>
    <xf numFmtId="0" fontId="123" fillId="21" borderId="249"/>
    <xf numFmtId="168" fontId="15" fillId="0" borderId="245">
      <alignment horizontal="right" indent="1"/>
    </xf>
    <xf numFmtId="0" fontId="125" fillId="0" borderId="245"/>
    <xf numFmtId="0" fontId="4" fillId="0" borderId="0"/>
    <xf numFmtId="4" fontId="108" fillId="61" borderId="246" applyNumberFormat="0" applyProtection="0">
      <alignment horizontal="right" vertical="center"/>
    </xf>
    <xf numFmtId="0" fontId="41" fillId="78" borderId="250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90" borderId="0" applyNumberFormat="0" applyBorder="0" applyAlignment="0" applyProtection="0"/>
    <xf numFmtId="0" fontId="4" fillId="90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99" borderId="0" applyNumberFormat="0" applyBorder="0" applyAlignment="0" applyProtection="0"/>
    <xf numFmtId="0" fontId="4" fillId="99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103" borderId="0" applyNumberFormat="0" applyBorder="0" applyAlignment="0" applyProtection="0"/>
    <xf numFmtId="0" fontId="4" fillId="103" borderId="0" applyNumberFormat="0" applyBorder="0" applyAlignment="0" applyProtection="0"/>
    <xf numFmtId="0" fontId="4" fillId="103" borderId="0" applyNumberFormat="0" applyBorder="0" applyAlignment="0" applyProtection="0"/>
    <xf numFmtId="0" fontId="4" fillId="103" borderId="0" applyNumberFormat="0" applyBorder="0" applyAlignment="0" applyProtection="0"/>
    <xf numFmtId="0" fontId="4" fillId="103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106" borderId="0" applyNumberFormat="0" applyBorder="0" applyAlignment="0" applyProtection="0"/>
    <xf numFmtId="0" fontId="4" fillId="91" borderId="0" applyNumberFormat="0" applyBorder="0" applyAlignment="0" applyProtection="0"/>
    <xf numFmtId="0" fontId="4" fillId="91" borderId="0" applyNumberFormat="0" applyBorder="0" applyAlignment="0" applyProtection="0"/>
    <xf numFmtId="0" fontId="4" fillId="91" borderId="0" applyNumberFormat="0" applyBorder="0" applyAlignment="0" applyProtection="0"/>
    <xf numFmtId="0" fontId="4" fillId="91" borderId="0" applyNumberFormat="0" applyBorder="0" applyAlignment="0" applyProtection="0"/>
    <xf numFmtId="0" fontId="4" fillId="91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4" borderId="0" applyNumberFormat="0" applyBorder="0" applyAlignment="0" applyProtection="0"/>
    <xf numFmtId="0" fontId="4" fillId="107" borderId="0" applyNumberFormat="0" applyBorder="0" applyAlignment="0" applyProtection="0"/>
    <xf numFmtId="0" fontId="4" fillId="107" borderId="0" applyNumberFormat="0" applyBorder="0" applyAlignment="0" applyProtection="0"/>
    <xf numFmtId="0" fontId="4" fillId="107" borderId="0" applyNumberFormat="0" applyBorder="0" applyAlignment="0" applyProtection="0"/>
    <xf numFmtId="0" fontId="4" fillId="107" borderId="0" applyNumberFormat="0" applyBorder="0" applyAlignment="0" applyProtection="0"/>
    <xf numFmtId="0" fontId="4" fillId="107" borderId="0" applyNumberFormat="0" applyBorder="0" applyAlignment="0" applyProtection="0"/>
    <xf numFmtId="4" fontId="108" fillId="113" borderId="246" applyNumberFormat="0" applyProtection="0">
      <alignment horizontal="right" vertical="center"/>
    </xf>
    <xf numFmtId="0" fontId="19" fillId="25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8" fillId="30" borderId="245"/>
    <xf numFmtId="4" fontId="108" fillId="111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0" fontId="18" fillId="30" borderId="245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88" borderId="185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70" borderId="242" applyNumberFormat="0" applyAlignment="0" applyProtection="0"/>
    <xf numFmtId="0" fontId="57" fillId="57" borderId="242" applyNumberFormat="0" applyAlignment="0" applyProtection="0"/>
    <xf numFmtId="0" fontId="19" fillId="109" borderId="246" applyNumberFormat="0" applyProtection="0">
      <alignment horizontal="left" vertical="center" indent="1"/>
    </xf>
    <xf numFmtId="4" fontId="108" fillId="60" borderId="246" applyNumberFormat="0" applyProtection="0">
      <alignment horizontal="right" vertical="center"/>
    </xf>
    <xf numFmtId="168" fontId="15" fillId="0" borderId="245">
      <alignment horizontal="right" indent="1"/>
    </xf>
    <xf numFmtId="4" fontId="108" fillId="69" borderId="246" applyNumberFormat="0" applyProtection="0">
      <alignment horizontal="right" vertical="center"/>
    </xf>
    <xf numFmtId="0" fontId="44" fillId="70" borderId="242" applyNumberFormat="0" applyAlignment="0" applyProtection="0"/>
    <xf numFmtId="168" fontId="15" fillId="0" borderId="245">
      <alignment horizontal="right" indent="1"/>
    </xf>
    <xf numFmtId="0" fontId="14" fillId="78" borderId="250" applyNumberFormat="0" applyFont="0" applyAlignment="0" applyProtection="0"/>
    <xf numFmtId="0" fontId="105" fillId="70" borderId="243" applyNumberFormat="0" applyAlignment="0" applyProtection="0"/>
    <xf numFmtId="4" fontId="108" fillId="116" borderId="246" applyNumberFormat="0" applyProtection="0">
      <alignment horizontal="left" vertical="center" indent="1"/>
    </xf>
    <xf numFmtId="4" fontId="111" fillId="116" borderId="246" applyNumberFormat="0" applyProtection="0">
      <alignment vertical="center"/>
    </xf>
    <xf numFmtId="0" fontId="19" fillId="37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4" fontId="108" fillId="115" borderId="246" applyNumberFormat="0" applyProtection="0">
      <alignment horizontal="left" vertical="center" indent="1"/>
    </xf>
    <xf numFmtId="4" fontId="113" fillId="113" borderId="246" applyNumberFormat="0" applyProtection="0">
      <alignment horizontal="right" vertical="center"/>
    </xf>
    <xf numFmtId="0" fontId="105" fillId="70" borderId="243" applyNumberFormat="0" applyAlignment="0" applyProtection="0"/>
    <xf numFmtId="0" fontId="57" fillId="57" borderId="242" applyNumberFormat="0" applyAlignment="0" applyProtection="0"/>
    <xf numFmtId="0" fontId="62" fillId="0" borderId="244" applyNumberFormat="0" applyFill="0" applyAlignment="0" applyProtection="0"/>
    <xf numFmtId="0" fontId="106" fillId="23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3" fillId="113" borderId="246" applyNumberFormat="0" applyProtection="0">
      <alignment horizontal="right" vertical="center"/>
    </xf>
    <xf numFmtId="0" fontId="108" fillId="116" borderId="246" applyNumberFormat="0" applyProtection="0">
      <alignment horizontal="left" vertical="top" indent="1"/>
    </xf>
    <xf numFmtId="4" fontId="108" fillId="115" borderId="246" applyNumberFormat="0" applyProtection="0">
      <alignment horizontal="left" vertical="center" indent="1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08" fillId="69" borderId="246" applyNumberFormat="0" applyProtection="0">
      <alignment horizontal="right" vertical="center"/>
    </xf>
    <xf numFmtId="168" fontId="15" fillId="0" borderId="245">
      <alignment horizontal="right" indent="1"/>
    </xf>
    <xf numFmtId="0" fontId="44" fillId="70" borderId="242" applyNumberFormat="0" applyAlignment="0" applyProtection="0"/>
    <xf numFmtId="0" fontId="106" fillId="23" borderId="246" applyNumberFormat="0" applyProtection="0">
      <alignment horizontal="left" vertical="top" indent="1"/>
    </xf>
    <xf numFmtId="4" fontId="108" fillId="67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13" fillId="113" borderId="246" applyNumberFormat="0" applyProtection="0">
      <alignment horizontal="right" vertical="center"/>
    </xf>
    <xf numFmtId="0" fontId="18" fillId="30" borderId="245"/>
    <xf numFmtId="4" fontId="115" fillId="110" borderId="248" applyNumberFormat="0" applyProtection="0">
      <alignment horizontal="left" vertical="center" indent="1"/>
    </xf>
    <xf numFmtId="0" fontId="18" fillId="30" borderId="245"/>
    <xf numFmtId="4" fontId="121" fillId="23" borderId="248" applyNumberFormat="0" applyProtection="0">
      <alignment vertical="center"/>
    </xf>
    <xf numFmtId="4" fontId="122" fillId="23" borderId="248" applyNumberFormat="0" applyProtection="0">
      <alignment vertical="center"/>
    </xf>
    <xf numFmtId="4" fontId="123" fillId="116" borderId="248" applyNumberFormat="0" applyProtection="0">
      <alignment horizontal="left" vertical="center" indent="1"/>
    </xf>
    <xf numFmtId="4" fontId="115" fillId="53" borderId="248" applyNumberFormat="0" applyProtection="0">
      <alignment horizontal="right" vertical="center"/>
    </xf>
    <xf numFmtId="4" fontId="115" fillId="136" borderId="248" applyNumberFormat="0" applyProtection="0">
      <alignment horizontal="right" vertical="center"/>
    </xf>
    <xf numFmtId="4" fontId="115" fillId="61" borderId="248" applyNumberFormat="0" applyProtection="0">
      <alignment horizontal="right" vertical="center"/>
    </xf>
    <xf numFmtId="4" fontId="115" fillId="65" borderId="248" applyNumberFormat="0" applyProtection="0">
      <alignment horizontal="right" vertical="center"/>
    </xf>
    <xf numFmtId="4" fontId="115" fillId="69" borderId="248" applyNumberFormat="0" applyProtection="0">
      <alignment horizontal="right" vertical="center"/>
    </xf>
    <xf numFmtId="4" fontId="115" fillId="68" borderId="248" applyNumberFormat="0" applyProtection="0">
      <alignment horizontal="right" vertical="center"/>
    </xf>
    <xf numFmtId="4" fontId="115" fillId="111" borderId="248" applyNumberFormat="0" applyProtection="0">
      <alignment horizontal="right" vertical="center"/>
    </xf>
    <xf numFmtId="4" fontId="115" fillId="60" borderId="248" applyNumberFormat="0" applyProtection="0">
      <alignment horizontal="right" vertical="center"/>
    </xf>
    <xf numFmtId="4" fontId="115" fillId="112" borderId="247" applyNumberFormat="0" applyProtection="0">
      <alignment horizontal="left" vertical="center" indent="1"/>
    </xf>
    <xf numFmtId="4" fontId="115" fillId="51" borderId="248" applyNumberFormat="0" applyProtection="0">
      <alignment horizontal="left" vertical="center" indent="1"/>
    </xf>
    <xf numFmtId="4" fontId="115" fillId="51" borderId="248" applyNumberFormat="0" applyProtection="0">
      <alignment horizontal="left" vertical="center" indent="1"/>
    </xf>
    <xf numFmtId="4" fontId="124" fillId="137" borderId="247" applyNumberFormat="0" applyProtection="0">
      <alignment horizontal="left" vertical="center" indent="1"/>
    </xf>
    <xf numFmtId="4" fontId="115" fillId="115" borderId="248" applyNumberFormat="0" applyProtection="0">
      <alignment horizontal="right" vertical="center"/>
    </xf>
    <xf numFmtId="0" fontId="115" fillId="70" borderId="248" applyNumberFormat="0" applyProtection="0">
      <alignment horizontal="left" vertical="center" indent="1"/>
    </xf>
    <xf numFmtId="0" fontId="101" fillId="137" borderId="246" applyNumberFormat="0" applyProtection="0">
      <alignment horizontal="left" vertical="top" indent="1"/>
    </xf>
    <xf numFmtId="0" fontId="101" fillId="137" borderId="246" applyNumberFormat="0" applyProtection="0">
      <alignment horizontal="left" vertical="top" indent="1"/>
    </xf>
    <xf numFmtId="0" fontId="115" fillId="138" borderId="248" applyNumberFormat="0" applyProtection="0">
      <alignment horizontal="left" vertical="center" indent="1"/>
    </xf>
    <xf numFmtId="0" fontId="101" fillId="115" borderId="246" applyNumberFormat="0" applyProtection="0">
      <alignment horizontal="left" vertical="top" indent="1"/>
    </xf>
    <xf numFmtId="0" fontId="101" fillId="115" borderId="246" applyNumberFormat="0" applyProtection="0">
      <alignment horizontal="left" vertical="top" indent="1"/>
    </xf>
    <xf numFmtId="0" fontId="115" fillId="58" borderId="248" applyNumberFormat="0" applyProtection="0">
      <alignment horizontal="left" vertical="center" indent="1"/>
    </xf>
    <xf numFmtId="0" fontId="101" fillId="58" borderId="246" applyNumberFormat="0" applyProtection="0">
      <alignment horizontal="left" vertical="top" indent="1"/>
    </xf>
    <xf numFmtId="0" fontId="101" fillId="58" borderId="246" applyNumberFormat="0" applyProtection="0">
      <alignment horizontal="left" vertical="top" indent="1"/>
    </xf>
    <xf numFmtId="0" fontId="115" fillId="113" borderId="248" applyNumberFormat="0" applyProtection="0">
      <alignment horizontal="left" vertical="center" indent="1"/>
    </xf>
    <xf numFmtId="0" fontId="101" fillId="113" borderId="246" applyNumberFormat="0" applyProtection="0">
      <alignment horizontal="left" vertical="top" indent="1"/>
    </xf>
    <xf numFmtId="0" fontId="101" fillId="113" borderId="246" applyNumberFormat="0" applyProtection="0">
      <alignment horizontal="left" vertical="top" indent="1"/>
    </xf>
    <xf numFmtId="4" fontId="123" fillId="139" borderId="248" applyNumberFormat="0" applyProtection="0">
      <alignment horizontal="left" vertical="center" indent="1"/>
    </xf>
    <xf numFmtId="4" fontId="123" fillId="139" borderId="248" applyNumberFormat="0" applyProtection="0">
      <alignment horizontal="left" vertical="center" indent="1"/>
    </xf>
    <xf numFmtId="4" fontId="108" fillId="65" borderId="378" applyNumberFormat="0" applyProtection="0">
      <alignment horizontal="right" vertical="center"/>
    </xf>
    <xf numFmtId="0" fontId="44" fillId="70" borderId="254" applyNumberFormat="0" applyAlignment="0" applyProtection="0"/>
    <xf numFmtId="4" fontId="106" fillId="77" borderId="378" applyNumberFormat="0" applyProtection="0">
      <alignment vertical="center"/>
    </xf>
    <xf numFmtId="0" fontId="41" fillId="78" borderId="356" applyNumberFormat="0" applyFont="0" applyAlignment="0" applyProtection="0"/>
    <xf numFmtId="4" fontId="115" fillId="53" borderId="297" applyNumberFormat="0" applyProtection="0">
      <alignment horizontal="right" vertical="center"/>
    </xf>
    <xf numFmtId="0" fontId="123" fillId="21" borderId="249"/>
    <xf numFmtId="4" fontId="115" fillId="0" borderId="248" applyNumberFormat="0" applyProtection="0">
      <alignment horizontal="right" vertical="center"/>
    </xf>
    <xf numFmtId="4" fontId="122" fillId="51" borderId="248" applyNumberFormat="0" applyProtection="0">
      <alignment horizontal="right" vertical="center"/>
    </xf>
    <xf numFmtId="0" fontId="125" fillId="0" borderId="240"/>
    <xf numFmtId="168" fontId="15" fillId="0" borderId="245">
      <alignment horizontal="right" indent="1"/>
    </xf>
    <xf numFmtId="168" fontId="15" fillId="0" borderId="245">
      <alignment horizontal="right" indent="1"/>
    </xf>
    <xf numFmtId="168" fontId="15" fillId="0" borderId="245">
      <alignment horizontal="right" indent="1"/>
    </xf>
    <xf numFmtId="168" fontId="15" fillId="0" borderId="245">
      <alignment horizontal="right" indent="1"/>
    </xf>
    <xf numFmtId="4" fontId="115" fillId="68" borderId="320" applyNumberFormat="0" applyProtection="0">
      <alignment horizontal="right" vertical="center"/>
    </xf>
    <xf numFmtId="0" fontId="18" fillId="30" borderId="245"/>
    <xf numFmtId="4" fontId="115" fillId="112" borderId="247" applyNumberFormat="0" applyProtection="0">
      <alignment horizontal="left" vertical="center" indent="1"/>
    </xf>
    <xf numFmtId="4" fontId="124" fillId="137" borderId="247" applyNumberFormat="0" applyProtection="0">
      <alignment horizontal="left" vertical="center" indent="1"/>
    </xf>
    <xf numFmtId="0" fontId="44" fillId="70" borderId="347" applyNumberFormat="0" applyAlignment="0" applyProtection="0"/>
    <xf numFmtId="0" fontId="108" fillId="109" borderId="340" applyNumberFormat="0" applyProtection="0">
      <alignment horizontal="left" vertical="top" indent="1"/>
    </xf>
    <xf numFmtId="168" fontId="15" fillId="0" borderId="382">
      <alignment horizontal="right" indent="1"/>
    </xf>
    <xf numFmtId="4" fontId="108" fillId="115" borderId="340" applyNumberFormat="0" applyProtection="0">
      <alignment horizontal="left" vertical="center" indent="1"/>
    </xf>
    <xf numFmtId="4" fontId="115" fillId="136" borderId="297" applyNumberFormat="0" applyProtection="0">
      <alignment horizontal="right" vertical="center"/>
    </xf>
    <xf numFmtId="0" fontId="4" fillId="0" borderId="0"/>
    <xf numFmtId="9" fontId="4" fillId="0" borderId="0" applyFont="0" applyFill="0" applyBorder="0" applyAlignment="0" applyProtection="0"/>
    <xf numFmtId="0" fontId="18" fillId="30" borderId="240"/>
    <xf numFmtId="0" fontId="108" fillId="116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0" fontId="19" fillId="25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4" fontId="108" fillId="115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0" fontId="106" fillId="23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0" fontId="57" fillId="57" borderId="242" applyNumberFormat="0" applyAlignment="0" applyProtection="0"/>
    <xf numFmtId="4" fontId="108" fillId="11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4" fontId="108" fillId="115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53" borderId="246" applyNumberFormat="0" applyProtection="0">
      <alignment horizontal="right" vertical="center"/>
    </xf>
    <xf numFmtId="0" fontId="106" fillId="23" borderId="246" applyNumberFormat="0" applyProtection="0">
      <alignment horizontal="left" vertical="top" indent="1"/>
    </xf>
    <xf numFmtId="4" fontId="106" fillId="23" borderId="246" applyNumberFormat="0" applyProtection="0">
      <alignment horizontal="left" vertical="center" indent="1"/>
    </xf>
    <xf numFmtId="4" fontId="107" fillId="23" borderId="246" applyNumberFormat="0" applyProtection="0">
      <alignment vertical="center"/>
    </xf>
    <xf numFmtId="168" fontId="15" fillId="0" borderId="245">
      <alignment horizontal="right" indent="1"/>
    </xf>
    <xf numFmtId="4" fontId="113" fillId="113" borderId="246" applyNumberFormat="0" applyProtection="0">
      <alignment horizontal="right" vertical="center"/>
    </xf>
    <xf numFmtId="168" fontId="15" fillId="0" borderId="245">
      <alignment horizontal="right" indent="1"/>
    </xf>
    <xf numFmtId="4" fontId="108" fillId="111" borderId="246" applyNumberFormat="0" applyProtection="0">
      <alignment horizontal="right" vertical="center"/>
    </xf>
    <xf numFmtId="0" fontId="44" fillId="70" borderId="242" applyNumberFormat="0" applyAlignment="0" applyProtection="0"/>
    <xf numFmtId="0" fontId="108" fillId="109" borderId="246" applyNumberFormat="0" applyProtection="0">
      <alignment horizontal="left" vertical="top" indent="1"/>
    </xf>
    <xf numFmtId="4" fontId="106" fillId="23" borderId="246" applyNumberFormat="0" applyProtection="0">
      <alignment horizontal="left" vertical="center" indent="1"/>
    </xf>
    <xf numFmtId="0" fontId="62" fillId="0" borderId="244" applyNumberFormat="0" applyFill="0" applyAlignment="0" applyProtection="0"/>
    <xf numFmtId="0" fontId="14" fillId="78" borderId="250" applyNumberFormat="0" applyFont="0" applyAlignment="0" applyProtection="0"/>
    <xf numFmtId="0" fontId="108" fillId="116" borderId="246" applyNumberFormat="0" applyProtection="0">
      <alignment horizontal="left" vertical="top" indent="1"/>
    </xf>
    <xf numFmtId="0" fontId="108" fillId="109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0" fontId="19" fillId="37" borderId="246" applyNumberFormat="0" applyProtection="0">
      <alignment horizontal="left" vertical="top" indent="1"/>
    </xf>
    <xf numFmtId="0" fontId="4" fillId="0" borderId="0"/>
    <xf numFmtId="4" fontId="106" fillId="77" borderId="246" applyNumberFormat="0" applyProtection="0">
      <alignment vertical="center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13" fillId="113" borderId="246" applyNumberFormat="0" applyProtection="0">
      <alignment horizontal="right" vertical="center"/>
    </xf>
    <xf numFmtId="0" fontId="4" fillId="0" borderId="0"/>
    <xf numFmtId="4" fontId="111" fillId="116" borderId="246" applyNumberFormat="0" applyProtection="0">
      <alignment vertical="center"/>
    </xf>
    <xf numFmtId="0" fontId="108" fillId="109" borderId="246" applyNumberFormat="0" applyProtection="0">
      <alignment horizontal="left" vertical="top" indent="1"/>
    </xf>
    <xf numFmtId="4" fontId="111" fillId="113" borderId="246" applyNumberFormat="0" applyProtection="0">
      <alignment horizontal="right" vertical="center"/>
    </xf>
    <xf numFmtId="0" fontId="19" fillId="37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4" fontId="108" fillId="111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0" fontId="44" fillId="70" borderId="242" applyNumberFormat="0" applyAlignment="0" applyProtection="0"/>
    <xf numFmtId="0" fontId="4" fillId="4" borderId="0" applyNumberFormat="0" applyBorder="0" applyAlignment="0" applyProtection="0"/>
    <xf numFmtId="0" fontId="19" fillId="37" borderId="246" applyNumberFormat="0" applyProtection="0">
      <alignment horizontal="left" vertical="top" indent="1"/>
    </xf>
    <xf numFmtId="0" fontId="57" fillId="57" borderId="242" applyNumberFormat="0" applyAlignment="0" applyProtection="0"/>
    <xf numFmtId="168" fontId="15" fillId="0" borderId="245">
      <alignment horizontal="right" indent="1"/>
    </xf>
    <xf numFmtId="4" fontId="108" fillId="69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4" fillId="78" borderId="250" applyNumberFormat="0" applyFont="0" applyAlignment="0" applyProtection="0"/>
    <xf numFmtId="0" fontId="4" fillId="0" borderId="0"/>
    <xf numFmtId="0" fontId="19" fillId="114" borderId="246" applyNumberFormat="0" applyProtection="0">
      <alignment horizontal="left" vertical="top" indent="1"/>
    </xf>
    <xf numFmtId="9" fontId="4" fillId="0" borderId="0" applyFont="0" applyFill="0" applyBorder="0" applyAlignment="0" applyProtection="0"/>
    <xf numFmtId="0" fontId="4" fillId="0" borderId="0"/>
    <xf numFmtId="0" fontId="62" fillId="0" borderId="244" applyNumberFormat="0" applyFill="0" applyAlignment="0" applyProtection="0"/>
    <xf numFmtId="0" fontId="18" fillId="30" borderId="245"/>
    <xf numFmtId="0" fontId="19" fillId="37" borderId="246" applyNumberFormat="0" applyProtection="0">
      <alignment horizontal="left" vertical="center" indent="1"/>
    </xf>
    <xf numFmtId="0" fontId="4" fillId="0" borderId="0"/>
    <xf numFmtId="0" fontId="4" fillId="0" borderId="0"/>
    <xf numFmtId="168" fontId="15" fillId="0" borderId="294">
      <alignment horizontal="right" indent="1"/>
    </xf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15" fillId="0" borderId="240">
      <alignment horizontal="right" indent="1"/>
    </xf>
    <xf numFmtId="0" fontId="105" fillId="70" borderId="243" applyNumberFormat="0" applyAlignment="0" applyProtection="0"/>
    <xf numFmtId="4" fontId="108" fillId="53" borderId="246" applyNumberFormat="0" applyProtection="0">
      <alignment horizontal="right" vertical="center"/>
    </xf>
    <xf numFmtId="0" fontId="18" fillId="30" borderId="245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108" fillId="113" borderId="24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08" fillId="115" borderId="246" applyNumberFormat="0" applyProtection="0">
      <alignment horizontal="left" vertical="center" indent="1"/>
    </xf>
    <xf numFmtId="4" fontId="111" fillId="116" borderId="246" applyNumberFormat="0" applyProtection="0">
      <alignment vertical="center"/>
    </xf>
    <xf numFmtId="4" fontId="108" fillId="115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07" fillId="23" borderId="246" applyNumberFormat="0" applyProtection="0">
      <alignment vertical="center"/>
    </xf>
    <xf numFmtId="168" fontId="15" fillId="0" borderId="245">
      <alignment horizontal="right" indent="1"/>
    </xf>
    <xf numFmtId="4" fontId="108" fillId="116" borderId="246" applyNumberFormat="0" applyProtection="0">
      <alignment horizontal="left" vertical="center" indent="1"/>
    </xf>
    <xf numFmtId="4" fontId="111" fillId="116" borderId="246" applyNumberFormat="0" applyProtection="0">
      <alignment vertical="center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4" fontId="108" fillId="115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53" borderId="246" applyNumberFormat="0" applyProtection="0">
      <alignment horizontal="right" vertical="center"/>
    </xf>
    <xf numFmtId="4" fontId="106" fillId="23" borderId="246" applyNumberFormat="0" applyProtection="0">
      <alignment horizontal="left" vertical="center" indent="1"/>
    </xf>
    <xf numFmtId="4" fontId="107" fillId="23" borderId="246" applyNumberFormat="0" applyProtection="0">
      <alignment vertical="center"/>
    </xf>
    <xf numFmtId="0" fontId="106" fillId="23" borderId="246" applyNumberFormat="0" applyProtection="0">
      <alignment horizontal="left" vertical="top" indent="1"/>
    </xf>
    <xf numFmtId="0" fontId="62" fillId="0" borderId="244" applyNumberFormat="0" applyFill="0" applyAlignment="0" applyProtection="0"/>
    <xf numFmtId="0" fontId="105" fillId="70" borderId="243" applyNumberFormat="0" applyAlignment="0" applyProtection="0"/>
    <xf numFmtId="4" fontId="113" fillId="113" borderId="246" applyNumberFormat="0" applyProtection="0">
      <alignment horizontal="right" vertical="center"/>
    </xf>
    <xf numFmtId="4" fontId="106" fillId="77" borderId="246" applyNumberFormat="0" applyProtection="0">
      <alignment vertical="center"/>
    </xf>
    <xf numFmtId="4" fontId="108" fillId="60" borderId="246" applyNumberFormat="0" applyProtection="0">
      <alignment horizontal="right" vertical="center"/>
    </xf>
    <xf numFmtId="168" fontId="15" fillId="0" borderId="245">
      <alignment horizontal="right" indent="1"/>
    </xf>
    <xf numFmtId="0" fontId="57" fillId="57" borderId="242" applyNumberFormat="0" applyAlignment="0" applyProtection="0"/>
    <xf numFmtId="0" fontId="44" fillId="70" borderId="242" applyNumberFormat="0" applyAlignment="0" applyProtection="0"/>
    <xf numFmtId="4" fontId="106" fillId="23" borderId="246" applyNumberFormat="0" applyProtection="0">
      <alignment horizontal="left" vertical="center" indent="1"/>
    </xf>
    <xf numFmtId="4" fontId="111" fillId="113" borderId="246" applyNumberFormat="0" applyProtection="0">
      <alignment horizontal="right" vertical="center"/>
    </xf>
    <xf numFmtId="4" fontId="108" fillId="116" borderId="246" applyNumberFormat="0" applyProtection="0">
      <alignment vertical="center"/>
    </xf>
    <xf numFmtId="4" fontId="108" fillId="59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0" fontId="18" fillId="30" borderId="245"/>
    <xf numFmtId="4" fontId="108" fillId="61" borderId="246" applyNumberFormat="0" applyProtection="0">
      <alignment horizontal="right" vertical="center"/>
    </xf>
    <xf numFmtId="0" fontId="18" fillId="30" borderId="245"/>
    <xf numFmtId="4" fontId="108" fillId="59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4" fontId="108" fillId="59" borderId="246" applyNumberFormat="0" applyProtection="0">
      <alignment horizontal="right" vertical="center"/>
    </xf>
    <xf numFmtId="4" fontId="108" fillId="113" borderId="246" applyNumberFormat="0" applyProtection="0">
      <alignment horizontal="right" vertical="center"/>
    </xf>
    <xf numFmtId="0" fontId="19" fillId="25" borderId="246" applyNumberFormat="0" applyProtection="0">
      <alignment horizontal="left" vertical="top" indent="1"/>
    </xf>
    <xf numFmtId="4" fontId="108" fillId="67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4" fontId="108" fillId="69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53" borderId="246" applyNumberFormat="0" applyProtection="0">
      <alignment horizontal="right" vertical="center"/>
    </xf>
    <xf numFmtId="0" fontId="57" fillId="57" borderId="242" applyNumberFormat="0" applyAlignment="0" applyProtection="0"/>
    <xf numFmtId="0" fontId="62" fillId="0" borderId="244" applyNumberFormat="0" applyFill="0" applyAlignment="0" applyProtection="0"/>
    <xf numFmtId="0" fontId="41" fillId="78" borderId="250" applyNumberFormat="0" applyFont="0" applyAlignment="0" applyProtection="0"/>
    <xf numFmtId="4" fontId="115" fillId="51" borderId="320" applyNumberFormat="0" applyProtection="0">
      <alignment horizontal="left" vertical="center" indent="1"/>
    </xf>
    <xf numFmtId="0" fontId="19" fillId="109" borderId="246" applyNumberFormat="0" applyProtection="0">
      <alignment horizontal="left" vertical="center" indent="1"/>
    </xf>
    <xf numFmtId="0" fontId="18" fillId="30" borderId="240"/>
    <xf numFmtId="0" fontId="62" fillId="0" borderId="244" applyNumberFormat="0" applyFill="0" applyAlignment="0" applyProtection="0"/>
    <xf numFmtId="0" fontId="41" fillId="78" borderId="250" applyNumberFormat="0" applyFont="0" applyAlignment="0" applyProtection="0"/>
    <xf numFmtId="4" fontId="111" fillId="113" borderId="246" applyNumberFormat="0" applyProtection="0">
      <alignment horizontal="right" vertical="center"/>
    </xf>
    <xf numFmtId="4" fontId="106" fillId="77" borderId="246" applyNumberFormat="0" applyProtection="0">
      <alignment vertical="center"/>
    </xf>
    <xf numFmtId="0" fontId="41" fillId="78" borderId="250" applyNumberFormat="0" applyFont="0" applyAlignment="0" applyProtection="0"/>
    <xf numFmtId="4" fontId="108" fillId="116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0" fontId="44" fillId="70" borderId="242" applyNumberFormat="0" applyAlignment="0" applyProtection="0"/>
    <xf numFmtId="0" fontId="19" fillId="25" borderId="295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116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8" fillId="61" borderId="246" applyNumberFormat="0" applyProtection="0">
      <alignment horizontal="right" vertical="center"/>
    </xf>
    <xf numFmtId="9" fontId="4" fillId="0" borderId="0" applyFont="0" applyFill="0" applyBorder="0" applyAlignment="0" applyProtection="0"/>
    <xf numFmtId="4" fontId="107" fillId="23" borderId="246" applyNumberFormat="0" applyProtection="0">
      <alignment vertical="center"/>
    </xf>
    <xf numFmtId="0" fontId="19" fillId="37" borderId="246" applyNumberFormat="0" applyProtection="0">
      <alignment horizontal="left" vertical="center" indent="1"/>
    </xf>
    <xf numFmtId="168" fontId="15" fillId="0" borderId="240">
      <alignment horizontal="right" indent="1"/>
    </xf>
    <xf numFmtId="168" fontId="15" fillId="0" borderId="245">
      <alignment horizontal="right" indent="1"/>
    </xf>
    <xf numFmtId="4" fontId="108" fillId="60" borderId="246" applyNumberFormat="0" applyProtection="0">
      <alignment horizontal="right" vertical="center"/>
    </xf>
    <xf numFmtId="0" fontId="57" fillId="57" borderId="242" applyNumberFormat="0" applyAlignment="0" applyProtection="0"/>
    <xf numFmtId="0" fontId="14" fillId="78" borderId="250" applyNumberFormat="0" applyFont="0" applyAlignment="0" applyProtection="0"/>
    <xf numFmtId="4" fontId="111" fillId="116" borderId="246" applyNumberFormat="0" applyProtection="0">
      <alignment vertical="center"/>
    </xf>
    <xf numFmtId="4" fontId="106" fillId="77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4" fontId="108" fillId="60" borderId="246" applyNumberFormat="0" applyProtection="0">
      <alignment horizontal="right" vertical="center"/>
    </xf>
    <xf numFmtId="0" fontId="108" fillId="116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06" fillId="23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top" indent="1"/>
    </xf>
    <xf numFmtId="0" fontId="57" fillId="57" borderId="242" applyNumberFormat="0" applyAlignment="0" applyProtection="0"/>
    <xf numFmtId="4" fontId="106" fillId="23" borderId="246" applyNumberFormat="0" applyProtection="0">
      <alignment horizontal="left" vertical="center" indent="1"/>
    </xf>
    <xf numFmtId="0" fontId="105" fillId="70" borderId="243" applyNumberFormat="0" applyAlignment="0" applyProtection="0"/>
    <xf numFmtId="0" fontId="44" fillId="70" borderId="242" applyNumberFormat="0" applyAlignment="0" applyProtection="0"/>
    <xf numFmtId="0" fontId="18" fillId="30" borderId="240"/>
    <xf numFmtId="0" fontId="18" fillId="76" borderId="241"/>
    <xf numFmtId="0" fontId="44" fillId="70" borderId="242" applyNumberFormat="0" applyAlignment="0" applyProtection="0"/>
    <xf numFmtId="4" fontId="115" fillId="69" borderId="320" applyNumberFormat="0" applyProtection="0">
      <alignment horizontal="right" vertical="center"/>
    </xf>
    <xf numFmtId="0" fontId="41" fillId="78" borderId="250" applyNumberFormat="0" applyFont="0" applyAlignment="0" applyProtection="0"/>
    <xf numFmtId="4" fontId="108" fillId="67" borderId="246" applyNumberFormat="0" applyProtection="0">
      <alignment horizontal="right" vertical="center"/>
    </xf>
    <xf numFmtId="4" fontId="108" fillId="116" borderId="246" applyNumberFormat="0" applyProtection="0">
      <alignment horizontal="left" vertical="center" indent="1"/>
    </xf>
    <xf numFmtId="4" fontId="108" fillId="53" borderId="295" applyNumberFormat="0" applyProtection="0">
      <alignment horizontal="right" vertical="center"/>
    </xf>
    <xf numFmtId="0" fontId="57" fillId="57" borderId="242" applyNumberFormat="0" applyAlignment="0" applyProtection="0"/>
    <xf numFmtId="0" fontId="18" fillId="76" borderId="241"/>
    <xf numFmtId="168" fontId="15" fillId="0" borderId="245">
      <alignment horizontal="right" indent="1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9" fillId="25" borderId="246" applyNumberFormat="0" applyProtection="0">
      <alignment horizontal="left" vertical="top" indent="1"/>
    </xf>
    <xf numFmtId="0" fontId="4" fillId="0" borderId="0"/>
    <xf numFmtId="4" fontId="108" fillId="111" borderId="246" applyNumberFormat="0" applyProtection="0">
      <alignment horizontal="right" vertical="center"/>
    </xf>
    <xf numFmtId="0" fontId="19" fillId="109" borderId="246" applyNumberFormat="0" applyProtection="0">
      <alignment horizontal="left" vertical="center" indent="1"/>
    </xf>
    <xf numFmtId="0" fontId="40" fillId="76" borderId="253"/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3" fillId="113" borderId="246" applyNumberFormat="0" applyProtection="0">
      <alignment horizontal="right" vertical="center"/>
    </xf>
    <xf numFmtId="0" fontId="108" fillId="116" borderId="246" applyNumberFormat="0" applyProtection="0">
      <alignment horizontal="left" vertical="top" indent="1"/>
    </xf>
    <xf numFmtId="4" fontId="108" fillId="115" borderId="246" applyNumberFormat="0" applyProtection="0">
      <alignment horizontal="left" vertical="center" indent="1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08" fillId="69" borderId="246" applyNumberFormat="0" applyProtection="0">
      <alignment horizontal="right" vertical="center"/>
    </xf>
    <xf numFmtId="168" fontId="15" fillId="0" borderId="245">
      <alignment horizontal="right" indent="1"/>
    </xf>
    <xf numFmtId="0" fontId="44" fillId="70" borderId="242" applyNumberFormat="0" applyAlignment="0" applyProtection="0"/>
    <xf numFmtId="0" fontId="106" fillId="23" borderId="246" applyNumberFormat="0" applyProtection="0">
      <alignment horizontal="left" vertical="top" indent="1"/>
    </xf>
    <xf numFmtId="4" fontId="108" fillId="67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13" fillId="113" borderId="246" applyNumberFormat="0" applyProtection="0">
      <alignment horizontal="right" vertical="center"/>
    </xf>
    <xf numFmtId="168" fontId="15" fillId="0" borderId="299">
      <alignment horizontal="right" indent="1"/>
    </xf>
    <xf numFmtId="4" fontId="111" fillId="113" borderId="340" applyNumberFormat="0" applyProtection="0">
      <alignment horizontal="right" vertical="center"/>
    </xf>
    <xf numFmtId="0" fontId="41" fillId="78" borderId="418" applyNumberFormat="0" applyFont="0" applyAlignment="0" applyProtection="0"/>
    <xf numFmtId="0" fontId="101" fillId="137" borderId="318" applyNumberFormat="0" applyProtection="0">
      <alignment horizontal="left" vertical="top" indent="1"/>
    </xf>
    <xf numFmtId="0" fontId="41" fillId="78" borderId="302" applyNumberFormat="0" applyFont="0" applyAlignment="0" applyProtection="0"/>
    <xf numFmtId="0" fontId="62" fillId="0" borderId="293" applyNumberFormat="0" applyFill="0" applyAlignment="0" applyProtection="0"/>
    <xf numFmtId="0" fontId="41" fillId="78" borderId="263" applyNumberFormat="0" applyFont="0" applyAlignment="0" applyProtection="0"/>
    <xf numFmtId="0" fontId="57" fillId="57" borderId="301" applyNumberFormat="0" applyAlignment="0" applyProtection="0"/>
    <xf numFmtId="4" fontId="106" fillId="77" borderId="318" applyNumberFormat="0" applyProtection="0">
      <alignment vertical="center"/>
    </xf>
    <xf numFmtId="0" fontId="44" fillId="70" borderId="309" applyNumberFormat="0" applyAlignment="0" applyProtection="0"/>
    <xf numFmtId="0" fontId="19" fillId="25" borderId="340" applyNumberFormat="0" applyProtection="0">
      <alignment horizontal="left" vertical="center" indent="1"/>
    </xf>
    <xf numFmtId="0" fontId="62" fillId="0" borderId="256" applyNumberFormat="0" applyFill="0" applyAlignment="0" applyProtection="0"/>
    <xf numFmtId="0" fontId="108" fillId="116" borderId="378" applyNumberFormat="0" applyProtection="0">
      <alignment horizontal="left" vertical="top" indent="1"/>
    </xf>
    <xf numFmtId="0" fontId="108" fillId="116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4" fontId="108" fillId="115" borderId="268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0" fontId="19" fillId="25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08" fillId="115" borderId="246" applyNumberFormat="0" applyProtection="0">
      <alignment horizontal="right" vertical="center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4" fontId="108" fillId="60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53" borderId="246" applyNumberFormat="0" applyProtection="0">
      <alignment horizontal="right" vertical="center"/>
    </xf>
    <xf numFmtId="0" fontId="106" fillId="23" borderId="246" applyNumberFormat="0" applyProtection="0">
      <alignment horizontal="left" vertical="top" indent="1"/>
    </xf>
    <xf numFmtId="4" fontId="106" fillId="23" borderId="246" applyNumberFormat="0" applyProtection="0">
      <alignment horizontal="left" vertical="center" indent="1"/>
    </xf>
    <xf numFmtId="4" fontId="107" fillId="23" borderId="246" applyNumberFormat="0" applyProtection="0">
      <alignment vertical="center"/>
    </xf>
    <xf numFmtId="4" fontId="106" fillId="77" borderId="246" applyNumberFormat="0" applyProtection="0">
      <alignment vertical="center"/>
    </xf>
    <xf numFmtId="0" fontId="40" fillId="30" borderId="290"/>
    <xf numFmtId="0" fontId="40" fillId="30" borderId="265"/>
    <xf numFmtId="0" fontId="62" fillId="0" borderId="244" applyNumberFormat="0" applyFill="0" applyAlignment="0" applyProtection="0"/>
    <xf numFmtId="0" fontId="105" fillId="70" borderId="243" applyNumberFormat="0" applyAlignment="0" applyProtection="0"/>
    <xf numFmtId="0" fontId="14" fillId="78" borderId="250" applyNumberFormat="0" applyFont="0" applyAlignment="0" applyProtection="0"/>
    <xf numFmtId="0" fontId="19" fillId="37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4" fontId="108" fillId="113" borderId="246" applyNumberFormat="0" applyProtection="0">
      <alignment horizontal="right" vertical="center"/>
    </xf>
    <xf numFmtId="0" fontId="108" fillId="116" borderId="246" applyNumberFormat="0" applyProtection="0">
      <alignment horizontal="left" vertical="top" indent="1"/>
    </xf>
    <xf numFmtId="4" fontId="108" fillId="115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0" fontId="105" fillId="70" borderId="243" applyNumberFormat="0" applyAlignment="0" applyProtection="0"/>
    <xf numFmtId="4" fontId="108" fillId="65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0" fontId="44" fillId="70" borderId="242" applyNumberFormat="0" applyAlignment="0" applyProtection="0"/>
    <xf numFmtId="4" fontId="108" fillId="61" borderId="246" applyNumberFormat="0" applyProtection="0">
      <alignment horizontal="right" vertical="center"/>
    </xf>
    <xf numFmtId="0" fontId="19" fillId="37" borderId="246" applyNumberFormat="0" applyProtection="0">
      <alignment horizontal="left" vertical="center" indent="1"/>
    </xf>
    <xf numFmtId="4" fontId="108" fillId="67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113" borderId="246" applyNumberFormat="0" applyProtection="0">
      <alignment horizontal="right" vertical="center"/>
    </xf>
    <xf numFmtId="0" fontId="14" fillId="78" borderId="250" applyNumberFormat="0" applyFont="0" applyAlignment="0" applyProtection="0"/>
    <xf numFmtId="4" fontId="111" fillId="113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top" indent="1"/>
    </xf>
    <xf numFmtId="0" fontId="57" fillId="57" borderId="242" applyNumberFormat="0" applyAlignment="0" applyProtection="0"/>
    <xf numFmtId="0" fontId="44" fillId="70" borderId="242" applyNumberFormat="0" applyAlignment="0" applyProtection="0"/>
    <xf numFmtId="4" fontId="108" fillId="61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11" fillId="113" borderId="246" applyNumberFormat="0" applyProtection="0">
      <alignment horizontal="right" vertical="center"/>
    </xf>
    <xf numFmtId="0" fontId="14" fillId="78" borderId="250" applyNumberFormat="0" applyFont="0" applyAlignment="0" applyProtection="0"/>
    <xf numFmtId="0" fontId="105" fillId="70" borderId="243" applyNumberFormat="0" applyAlignment="0" applyProtection="0"/>
    <xf numFmtId="0" fontId="40" fillId="76" borderId="291"/>
    <xf numFmtId="0" fontId="62" fillId="0" borderId="293" applyNumberFormat="0" applyFill="0" applyAlignment="0" applyProtection="0"/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0" fontId="40" fillId="76" borderId="278"/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4" fontId="113" fillId="113" borderId="246" applyNumberFormat="0" applyProtection="0">
      <alignment horizontal="right" vertical="center"/>
    </xf>
    <xf numFmtId="0" fontId="44" fillId="70" borderId="242" applyNumberFormat="0" applyAlignment="0" applyProtection="0"/>
    <xf numFmtId="4" fontId="108" fillId="115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0" fontId="106" fillId="23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13" fillId="113" borderId="246" applyNumberFormat="0" applyProtection="0">
      <alignment horizontal="right" vertical="center"/>
    </xf>
    <xf numFmtId="0" fontId="19" fillId="25" borderId="246" applyNumberFormat="0" applyProtection="0">
      <alignment horizontal="left" vertical="center" indent="1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08" fillId="59" borderId="246" applyNumberFormat="0" applyProtection="0">
      <alignment horizontal="right" vertical="center"/>
    </xf>
    <xf numFmtId="0" fontId="4" fillId="0" borderId="0"/>
    <xf numFmtId="4" fontId="108" fillId="69" borderId="340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0" fontId="105" fillId="70" borderId="243" applyNumberFormat="0" applyAlignment="0" applyProtection="0"/>
    <xf numFmtId="0" fontId="108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4" fontId="108" fillId="67" borderId="246" applyNumberFormat="0" applyProtection="0">
      <alignment horizontal="right" vertical="center"/>
    </xf>
    <xf numFmtId="0" fontId="19" fillId="25" borderId="246" applyNumberFormat="0" applyProtection="0">
      <alignment horizontal="left" vertical="top" indent="1"/>
    </xf>
    <xf numFmtId="4" fontId="106" fillId="23" borderId="246" applyNumberFormat="0" applyProtection="0">
      <alignment horizontal="left" vertical="center" indent="1"/>
    </xf>
    <xf numFmtId="0" fontId="4" fillId="90" borderId="0" applyNumberFormat="0" applyBorder="0" applyAlignment="0" applyProtection="0"/>
    <xf numFmtId="0" fontId="4" fillId="91" borderId="0" applyNumberFormat="0" applyBorder="0" applyAlignment="0" applyProtection="0"/>
    <xf numFmtId="4" fontId="108" fillId="116" borderId="246" applyNumberFormat="0" applyProtection="0">
      <alignment horizontal="left" vertical="center" indent="1"/>
    </xf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4" fontId="111" fillId="116" borderId="246" applyNumberFormat="0" applyProtection="0">
      <alignment vertical="center"/>
    </xf>
    <xf numFmtId="0" fontId="4" fillId="4" borderId="0" applyNumberFormat="0" applyBorder="0" applyAlignment="0" applyProtection="0"/>
    <xf numFmtId="0" fontId="4" fillId="96" borderId="0" applyNumberFormat="0" applyBorder="0" applyAlignment="0" applyProtection="0"/>
    <xf numFmtId="4" fontId="108" fillId="116" borderId="246" applyNumberFormat="0" applyProtection="0">
      <alignment vertical="center"/>
    </xf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4" fontId="111" fillId="113" borderId="246" applyNumberFormat="0" applyProtection="0">
      <alignment horizontal="right" vertical="center"/>
    </xf>
    <xf numFmtId="0" fontId="4" fillId="103" borderId="0" applyNumberFormat="0" applyBorder="0" applyAlignment="0" applyProtection="0"/>
    <xf numFmtId="0" fontId="4" fillId="104" borderId="0" applyNumberFormat="0" applyBorder="0" applyAlignment="0" applyProtection="0"/>
    <xf numFmtId="0" fontId="19" fillId="25" borderId="246" applyNumberFormat="0" applyProtection="0">
      <alignment horizontal="left" vertical="top" indent="1"/>
    </xf>
    <xf numFmtId="0" fontId="57" fillId="57" borderId="242" applyNumberFormat="0" applyAlignment="0" applyProtection="0"/>
    <xf numFmtId="0" fontId="4" fillId="106" borderId="0" applyNumberFormat="0" applyBorder="0" applyAlignment="0" applyProtection="0"/>
    <xf numFmtId="0" fontId="4" fillId="107" borderId="0" applyNumberFormat="0" applyBorder="0" applyAlignment="0" applyProtection="0"/>
    <xf numFmtId="0" fontId="19" fillId="37" borderId="246" applyNumberFormat="0" applyProtection="0">
      <alignment horizontal="left" vertical="top" indent="1"/>
    </xf>
    <xf numFmtId="0" fontId="4" fillId="0" borderId="0"/>
    <xf numFmtId="0" fontId="4" fillId="88" borderId="185" applyNumberFormat="0" applyFont="0" applyAlignment="0" applyProtection="0"/>
    <xf numFmtId="4" fontId="115" fillId="61" borderId="297" applyNumberFormat="0" applyProtection="0">
      <alignment horizontal="right" vertical="center"/>
    </xf>
    <xf numFmtId="0" fontId="57" fillId="57" borderId="242" applyNumberFormat="0" applyAlignment="0" applyProtection="0"/>
    <xf numFmtId="4" fontId="111" fillId="113" borderId="246" applyNumberFormat="0" applyProtection="0">
      <alignment horizontal="right" vertical="center"/>
    </xf>
    <xf numFmtId="0" fontId="4" fillId="0" borderId="0"/>
    <xf numFmtId="0" fontId="57" fillId="57" borderId="287" applyNumberFormat="0" applyAlignment="0" applyProtection="0"/>
    <xf numFmtId="4" fontId="108" fillId="115" borderId="246" applyNumberFormat="0" applyProtection="0">
      <alignment horizontal="left" vertical="center" indent="1"/>
    </xf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88" borderId="185" applyNumberFormat="0" applyFont="0" applyAlignment="0" applyProtection="0"/>
    <xf numFmtId="0" fontId="4" fillId="90" borderId="0" applyNumberFormat="0" applyBorder="0" applyAlignment="0" applyProtection="0"/>
    <xf numFmtId="0" fontId="4" fillId="91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4" fillId="4" borderId="0" applyNumberFormat="0" applyBorder="0" applyAlignment="0" applyProtection="0"/>
    <xf numFmtId="0" fontId="4" fillId="96" borderId="0" applyNumberFormat="0" applyBorder="0" applyAlignment="0" applyProtection="0"/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0" fontId="4" fillId="103" borderId="0" applyNumberFormat="0" applyBorder="0" applyAlignment="0" applyProtection="0"/>
    <xf numFmtId="0" fontId="4" fillId="104" borderId="0" applyNumberFormat="0" applyBorder="0" applyAlignment="0" applyProtection="0"/>
    <xf numFmtId="0" fontId="4" fillId="106" borderId="0" applyNumberFormat="0" applyBorder="0" applyAlignment="0" applyProtection="0"/>
    <xf numFmtId="0" fontId="4" fillId="107" borderId="0" applyNumberFormat="0" applyBorder="0" applyAlignment="0" applyProtection="0"/>
    <xf numFmtId="0" fontId="4" fillId="0" borderId="0"/>
    <xf numFmtId="0" fontId="41" fillId="78" borderId="263" applyNumberFormat="0" applyFont="0" applyAlignment="0" applyProtection="0"/>
    <xf numFmtId="4" fontId="115" fillId="61" borderId="342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13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08" fillId="115" borderId="246" applyNumberFormat="0" applyProtection="0">
      <alignment horizontal="left" vertical="center" indent="1"/>
    </xf>
    <xf numFmtId="4" fontId="111" fillId="113" borderId="246" applyNumberFormat="0" applyProtection="0">
      <alignment horizontal="right" vertical="center"/>
    </xf>
    <xf numFmtId="4" fontId="108" fillId="113" borderId="246" applyNumberFormat="0" applyProtection="0">
      <alignment horizontal="right" vertical="center"/>
    </xf>
    <xf numFmtId="0" fontId="108" fillId="116" borderId="246" applyNumberFormat="0" applyProtection="0">
      <alignment horizontal="left" vertical="top" indent="1"/>
    </xf>
    <xf numFmtId="4" fontId="108" fillId="116" borderId="246" applyNumberFormat="0" applyProtection="0">
      <alignment horizontal="left" vertical="center" indent="1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vertical="center"/>
    </xf>
    <xf numFmtId="4" fontId="111" fillId="113" borderId="246" applyNumberFormat="0" applyProtection="0">
      <alignment horizontal="right" vertical="center"/>
    </xf>
    <xf numFmtId="0" fontId="19" fillId="25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4" fontId="108" fillId="113" borderId="246" applyNumberFormat="0" applyProtection="0">
      <alignment horizontal="right" vertical="center"/>
    </xf>
    <xf numFmtId="0" fontId="108" fillId="116" borderId="246" applyNumberFormat="0" applyProtection="0">
      <alignment horizontal="left" vertical="top" indent="1"/>
    </xf>
    <xf numFmtId="4" fontId="108" fillId="115" borderId="246" applyNumberFormat="0" applyProtection="0">
      <alignment horizontal="right" vertical="center"/>
    </xf>
    <xf numFmtId="4" fontId="108" fillId="116" borderId="246" applyNumberFormat="0" applyProtection="0">
      <alignment horizontal="left" vertical="center" indent="1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vertical="center"/>
    </xf>
    <xf numFmtId="4" fontId="108" fillId="60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7" fillId="23" borderId="246" applyNumberFormat="0" applyProtection="0">
      <alignment vertical="center"/>
    </xf>
    <xf numFmtId="4" fontId="106" fillId="77" borderId="246" applyNumberFormat="0" applyProtection="0">
      <alignment vertical="center"/>
    </xf>
    <xf numFmtId="0" fontId="19" fillId="109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4" fontId="108" fillId="68" borderId="246" applyNumberFormat="0" applyProtection="0">
      <alignment horizontal="right" vertical="center"/>
    </xf>
    <xf numFmtId="168" fontId="15" fillId="0" borderId="407">
      <alignment horizontal="right" indent="1"/>
    </xf>
    <xf numFmtId="0" fontId="105" fillId="70" borderId="243" applyNumberFormat="0" applyAlignment="0" applyProtection="0"/>
    <xf numFmtId="0" fontId="14" fillId="78" borderId="250" applyNumberFormat="0" applyFont="0" applyAlignment="0" applyProtection="0"/>
    <xf numFmtId="4" fontId="108" fillId="69" borderId="246" applyNumberFormat="0" applyProtection="0">
      <alignment horizontal="right" vertical="center"/>
    </xf>
    <xf numFmtId="0" fontId="44" fillId="70" borderId="242" applyNumberFormat="0" applyAlignment="0" applyProtection="0"/>
    <xf numFmtId="4" fontId="108" fillId="65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53" borderId="246" applyNumberFormat="0" applyProtection="0">
      <alignment horizontal="right" vertical="center"/>
    </xf>
    <xf numFmtId="4" fontId="106" fillId="23" borderId="246" applyNumberFormat="0" applyProtection="0">
      <alignment horizontal="left" vertical="center" indent="1"/>
    </xf>
    <xf numFmtId="4" fontId="107" fillId="23" borderId="246" applyNumberFormat="0" applyProtection="0">
      <alignment vertical="center"/>
    </xf>
    <xf numFmtId="0" fontId="44" fillId="70" borderId="242" applyNumberFormat="0" applyAlignment="0" applyProtection="0"/>
    <xf numFmtId="0" fontId="57" fillId="57" borderId="242" applyNumberFormat="0" applyAlignment="0" applyProtection="0"/>
    <xf numFmtId="0" fontId="57" fillId="57" borderId="242" applyNumberFormat="0" applyAlignment="0" applyProtection="0"/>
    <xf numFmtId="4" fontId="108" fillId="61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0" fontId="44" fillId="70" borderId="262" applyNumberFormat="0" applyAlignment="0" applyProtection="0"/>
    <xf numFmtId="4" fontId="108" fillId="111" borderId="246" applyNumberFormat="0" applyProtection="0">
      <alignment horizontal="right" vertical="center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44" fillId="70" borderId="242" applyNumberFormat="0" applyAlignment="0" applyProtection="0"/>
    <xf numFmtId="0" fontId="19" fillId="37" borderId="246" applyNumberFormat="0" applyProtection="0">
      <alignment horizontal="left" vertical="center" indent="1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3" borderId="246" applyNumberFormat="0" applyProtection="0">
      <alignment horizontal="right" vertical="center"/>
    </xf>
    <xf numFmtId="0" fontId="14" fillId="78" borderId="250" applyNumberFormat="0" applyFont="0" applyAlignment="0" applyProtection="0"/>
    <xf numFmtId="0" fontId="105" fillId="70" borderId="243" applyNumberFormat="0" applyAlignment="0" applyProtection="0"/>
    <xf numFmtId="168" fontId="15" fillId="0" borderId="294">
      <alignment horizontal="right" indent="1"/>
    </xf>
    <xf numFmtId="4" fontId="111" fillId="113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4" fontId="106" fillId="77" borderId="246" applyNumberFormat="0" applyProtection="0">
      <alignment vertical="center"/>
    </xf>
    <xf numFmtId="4" fontId="107" fillId="23" borderId="246" applyNumberFormat="0" applyProtection="0">
      <alignment vertical="center"/>
    </xf>
    <xf numFmtId="4" fontId="106" fillId="23" borderId="246" applyNumberFormat="0" applyProtection="0">
      <alignment horizontal="left" vertical="center" indent="1"/>
    </xf>
    <xf numFmtId="0" fontId="106" fillId="23" borderId="246" applyNumberFormat="0" applyProtection="0">
      <alignment horizontal="left" vertical="top" indent="1"/>
    </xf>
    <xf numFmtId="4" fontId="108" fillId="53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7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4" fontId="108" fillId="115" borderId="246" applyNumberFormat="0" applyProtection="0">
      <alignment horizontal="right" vertical="center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0" fontId="19" fillId="109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top" indent="1"/>
    </xf>
    <xf numFmtId="0" fontId="19" fillId="25" borderId="246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11" fillId="113" borderId="246" applyNumberFormat="0" applyProtection="0">
      <alignment horizontal="right" vertical="center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08" fillId="115" borderId="246" applyNumberFormat="0" applyProtection="0">
      <alignment horizontal="left" vertical="center" indent="1"/>
    </xf>
    <xf numFmtId="4" fontId="113" fillId="113" borderId="246" applyNumberFormat="0" applyProtection="0">
      <alignment horizontal="right" vertical="center"/>
    </xf>
    <xf numFmtId="0" fontId="44" fillId="70" borderId="242" applyNumberFormat="0" applyAlignment="0" applyProtection="0"/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08" fillId="116" borderId="246" applyNumberFormat="0" applyProtection="0">
      <alignment vertical="center"/>
    </xf>
    <xf numFmtId="0" fontId="4" fillId="0" borderId="0"/>
    <xf numFmtId="4" fontId="108" fillId="68" borderId="246" applyNumberFormat="0" applyProtection="0">
      <alignment horizontal="right" vertical="center"/>
    </xf>
    <xf numFmtId="0" fontId="14" fillId="78" borderId="250" applyNumberFormat="0" applyFont="0" applyAlignment="0" applyProtection="0"/>
    <xf numFmtId="4" fontId="107" fillId="23" borderId="246" applyNumberFormat="0" applyProtection="0">
      <alignment vertical="center"/>
    </xf>
    <xf numFmtId="4" fontId="106" fillId="77" borderId="246" applyNumberFormat="0" applyProtection="0">
      <alignment vertical="center"/>
    </xf>
    <xf numFmtId="0" fontId="106" fillId="23" borderId="246" applyNumberFormat="0" applyProtection="0">
      <alignment horizontal="left" vertical="top" indent="1"/>
    </xf>
    <xf numFmtId="4" fontId="108" fillId="115" borderId="246" applyNumberFormat="0" applyProtection="0">
      <alignment horizontal="left" vertical="center" indent="1"/>
    </xf>
    <xf numFmtId="0" fontId="4" fillId="90" borderId="0" applyNumberFormat="0" applyBorder="0" applyAlignment="0" applyProtection="0"/>
    <xf numFmtId="0" fontId="4" fillId="91" borderId="0" applyNumberFormat="0" applyBorder="0" applyAlignment="0" applyProtection="0"/>
    <xf numFmtId="4" fontId="108" fillId="61" borderId="246" applyNumberFormat="0" applyProtection="0">
      <alignment horizontal="right" vertical="center"/>
    </xf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4" fontId="108" fillId="67" borderId="246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96" borderId="0" applyNumberFormat="0" applyBorder="0" applyAlignment="0" applyProtection="0"/>
    <xf numFmtId="4" fontId="108" fillId="59" borderId="246" applyNumberFormat="0" applyProtection="0">
      <alignment horizontal="right" vertical="center"/>
    </xf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4" fontId="108" fillId="53" borderId="246" applyNumberFormat="0" applyProtection="0">
      <alignment horizontal="right" vertical="center"/>
    </xf>
    <xf numFmtId="0" fontId="4" fillId="103" borderId="0" applyNumberFormat="0" applyBorder="0" applyAlignment="0" applyProtection="0"/>
    <xf numFmtId="0" fontId="4" fillId="104" borderId="0" applyNumberFormat="0" applyBorder="0" applyAlignment="0" applyProtection="0"/>
    <xf numFmtId="0" fontId="106" fillId="23" borderId="246" applyNumberFormat="0" applyProtection="0">
      <alignment horizontal="left" vertical="top" indent="1"/>
    </xf>
    <xf numFmtId="0" fontId="4" fillId="106" borderId="0" applyNumberFormat="0" applyBorder="0" applyAlignment="0" applyProtection="0"/>
    <xf numFmtId="0" fontId="4" fillId="107" borderId="0" applyNumberFormat="0" applyBorder="0" applyAlignment="0" applyProtection="0"/>
    <xf numFmtId="4" fontId="106" fillId="23" borderId="246" applyNumberFormat="0" applyProtection="0">
      <alignment horizontal="left" vertical="center" indent="1"/>
    </xf>
    <xf numFmtId="0" fontId="4" fillId="0" borderId="0"/>
    <xf numFmtId="0" fontId="4" fillId="88" borderId="185" applyNumberFormat="0" applyFont="0" applyAlignment="0" applyProtection="0"/>
    <xf numFmtId="4" fontId="108" fillId="67" borderId="246" applyNumberFormat="0" applyProtection="0">
      <alignment horizontal="right" vertical="center"/>
    </xf>
    <xf numFmtId="0" fontId="19" fillId="25" borderId="246" applyNumberFormat="0" applyProtection="0">
      <alignment horizontal="left" vertical="center" indent="1"/>
    </xf>
    <xf numFmtId="0" fontId="4" fillId="0" borderId="0"/>
    <xf numFmtId="0" fontId="105" fillId="70" borderId="243" applyNumberFormat="0" applyAlignment="0" applyProtection="0"/>
    <xf numFmtId="0" fontId="19" fillId="25" borderId="246" applyNumberFormat="0" applyProtection="0">
      <alignment horizontal="left" vertical="top" indent="1"/>
    </xf>
    <xf numFmtId="4" fontId="108" fillId="59" borderId="246" applyNumberFormat="0" applyProtection="0">
      <alignment horizontal="right" vertical="center"/>
    </xf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88" borderId="185" applyNumberFormat="0" applyFont="0" applyAlignment="0" applyProtection="0"/>
    <xf numFmtId="0" fontId="4" fillId="90" borderId="0" applyNumberFormat="0" applyBorder="0" applyAlignment="0" applyProtection="0"/>
    <xf numFmtId="0" fontId="4" fillId="91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4" fillId="4" borderId="0" applyNumberFormat="0" applyBorder="0" applyAlignment="0" applyProtection="0"/>
    <xf numFmtId="0" fontId="4" fillId="96" borderId="0" applyNumberFormat="0" applyBorder="0" applyAlignment="0" applyProtection="0"/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0" fontId="4" fillId="103" borderId="0" applyNumberFormat="0" applyBorder="0" applyAlignment="0" applyProtection="0"/>
    <xf numFmtId="0" fontId="4" fillId="104" borderId="0" applyNumberFormat="0" applyBorder="0" applyAlignment="0" applyProtection="0"/>
    <xf numFmtId="0" fontId="4" fillId="106" borderId="0" applyNumberFormat="0" applyBorder="0" applyAlignment="0" applyProtection="0"/>
    <xf numFmtId="0" fontId="4" fillId="107" borderId="0" applyNumberFormat="0" applyBorder="0" applyAlignment="0" applyProtection="0"/>
    <xf numFmtId="0" fontId="4" fillId="0" borderId="0"/>
    <xf numFmtId="0" fontId="19" fillId="109" borderId="246" applyNumberFormat="0" applyProtection="0">
      <alignment horizontal="left" vertical="top" indent="1"/>
    </xf>
    <xf numFmtId="4" fontId="108" fillId="67" borderId="246" applyNumberFormat="0" applyProtection="0">
      <alignment horizontal="right" vertical="center"/>
    </xf>
    <xf numFmtId="0" fontId="105" fillId="70" borderId="243" applyNumberFormat="0" applyAlignment="0" applyProtection="0"/>
    <xf numFmtId="0" fontId="44" fillId="70" borderId="242" applyNumberFormat="0" applyAlignment="0" applyProtection="0"/>
    <xf numFmtId="0" fontId="14" fillId="78" borderId="250" applyNumberFormat="0" applyFont="0" applyAlignment="0" applyProtection="0"/>
    <xf numFmtId="4" fontId="106" fillId="23" borderId="246" applyNumberFormat="0" applyProtection="0">
      <alignment horizontal="left" vertical="center" indent="1"/>
    </xf>
    <xf numFmtId="4" fontId="108" fillId="115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08" fillId="116" borderId="246" applyNumberFormat="0" applyProtection="0">
      <alignment horizontal="left" vertical="top" indent="1"/>
    </xf>
    <xf numFmtId="0" fontId="62" fillId="0" borderId="244" applyNumberFormat="0" applyFill="0" applyAlignment="0" applyProtection="0"/>
    <xf numFmtId="4" fontId="108" fillId="116" borderId="246" applyNumberFormat="0" applyProtection="0">
      <alignment horizontal="left" vertical="center" indent="1"/>
    </xf>
    <xf numFmtId="4" fontId="111" fillId="116" borderId="246" applyNumberFormat="0" applyProtection="0">
      <alignment vertical="center"/>
    </xf>
    <xf numFmtId="4" fontId="108" fillId="60" borderId="246" applyNumberFormat="0" applyProtection="0">
      <alignment horizontal="right" vertical="center"/>
    </xf>
    <xf numFmtId="0" fontId="57" fillId="57" borderId="242" applyNumberFormat="0" applyAlignment="0" applyProtection="0"/>
    <xf numFmtId="4" fontId="108" fillId="115" borderId="246" applyNumberFormat="0" applyProtection="0">
      <alignment horizontal="right" vertical="center"/>
    </xf>
    <xf numFmtId="0" fontId="108" fillId="109" borderId="246" applyNumberFormat="0" applyProtection="0">
      <alignment horizontal="left" vertical="top" indent="1"/>
    </xf>
    <xf numFmtId="4" fontId="108" fillId="111" borderId="246" applyNumberFormat="0" applyProtection="0">
      <alignment horizontal="right" vertical="center"/>
    </xf>
    <xf numFmtId="0" fontId="19" fillId="25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center" indent="1"/>
    </xf>
    <xf numFmtId="0" fontId="57" fillId="57" borderId="242" applyNumberFormat="0" applyAlignment="0" applyProtection="0"/>
    <xf numFmtId="0" fontId="19" fillId="37" borderId="246" applyNumberFormat="0" applyProtection="0">
      <alignment horizontal="left" vertical="top" indent="1"/>
    </xf>
    <xf numFmtId="0" fontId="106" fillId="23" borderId="246" applyNumberFormat="0" applyProtection="0">
      <alignment horizontal="left" vertical="top" indent="1"/>
    </xf>
    <xf numFmtId="0" fontId="105" fillId="70" borderId="243" applyNumberFormat="0" applyAlignment="0" applyProtection="0"/>
    <xf numFmtId="4" fontId="106" fillId="77" borderId="246" applyNumberFormat="0" applyProtection="0">
      <alignment vertical="center"/>
    </xf>
    <xf numFmtId="0" fontId="19" fillId="25" borderId="246" applyNumberFormat="0" applyProtection="0">
      <alignment horizontal="left" vertical="top" indent="1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13" fillId="113" borderId="246" applyNumberFormat="0" applyProtection="0">
      <alignment horizontal="right" vertical="center"/>
    </xf>
    <xf numFmtId="0" fontId="108" fillId="109" borderId="246" applyNumberFormat="0" applyProtection="0">
      <alignment horizontal="left" vertical="top" indent="1"/>
    </xf>
    <xf numFmtId="4" fontId="108" fillId="60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0" fontId="14" fillId="78" borderId="250" applyNumberFormat="0" applyFont="0" applyAlignment="0" applyProtection="0"/>
    <xf numFmtId="0" fontId="19" fillId="25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top" indent="1"/>
    </xf>
    <xf numFmtId="0" fontId="57" fillId="57" borderId="242" applyNumberFormat="0" applyAlignment="0" applyProtection="0"/>
    <xf numFmtId="0" fontId="19" fillId="25" borderId="246" applyNumberFormat="0" applyProtection="0">
      <alignment horizontal="left" vertical="center" indent="1"/>
    </xf>
    <xf numFmtId="4" fontId="108" fillId="53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13" fillId="113" borderId="246" applyNumberFormat="0" applyProtection="0">
      <alignment horizontal="right" vertical="center"/>
    </xf>
    <xf numFmtId="0" fontId="108" fillId="109" borderId="246" applyNumberFormat="0" applyProtection="0">
      <alignment horizontal="left" vertical="top" indent="1"/>
    </xf>
    <xf numFmtId="0" fontId="62" fillId="0" borderId="244" applyNumberFormat="0" applyFill="0" applyAlignment="0" applyProtection="0"/>
    <xf numFmtId="4" fontId="113" fillId="113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1" fillId="78" borderId="280" applyNumberFormat="0" applyFont="0" applyAlignment="0" applyProtection="0"/>
    <xf numFmtId="168" fontId="15" fillId="0" borderId="260">
      <alignment horizontal="right" indent="1"/>
    </xf>
    <xf numFmtId="168" fontId="15" fillId="0" borderId="317">
      <alignment horizontal="right" indent="1"/>
    </xf>
    <xf numFmtId="4" fontId="108" fillId="115" borderId="295" applyNumberFormat="0" applyProtection="0">
      <alignment horizontal="left" vertical="center" indent="1"/>
    </xf>
    <xf numFmtId="0" fontId="19" fillId="25" borderId="246" applyNumberFormat="0" applyProtection="0">
      <alignment horizontal="left" vertical="top" indent="1"/>
    </xf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11" fillId="113" borderId="246" applyNumberFormat="0" applyProtection="0">
      <alignment horizontal="right" vertical="center"/>
    </xf>
    <xf numFmtId="4" fontId="108" fillId="115" borderId="246" applyNumberFormat="0" applyProtection="0">
      <alignment horizontal="left" vertical="center" indent="1"/>
    </xf>
    <xf numFmtId="0" fontId="108" fillId="109" borderId="246" applyNumberFormat="0" applyProtection="0">
      <alignment horizontal="left" vertical="top" indent="1"/>
    </xf>
    <xf numFmtId="4" fontId="113" fillId="113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0" fontId="19" fillId="114" borderId="246" applyNumberFormat="0" applyProtection="0">
      <alignment horizontal="left" vertical="center" indent="1"/>
    </xf>
    <xf numFmtId="0" fontId="44" fillId="70" borderId="242" applyNumberFormat="0" applyAlignment="0" applyProtection="0"/>
    <xf numFmtId="4" fontId="108" fillId="111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0" fontId="105" fillId="70" borderId="243" applyNumberFormat="0" applyAlignment="0" applyProtection="0"/>
    <xf numFmtId="0" fontId="57" fillId="57" borderId="242" applyNumberFormat="0" applyAlignment="0" applyProtection="0"/>
    <xf numFmtId="4" fontId="106" fillId="77" borderId="246" applyNumberFormat="0" applyProtection="0">
      <alignment vertical="center"/>
    </xf>
    <xf numFmtId="4" fontId="108" fillId="60" borderId="246" applyNumberFormat="0" applyProtection="0">
      <alignment horizontal="right" vertical="center"/>
    </xf>
    <xf numFmtId="0" fontId="19" fillId="109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top" indent="1"/>
    </xf>
    <xf numFmtId="0" fontId="14" fillId="78" borderId="250" applyNumberFormat="0" applyFont="0" applyAlignment="0" applyProtection="0"/>
    <xf numFmtId="4" fontId="108" fillId="67" borderId="246" applyNumberFormat="0" applyProtection="0">
      <alignment horizontal="right" vertical="center"/>
    </xf>
    <xf numFmtId="0" fontId="19" fillId="114" borderId="246" applyNumberFormat="0" applyProtection="0">
      <alignment horizontal="left" vertical="center" indent="1"/>
    </xf>
    <xf numFmtId="0" fontId="19" fillId="109" borderId="246" applyNumberFormat="0" applyProtection="0">
      <alignment horizontal="left" vertical="top" indent="1"/>
    </xf>
    <xf numFmtId="4" fontId="108" fillId="113" borderId="246" applyNumberFormat="0" applyProtection="0">
      <alignment horizontal="right" vertical="center"/>
    </xf>
    <xf numFmtId="4" fontId="106" fillId="77" borderId="246" applyNumberFormat="0" applyProtection="0">
      <alignment vertical="center"/>
    </xf>
    <xf numFmtId="0" fontId="108" fillId="116" borderId="246" applyNumberFormat="0" applyProtection="0">
      <alignment horizontal="left" vertical="top" indent="1"/>
    </xf>
    <xf numFmtId="4" fontId="108" fillId="115" borderId="246" applyNumberFormat="0" applyProtection="0">
      <alignment horizontal="right" vertical="center"/>
    </xf>
    <xf numFmtId="4" fontId="108" fillId="69" borderId="246" applyNumberFormat="0" applyProtection="0">
      <alignment horizontal="right" vertical="center"/>
    </xf>
    <xf numFmtId="4" fontId="108" fillId="65" borderId="246" applyNumberFormat="0" applyProtection="0">
      <alignment horizontal="right" vertical="center"/>
    </xf>
    <xf numFmtId="0" fontId="19" fillId="109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top" indent="1"/>
    </xf>
    <xf numFmtId="4" fontId="108" fillId="69" borderId="246" applyNumberFormat="0" applyProtection="0">
      <alignment horizontal="right" vertical="center"/>
    </xf>
    <xf numFmtId="0" fontId="19" fillId="25" borderId="246" applyNumberFormat="0" applyProtection="0">
      <alignment horizontal="left" vertical="center" indent="1"/>
    </xf>
    <xf numFmtId="4" fontId="108" fillId="111" borderId="246" applyNumberFormat="0" applyProtection="0">
      <alignment horizontal="right" vertical="center"/>
    </xf>
    <xf numFmtId="0" fontId="44" fillId="70" borderId="242" applyNumberFormat="0" applyAlignment="0" applyProtection="0"/>
    <xf numFmtId="4" fontId="108" fillId="116" borderId="246" applyNumberFormat="0" applyProtection="0">
      <alignment vertical="center"/>
    </xf>
    <xf numFmtId="4" fontId="111" fillId="116" borderId="246" applyNumberFormat="0" applyProtection="0">
      <alignment vertical="center"/>
    </xf>
    <xf numFmtId="4" fontId="108" fillId="115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0" fontId="44" fillId="70" borderId="242" applyNumberFormat="0" applyAlignment="0" applyProtection="0"/>
    <xf numFmtId="4" fontId="107" fillId="23" borderId="246" applyNumberFormat="0" applyProtection="0">
      <alignment vertical="center"/>
    </xf>
    <xf numFmtId="4" fontId="108" fillId="116" borderId="246" applyNumberFormat="0" applyProtection="0">
      <alignment vertical="center"/>
    </xf>
    <xf numFmtId="0" fontId="19" fillId="109" borderId="246" applyNumberFormat="0" applyProtection="0">
      <alignment horizontal="left" vertical="top" indent="1"/>
    </xf>
    <xf numFmtId="0" fontId="40" fillId="76" borderId="266"/>
    <xf numFmtId="0" fontId="44" fillId="70" borderId="242" applyNumberFormat="0" applyAlignment="0" applyProtection="0"/>
    <xf numFmtId="0" fontId="106" fillId="23" borderId="246" applyNumberFormat="0" applyProtection="0">
      <alignment horizontal="left" vertical="top" indent="1"/>
    </xf>
    <xf numFmtId="4" fontId="108" fillId="65" borderId="246" applyNumberFormat="0" applyProtection="0">
      <alignment horizontal="right" vertical="center"/>
    </xf>
    <xf numFmtId="0" fontId="19" fillId="37" borderId="246" applyNumberFormat="0" applyProtection="0">
      <alignment horizontal="left" vertical="center" indent="1"/>
    </xf>
    <xf numFmtId="4" fontId="108" fillId="116" borderId="246" applyNumberFormat="0" applyProtection="0">
      <alignment horizontal="left" vertical="center" indent="1"/>
    </xf>
    <xf numFmtId="0" fontId="62" fillId="0" borderId="244" applyNumberFormat="0" applyFill="0" applyAlignment="0" applyProtection="0"/>
    <xf numFmtId="4" fontId="108" fillId="67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9" fillId="109" borderId="246" applyNumberFormat="0" applyProtection="0">
      <alignment horizontal="left" vertical="center" indent="1"/>
    </xf>
    <xf numFmtId="4" fontId="108" fillId="115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0" fontId="44" fillId="70" borderId="242" applyNumberFormat="0" applyAlignment="0" applyProtection="0"/>
    <xf numFmtId="4" fontId="107" fillId="23" borderId="246" applyNumberFormat="0" applyProtection="0">
      <alignment vertical="center"/>
    </xf>
    <xf numFmtId="0" fontId="57" fillId="57" borderId="242" applyNumberFormat="0" applyAlignment="0" applyProtection="0"/>
    <xf numFmtId="4" fontId="108" fillId="53" borderId="246" applyNumberFormat="0" applyProtection="0">
      <alignment horizontal="right" vertical="center"/>
    </xf>
    <xf numFmtId="4" fontId="108" fillId="59" borderId="246" applyNumberFormat="0" applyProtection="0">
      <alignment horizontal="right" vertical="center"/>
    </xf>
    <xf numFmtId="4" fontId="108" fillId="68" borderId="246" applyNumberFormat="0" applyProtection="0">
      <alignment horizontal="right" vertical="center"/>
    </xf>
    <xf numFmtId="4" fontId="106" fillId="23" borderId="246" applyNumberFormat="0" applyProtection="0">
      <alignment horizontal="left" vertical="center" indent="1"/>
    </xf>
    <xf numFmtId="4" fontId="106" fillId="77" borderId="246" applyNumberFormat="0" applyProtection="0">
      <alignment vertical="center"/>
    </xf>
    <xf numFmtId="0" fontId="14" fillId="78" borderId="250" applyNumberFormat="0" applyFont="0" applyAlignment="0" applyProtection="0"/>
    <xf numFmtId="0" fontId="108" fillId="109" borderId="246" applyNumberFormat="0" applyProtection="0">
      <alignment horizontal="left" vertical="top" indent="1"/>
    </xf>
    <xf numFmtId="0" fontId="44" fillId="70" borderId="242" applyNumberFormat="0" applyAlignment="0" applyProtection="0"/>
    <xf numFmtId="0" fontId="19" fillId="109" borderId="246" applyNumberFormat="0" applyProtection="0">
      <alignment horizontal="left" vertical="top" indent="1"/>
    </xf>
    <xf numFmtId="4" fontId="108" fillId="60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4" fontId="106" fillId="23" borderId="246" applyNumberFormat="0" applyProtection="0">
      <alignment horizontal="left" vertical="center" indent="1"/>
    </xf>
    <xf numFmtId="0" fontId="108" fillId="116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top" indent="1"/>
    </xf>
    <xf numFmtId="0" fontId="19" fillId="114" borderId="246" applyNumberFormat="0" applyProtection="0">
      <alignment horizontal="left" vertical="center" indent="1"/>
    </xf>
    <xf numFmtId="4" fontId="108" fillId="69" borderId="246" applyNumberFormat="0" applyProtection="0">
      <alignment horizontal="right" vertical="center"/>
    </xf>
    <xf numFmtId="4" fontId="108" fillId="53" borderId="246" applyNumberFormat="0" applyProtection="0">
      <alignment horizontal="right" vertical="center"/>
    </xf>
    <xf numFmtId="0" fontId="57" fillId="57" borderId="242" applyNumberFormat="0" applyAlignment="0" applyProtection="0"/>
    <xf numFmtId="0" fontId="19" fillId="37" borderId="246" applyNumberFormat="0" applyProtection="0">
      <alignment horizontal="left" vertical="top" indent="1"/>
    </xf>
    <xf numFmtId="4" fontId="107" fillId="23" borderId="246" applyNumberFormat="0" applyProtection="0">
      <alignment vertical="center"/>
    </xf>
    <xf numFmtId="4" fontId="111" fillId="113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4" fontId="106" fillId="23" borderId="246" applyNumberFormat="0" applyProtection="0">
      <alignment horizontal="left" vertical="center" indent="1"/>
    </xf>
    <xf numFmtId="4" fontId="108" fillId="67" borderId="246" applyNumberFormat="0" applyProtection="0">
      <alignment horizontal="right" vertical="center"/>
    </xf>
    <xf numFmtId="4" fontId="108" fillId="61" borderId="246" applyNumberFormat="0" applyProtection="0">
      <alignment horizontal="right" vertical="center"/>
    </xf>
    <xf numFmtId="0" fontId="106" fillId="23" borderId="246" applyNumberFormat="0" applyProtection="0">
      <alignment horizontal="left" vertical="top" indent="1"/>
    </xf>
    <xf numFmtId="4" fontId="108" fillId="68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4" fontId="108" fillId="68" borderId="246" applyNumberFormat="0" applyProtection="0">
      <alignment horizontal="right" vertical="center"/>
    </xf>
    <xf numFmtId="0" fontId="19" fillId="109" borderId="246" applyNumberFormat="0" applyProtection="0">
      <alignment horizontal="left" vertical="center" indent="1"/>
    </xf>
    <xf numFmtId="4" fontId="113" fillId="113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0" fontId="19" fillId="109" borderId="246" applyNumberFormat="0" applyProtection="0">
      <alignment horizontal="left" vertical="center" indent="1"/>
    </xf>
    <xf numFmtId="4" fontId="111" fillId="116" borderId="246" applyNumberFormat="0" applyProtection="0">
      <alignment vertical="center"/>
    </xf>
    <xf numFmtId="4" fontId="108" fillId="116" borderId="246" applyNumberFormat="0" applyProtection="0">
      <alignment horizontal="left" vertical="center" indent="1"/>
    </xf>
    <xf numFmtId="4" fontId="108" fillId="53" borderId="246" applyNumberFormat="0" applyProtection="0">
      <alignment horizontal="right" vertical="center"/>
    </xf>
    <xf numFmtId="4" fontId="108" fillId="115" borderId="246" applyNumberFormat="0" applyProtection="0">
      <alignment horizontal="right" vertical="center"/>
    </xf>
    <xf numFmtId="0" fontId="105" fillId="70" borderId="243" applyNumberFormat="0" applyAlignment="0" applyProtection="0"/>
    <xf numFmtId="4" fontId="108" fillId="115" borderId="246" applyNumberFormat="0" applyProtection="0">
      <alignment horizontal="left" vertical="center" indent="1"/>
    </xf>
    <xf numFmtId="0" fontId="14" fillId="78" borderId="250" applyNumberFormat="0" applyFont="0" applyAlignment="0" applyProtection="0"/>
    <xf numFmtId="0" fontId="62" fillId="0" borderId="244" applyNumberFormat="0" applyFill="0" applyAlignment="0" applyProtection="0"/>
    <xf numFmtId="4" fontId="106" fillId="77" borderId="246" applyNumberFormat="0" applyProtection="0">
      <alignment vertical="center"/>
    </xf>
    <xf numFmtId="4" fontId="108" fillId="59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4" fontId="106" fillId="77" borderId="246" applyNumberFormat="0" applyProtection="0">
      <alignment vertical="center"/>
    </xf>
    <xf numFmtId="4" fontId="108" fillId="113" borderId="246" applyNumberFormat="0" applyProtection="0">
      <alignment horizontal="right" vertical="center"/>
    </xf>
    <xf numFmtId="4" fontId="111" fillId="116" borderId="246" applyNumberFormat="0" applyProtection="0">
      <alignment vertical="center"/>
    </xf>
    <xf numFmtId="4" fontId="113" fillId="113" borderId="246" applyNumberFormat="0" applyProtection="0">
      <alignment horizontal="right" vertical="center"/>
    </xf>
    <xf numFmtId="4" fontId="107" fillId="23" borderId="246" applyNumberFormat="0" applyProtection="0">
      <alignment vertical="center"/>
    </xf>
    <xf numFmtId="4" fontId="108" fillId="116" borderId="246" applyNumberFormat="0" applyProtection="0">
      <alignment vertical="center"/>
    </xf>
    <xf numFmtId="0" fontId="62" fillId="0" borderId="244" applyNumberFormat="0" applyFill="0" applyAlignment="0" applyProtection="0"/>
    <xf numFmtId="0" fontId="105" fillId="70" borderId="243" applyNumberFormat="0" applyAlignment="0" applyProtection="0"/>
    <xf numFmtId="0" fontId="19" fillId="114" borderId="246" applyNumberFormat="0" applyProtection="0">
      <alignment horizontal="left" vertical="top" indent="1"/>
    </xf>
    <xf numFmtId="4" fontId="107" fillId="23" borderId="246" applyNumberFormat="0" applyProtection="0">
      <alignment vertical="center"/>
    </xf>
    <xf numFmtId="0" fontId="106" fillId="23" borderId="246" applyNumberFormat="0" applyProtection="0">
      <alignment horizontal="left" vertical="top" indent="1"/>
    </xf>
    <xf numFmtId="0" fontId="44" fillId="70" borderId="287" applyNumberFormat="0" applyAlignment="0" applyProtection="0"/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08" fillId="115" borderId="246" applyNumberFormat="0" applyProtection="0">
      <alignment horizontal="left" vertical="center" indent="1"/>
    </xf>
    <xf numFmtId="4" fontId="106" fillId="23" borderId="246" applyNumberFormat="0" applyProtection="0">
      <alignment horizontal="left" vertical="center" indent="1"/>
    </xf>
    <xf numFmtId="0" fontId="14" fillId="78" borderId="250" applyNumberFormat="0" applyFont="0" applyAlignment="0" applyProtection="0"/>
    <xf numFmtId="0" fontId="108" fillId="109" borderId="246" applyNumberFormat="0" applyProtection="0">
      <alignment horizontal="left" vertical="top" indent="1"/>
    </xf>
    <xf numFmtId="4" fontId="107" fillId="23" borderId="246" applyNumberFormat="0" applyProtection="0">
      <alignment vertical="center"/>
    </xf>
    <xf numFmtId="0" fontId="19" fillId="114" borderId="246" applyNumberFormat="0" applyProtection="0">
      <alignment horizontal="left" vertical="top" indent="1"/>
    </xf>
    <xf numFmtId="4" fontId="106" fillId="23" borderId="246" applyNumberFormat="0" applyProtection="0">
      <alignment horizontal="left" vertical="center" indent="1"/>
    </xf>
    <xf numFmtId="4" fontId="108" fillId="116" borderId="246" applyNumberFormat="0" applyProtection="0">
      <alignment horizontal="left" vertical="center" indent="1"/>
    </xf>
    <xf numFmtId="4" fontId="108" fillId="53" borderId="246" applyNumberFormat="0" applyProtection="0">
      <alignment horizontal="right" vertical="center"/>
    </xf>
    <xf numFmtId="0" fontId="14" fillId="78" borderId="250" applyNumberFormat="0" applyFont="0" applyAlignment="0" applyProtection="0"/>
    <xf numFmtId="0" fontId="57" fillId="57" borderId="242" applyNumberFormat="0" applyAlignment="0" applyProtection="0"/>
    <xf numFmtId="4" fontId="108" fillId="115" borderId="246" applyNumberFormat="0" applyProtection="0">
      <alignment horizontal="right" vertical="center"/>
    </xf>
    <xf numFmtId="0" fontId="108" fillId="109" borderId="246" applyNumberFormat="0" applyProtection="0">
      <alignment horizontal="left" vertical="top" indent="1"/>
    </xf>
    <xf numFmtId="4" fontId="108" fillId="111" borderId="246" applyNumberFormat="0" applyProtection="0">
      <alignment horizontal="right" vertical="center"/>
    </xf>
    <xf numFmtId="0" fontId="19" fillId="25" borderId="246" applyNumberFormat="0" applyProtection="0">
      <alignment horizontal="left" vertical="center" indent="1"/>
    </xf>
    <xf numFmtId="0" fontId="19" fillId="114" borderId="246" applyNumberFormat="0" applyProtection="0">
      <alignment horizontal="left" vertical="center" indent="1"/>
    </xf>
    <xf numFmtId="0" fontId="19" fillId="37" borderId="246" applyNumberFormat="0" applyProtection="0">
      <alignment horizontal="left" vertical="center" indent="1"/>
    </xf>
    <xf numFmtId="0" fontId="57" fillId="57" borderId="242" applyNumberFormat="0" applyAlignment="0" applyProtection="0"/>
    <xf numFmtId="0" fontId="19" fillId="37" borderId="246" applyNumberFormat="0" applyProtection="0">
      <alignment horizontal="left" vertical="top" indent="1"/>
    </xf>
    <xf numFmtId="0" fontId="106" fillId="23" borderId="246" applyNumberFormat="0" applyProtection="0">
      <alignment horizontal="left" vertical="top" indent="1"/>
    </xf>
    <xf numFmtId="0" fontId="105" fillId="70" borderId="243" applyNumberFormat="0" applyAlignment="0" applyProtection="0"/>
    <xf numFmtId="4" fontId="106" fillId="77" borderId="246" applyNumberFormat="0" applyProtection="0">
      <alignment vertical="center"/>
    </xf>
    <xf numFmtId="0" fontId="19" fillId="25" borderId="246" applyNumberFormat="0" applyProtection="0">
      <alignment horizontal="left" vertical="top" indent="1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13" fillId="113" borderId="246" applyNumberFormat="0" applyProtection="0">
      <alignment horizontal="right" vertical="center"/>
    </xf>
    <xf numFmtId="0" fontId="108" fillId="109" borderId="246" applyNumberFormat="0" applyProtection="0">
      <alignment horizontal="left" vertical="top" indent="1"/>
    </xf>
    <xf numFmtId="4" fontId="108" fillId="60" borderId="246" applyNumberFormat="0" applyProtection="0">
      <alignment horizontal="right" vertical="center"/>
    </xf>
    <xf numFmtId="4" fontId="108" fillId="111" borderId="246" applyNumberFormat="0" applyProtection="0">
      <alignment horizontal="right" vertical="center"/>
    </xf>
    <xf numFmtId="0" fontId="14" fillId="78" borderId="250" applyNumberFormat="0" applyFont="0" applyAlignment="0" applyProtection="0"/>
    <xf numFmtId="0" fontId="19" fillId="25" borderId="246" applyNumberFormat="0" applyProtection="0">
      <alignment horizontal="left" vertical="top" indent="1"/>
    </xf>
    <xf numFmtId="0" fontId="19" fillId="37" borderId="246" applyNumberFormat="0" applyProtection="0">
      <alignment horizontal="left" vertical="top" indent="1"/>
    </xf>
    <xf numFmtId="0" fontId="57" fillId="57" borderId="242" applyNumberFormat="0" applyAlignment="0" applyProtection="0"/>
    <xf numFmtId="0" fontId="19" fillId="25" borderId="246" applyNumberFormat="0" applyProtection="0">
      <alignment horizontal="left" vertical="center" indent="1"/>
    </xf>
    <xf numFmtId="4" fontId="108" fillId="53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0" fontId="62" fillId="0" borderId="244" applyNumberFormat="0" applyFill="0" applyAlignment="0" applyProtection="0"/>
    <xf numFmtId="4" fontId="113" fillId="113" borderId="246" applyNumberFormat="0" applyProtection="0">
      <alignment horizontal="right" vertical="center"/>
    </xf>
    <xf numFmtId="0" fontId="108" fillId="109" borderId="246" applyNumberFormat="0" applyProtection="0">
      <alignment horizontal="left" vertical="top" indent="1"/>
    </xf>
    <xf numFmtId="0" fontId="62" fillId="0" borderId="244" applyNumberFormat="0" applyFill="0" applyAlignment="0" applyProtection="0"/>
    <xf numFmtId="4" fontId="113" fillId="113" borderId="246" applyNumberFormat="0" applyProtection="0">
      <alignment horizontal="right" vertical="center"/>
    </xf>
    <xf numFmtId="4" fontId="108" fillId="60" borderId="246" applyNumberFormat="0" applyProtection="0">
      <alignment horizontal="right" vertical="center"/>
    </xf>
    <xf numFmtId="0" fontId="62" fillId="0" borderId="244" applyNumberFormat="0" applyFill="0" applyAlignment="0" applyProtection="0"/>
    <xf numFmtId="0" fontId="4" fillId="0" borderId="0"/>
    <xf numFmtId="168" fontId="15" fillId="0" borderId="265">
      <alignment horizontal="right" indent="1"/>
    </xf>
    <xf numFmtId="0" fontId="57" fillId="57" borderId="254" applyNumberFormat="0" applyAlignment="0" applyProtection="0"/>
    <xf numFmtId="0" fontId="44" fillId="70" borderId="254" applyNumberFormat="0" applyAlignment="0" applyProtection="0"/>
    <xf numFmtId="168" fontId="15" fillId="0" borderId="240">
      <alignment horizontal="right" indent="1"/>
    </xf>
    <xf numFmtId="0" fontId="14" fillId="78" borderId="255" applyNumberFormat="0" applyFont="0" applyAlignment="0" applyProtection="0"/>
    <xf numFmtId="0" fontId="105" fillId="70" borderId="251" applyNumberFormat="0" applyAlignment="0" applyProtection="0"/>
    <xf numFmtId="4" fontId="108" fillId="116" borderId="268" applyNumberFormat="0" applyProtection="0">
      <alignment horizontal="left" vertical="center" indent="1"/>
    </xf>
    <xf numFmtId="4" fontId="111" fillId="116" borderId="268" applyNumberFormat="0" applyProtection="0">
      <alignment vertical="center"/>
    </xf>
    <xf numFmtId="0" fontId="19" fillId="37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62" fillId="0" borderId="316" applyNumberFormat="0" applyFill="0" applyAlignment="0" applyProtection="0"/>
    <xf numFmtId="4" fontId="113" fillId="113" borderId="31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4" fontId="113" fillId="113" borderId="268" applyNumberFormat="0" applyProtection="0">
      <alignment horizontal="right" vertical="center"/>
    </xf>
    <xf numFmtId="0" fontId="105" fillId="70" borderId="251" applyNumberFormat="0" applyAlignment="0" applyProtection="0"/>
    <xf numFmtId="0" fontId="57" fillId="57" borderId="254" applyNumberFormat="0" applyAlignment="0" applyProtection="0"/>
    <xf numFmtId="0" fontId="62" fillId="0" borderId="256" applyNumberFormat="0" applyFill="0" applyAlignment="0" applyProtection="0"/>
    <xf numFmtId="0" fontId="106" fillId="23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3" fillId="113" borderId="268" applyNumberFormat="0" applyProtection="0">
      <alignment horizontal="right" vertical="center"/>
    </xf>
    <xf numFmtId="0" fontId="108" fillId="116" borderId="268" applyNumberFormat="0" applyProtection="0">
      <alignment horizontal="left" vertical="top" indent="1"/>
    </xf>
    <xf numFmtId="4" fontId="108" fillId="115" borderId="268" applyNumberFormat="0" applyProtection="0">
      <alignment horizontal="left" vertical="center" indent="1"/>
    </xf>
    <xf numFmtId="0" fontId="62" fillId="0" borderId="256" applyNumberFormat="0" applyFill="0" applyAlignment="0" applyProtection="0"/>
    <xf numFmtId="0" fontId="62" fillId="0" borderId="256" applyNumberFormat="0" applyFill="0" applyAlignment="0" applyProtection="0"/>
    <xf numFmtId="4" fontId="108" fillId="69" borderId="268" applyNumberFormat="0" applyProtection="0">
      <alignment horizontal="right" vertical="center"/>
    </xf>
    <xf numFmtId="168" fontId="15" fillId="0" borderId="240">
      <alignment horizontal="right" indent="1"/>
    </xf>
    <xf numFmtId="0" fontId="44" fillId="70" borderId="254" applyNumberFormat="0" applyAlignment="0" applyProtection="0"/>
    <xf numFmtId="0" fontId="106" fillId="23" borderId="268" applyNumberFormat="0" applyProtection="0">
      <alignment horizontal="left" vertical="top" indent="1"/>
    </xf>
    <xf numFmtId="4" fontId="108" fillId="67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13" fillId="113" borderId="268" applyNumberFormat="0" applyProtection="0">
      <alignment horizontal="right" vertical="center"/>
    </xf>
    <xf numFmtId="0" fontId="19" fillId="25" borderId="295" applyNumberFormat="0" applyProtection="0">
      <alignment horizontal="left" vertical="center" indent="1"/>
    </xf>
    <xf numFmtId="4" fontId="106" fillId="77" borderId="295" applyNumberFormat="0" applyProtection="0">
      <alignment vertical="center"/>
    </xf>
    <xf numFmtId="4" fontId="108" fillId="60" borderId="295" applyNumberFormat="0" applyProtection="0">
      <alignment horizontal="right" vertical="center"/>
    </xf>
    <xf numFmtId="0" fontId="19" fillId="109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4" fontId="106" fillId="23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center" indent="1"/>
    </xf>
    <xf numFmtId="4" fontId="107" fillId="23" borderId="295" applyNumberFormat="0" applyProtection="0">
      <alignment vertical="center"/>
    </xf>
    <xf numFmtId="0" fontId="57" fillId="57" borderId="304" applyNumberFormat="0" applyAlignment="0" applyProtection="0"/>
    <xf numFmtId="4" fontId="108" fillId="69" borderId="318" applyNumberFormat="0" applyProtection="0">
      <alignment horizontal="right" vertical="center"/>
    </xf>
    <xf numFmtId="4" fontId="115" fillId="110" borderId="270" applyNumberFormat="0" applyProtection="0">
      <alignment horizontal="left" vertical="center" indent="1"/>
    </xf>
    <xf numFmtId="0" fontId="44" fillId="70" borderId="371" applyNumberFormat="0" applyAlignment="0" applyProtection="0"/>
    <xf numFmtId="4" fontId="106" fillId="77" borderId="378" applyNumberFormat="0" applyProtection="0">
      <alignment vertical="center"/>
    </xf>
    <xf numFmtId="0" fontId="40" fillId="30" borderId="329"/>
    <xf numFmtId="4" fontId="108" fillId="111" borderId="378" applyNumberFormat="0" applyProtection="0">
      <alignment horizontal="right" vertical="center"/>
    </xf>
    <xf numFmtId="0" fontId="44" fillId="70" borderId="383" applyNumberFormat="0" applyAlignment="0" applyProtection="0"/>
    <xf numFmtId="4" fontId="115" fillId="115" borderId="380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168" fontId="15" fillId="0" borderId="345">
      <alignment horizontal="right" indent="1"/>
    </xf>
    <xf numFmtId="0" fontId="19" fillId="37" borderId="378" applyNumberFormat="0" applyProtection="0">
      <alignment horizontal="left" vertical="center" indent="1"/>
    </xf>
    <xf numFmtId="0" fontId="44" fillId="70" borderId="301" applyNumberFormat="0" applyAlignment="0" applyProtection="0"/>
    <xf numFmtId="4" fontId="108" fillId="65" borderId="340" applyNumberFormat="0" applyProtection="0">
      <alignment horizontal="right" vertical="center"/>
    </xf>
    <xf numFmtId="0" fontId="19" fillId="37" borderId="340" applyNumberFormat="0" applyProtection="0">
      <alignment horizontal="left" vertical="center" indent="1"/>
    </xf>
    <xf numFmtId="0" fontId="62" fillId="0" borderId="401" applyNumberFormat="0" applyFill="0" applyAlignment="0" applyProtection="0"/>
    <xf numFmtId="4" fontId="108" fillId="65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4" fontId="113" fillId="113" borderId="318" applyNumberFormat="0" applyProtection="0">
      <alignment horizontal="right" vertical="center"/>
    </xf>
    <xf numFmtId="4" fontId="108" fillId="68" borderId="378" applyNumberFormat="0" applyProtection="0">
      <alignment horizontal="right" vertical="center"/>
    </xf>
    <xf numFmtId="0" fontId="19" fillId="37" borderId="378" applyNumberFormat="0" applyProtection="0">
      <alignment horizontal="left" vertical="top" indent="1"/>
    </xf>
    <xf numFmtId="0" fontId="108" fillId="116" borderId="295" applyNumberFormat="0" applyProtection="0">
      <alignment horizontal="left" vertical="top" indent="1"/>
    </xf>
    <xf numFmtId="4" fontId="113" fillId="113" borderId="295" applyNumberFormat="0" applyProtection="0">
      <alignment horizontal="right" vertical="center"/>
    </xf>
    <xf numFmtId="4" fontId="108" fillId="116" borderId="295" applyNumberFormat="0" applyProtection="0">
      <alignment vertical="center"/>
    </xf>
    <xf numFmtId="0" fontId="108" fillId="109" borderId="295" applyNumberFormat="0" applyProtection="0">
      <alignment horizontal="left" vertical="top" indent="1"/>
    </xf>
    <xf numFmtId="4" fontId="108" fillId="69" borderId="295" applyNumberFormat="0" applyProtection="0">
      <alignment horizontal="right" vertical="center"/>
    </xf>
    <xf numFmtId="0" fontId="44" fillId="70" borderId="325" applyNumberFormat="0" applyAlignment="0" applyProtection="0"/>
    <xf numFmtId="4" fontId="108" fillId="116" borderId="340" applyNumberFormat="0" applyProtection="0">
      <alignment horizontal="left" vertical="center" indent="1"/>
    </xf>
    <xf numFmtId="4" fontId="108" fillId="115" borderId="403" applyNumberFormat="0" applyProtection="0">
      <alignment horizontal="left" vertical="center" indent="1"/>
    </xf>
    <xf numFmtId="4" fontId="108" fillId="111" borderId="318" applyNumberFormat="0" applyProtection="0">
      <alignment horizontal="right" vertical="center"/>
    </xf>
    <xf numFmtId="0" fontId="19" fillId="37" borderId="318" applyNumberFormat="0" applyProtection="0">
      <alignment horizontal="left" vertical="center" indent="1"/>
    </xf>
    <xf numFmtId="4" fontId="108" fillId="116" borderId="318" applyNumberFormat="0" applyProtection="0">
      <alignment horizontal="left" vertical="center" indent="1"/>
    </xf>
    <xf numFmtId="4" fontId="115" fillId="136" borderId="449" applyNumberFormat="0" applyProtection="0">
      <alignment horizontal="right" vertical="center"/>
    </xf>
    <xf numFmtId="4" fontId="115" fillId="136" borderId="380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0" fontId="41" fillId="78" borderId="372" applyNumberFormat="0" applyFont="0" applyAlignment="0" applyProtection="0"/>
    <xf numFmtId="4" fontId="108" fillId="59" borderId="378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4" fontId="108" fillId="115" borderId="378" applyNumberFormat="0" applyProtection="0">
      <alignment horizontal="left" vertical="center" indent="1"/>
    </xf>
    <xf numFmtId="0" fontId="18" fillId="30" borderId="424"/>
    <xf numFmtId="0" fontId="101" fillId="58" borderId="340" applyNumberFormat="0" applyProtection="0">
      <alignment horizontal="left" vertical="top" indent="1"/>
    </xf>
    <xf numFmtId="4" fontId="115" fillId="112" borderId="341" applyNumberFormat="0" applyProtection="0">
      <alignment horizontal="left" vertical="center" indent="1"/>
    </xf>
    <xf numFmtId="168" fontId="15" fillId="0" borderId="382">
      <alignment horizontal="right" indent="1"/>
    </xf>
    <xf numFmtId="0" fontId="44" fillId="70" borderId="309" applyNumberFormat="0" applyAlignment="0" applyProtection="0"/>
    <xf numFmtId="0" fontId="19" fillId="109" borderId="295" applyNumberFormat="0" applyProtection="0">
      <alignment horizontal="left" vertical="center" indent="1"/>
    </xf>
    <xf numFmtId="0" fontId="40" fillId="30" borderId="307"/>
    <xf numFmtId="0" fontId="108" fillId="116" borderId="318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0" fontId="44" fillId="70" borderId="309" applyNumberFormat="0" applyAlignment="0" applyProtection="0"/>
    <xf numFmtId="4" fontId="121" fillId="23" borderId="270" applyNumberFormat="0" applyProtection="0">
      <alignment vertical="center"/>
    </xf>
    <xf numFmtId="4" fontId="122" fillId="23" borderId="270" applyNumberFormat="0" applyProtection="0">
      <alignment vertical="center"/>
    </xf>
    <xf numFmtId="4" fontId="123" fillId="116" borderId="270" applyNumberFormat="0" applyProtection="0">
      <alignment horizontal="left" vertical="center" indent="1"/>
    </xf>
    <xf numFmtId="4" fontId="115" fillId="53" borderId="270" applyNumberFormat="0" applyProtection="0">
      <alignment horizontal="right" vertical="center"/>
    </xf>
    <xf numFmtId="4" fontId="115" fillId="136" borderId="270" applyNumberFormat="0" applyProtection="0">
      <alignment horizontal="right" vertical="center"/>
    </xf>
    <xf numFmtId="4" fontId="115" fillId="61" borderId="270" applyNumberFormat="0" applyProtection="0">
      <alignment horizontal="right" vertical="center"/>
    </xf>
    <xf numFmtId="4" fontId="115" fillId="65" borderId="270" applyNumberFormat="0" applyProtection="0">
      <alignment horizontal="right" vertical="center"/>
    </xf>
    <xf numFmtId="4" fontId="115" fillId="69" borderId="270" applyNumberFormat="0" applyProtection="0">
      <alignment horizontal="right" vertical="center"/>
    </xf>
    <xf numFmtId="4" fontId="115" fillId="68" borderId="270" applyNumberFormat="0" applyProtection="0">
      <alignment horizontal="right" vertical="center"/>
    </xf>
    <xf numFmtId="4" fontId="115" fillId="111" borderId="270" applyNumberFormat="0" applyProtection="0">
      <alignment horizontal="right" vertical="center"/>
    </xf>
    <xf numFmtId="4" fontId="115" fillId="60" borderId="270" applyNumberFormat="0" applyProtection="0">
      <alignment horizontal="right" vertical="center"/>
    </xf>
    <xf numFmtId="4" fontId="115" fillId="112" borderId="269" applyNumberFormat="0" applyProtection="0">
      <alignment horizontal="left" vertical="center" indent="1"/>
    </xf>
    <xf numFmtId="4" fontId="115" fillId="51" borderId="270" applyNumberFormat="0" applyProtection="0">
      <alignment horizontal="left" vertical="center" indent="1"/>
    </xf>
    <xf numFmtId="4" fontId="115" fillId="51" borderId="270" applyNumberFormat="0" applyProtection="0">
      <alignment horizontal="left" vertical="center" indent="1"/>
    </xf>
    <xf numFmtId="4" fontId="124" fillId="137" borderId="269" applyNumberFormat="0" applyProtection="0">
      <alignment horizontal="left" vertical="center" indent="1"/>
    </xf>
    <xf numFmtId="4" fontId="115" fillId="115" borderId="270" applyNumberFormat="0" applyProtection="0">
      <alignment horizontal="right" vertical="center"/>
    </xf>
    <xf numFmtId="168" fontId="15" fillId="0" borderId="393">
      <alignment horizontal="right" indent="1"/>
    </xf>
    <xf numFmtId="4" fontId="113" fillId="113" borderId="318" applyNumberFormat="0" applyProtection="0">
      <alignment horizontal="right" vertical="center"/>
    </xf>
    <xf numFmtId="0" fontId="105" fillId="70" borderId="315" applyNumberFormat="0" applyAlignment="0" applyProtection="0"/>
    <xf numFmtId="4" fontId="108" fillId="59" borderId="318" applyNumberFormat="0" applyProtection="0">
      <alignment horizontal="right" vertical="center"/>
    </xf>
    <xf numFmtId="0" fontId="40" fillId="76" borderId="278"/>
    <xf numFmtId="0" fontId="40" fillId="30" borderId="277"/>
    <xf numFmtId="0" fontId="57" fillId="57" borderId="279" applyNumberFormat="0" applyAlignment="0" applyProtection="0"/>
    <xf numFmtId="4" fontId="108" fillId="61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center" indent="1"/>
    </xf>
    <xf numFmtId="4" fontId="108" fillId="116" borderId="318" applyNumberFormat="0" applyProtection="0">
      <alignment horizontal="left" vertical="center" indent="1"/>
    </xf>
    <xf numFmtId="4" fontId="108" fillId="113" borderId="318" applyNumberFormat="0" applyProtection="0">
      <alignment horizontal="right" vertical="center"/>
    </xf>
    <xf numFmtId="168" fontId="15" fillId="0" borderId="277">
      <alignment horizontal="right" indent="1"/>
    </xf>
    <xf numFmtId="0" fontId="108" fillId="109" borderId="318" applyNumberFormat="0" applyProtection="0">
      <alignment horizontal="left" vertical="top" indent="1"/>
    </xf>
    <xf numFmtId="4" fontId="113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0" fontId="19" fillId="109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4" fontId="111" fillId="113" borderId="340" applyNumberFormat="0" applyProtection="0">
      <alignment horizontal="right"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40" fillId="76" borderId="359"/>
    <xf numFmtId="0" fontId="115" fillId="70" borderId="270" applyNumberFormat="0" applyProtection="0">
      <alignment horizontal="left" vertical="center" indent="1"/>
    </xf>
    <xf numFmtId="0" fontId="101" fillId="137" borderId="268" applyNumberFormat="0" applyProtection="0">
      <alignment horizontal="left" vertical="top" indent="1"/>
    </xf>
    <xf numFmtId="0" fontId="101" fillId="137" borderId="268" applyNumberFormat="0" applyProtection="0">
      <alignment horizontal="left" vertical="top" indent="1"/>
    </xf>
    <xf numFmtId="0" fontId="115" fillId="138" borderId="270" applyNumberFormat="0" applyProtection="0">
      <alignment horizontal="left" vertical="center" indent="1"/>
    </xf>
    <xf numFmtId="0" fontId="101" fillId="115" borderId="268" applyNumberFormat="0" applyProtection="0">
      <alignment horizontal="left" vertical="top" indent="1"/>
    </xf>
    <xf numFmtId="0" fontId="101" fillId="115" borderId="268" applyNumberFormat="0" applyProtection="0">
      <alignment horizontal="left" vertical="top" indent="1"/>
    </xf>
    <xf numFmtId="0" fontId="115" fillId="58" borderId="270" applyNumberFormat="0" applyProtection="0">
      <alignment horizontal="left" vertical="center" indent="1"/>
    </xf>
    <xf numFmtId="0" fontId="101" fillId="58" borderId="268" applyNumberFormat="0" applyProtection="0">
      <alignment horizontal="left" vertical="top" indent="1"/>
    </xf>
    <xf numFmtId="0" fontId="101" fillId="58" borderId="268" applyNumberFormat="0" applyProtection="0">
      <alignment horizontal="left" vertical="top" indent="1"/>
    </xf>
    <xf numFmtId="0" fontId="115" fillId="113" borderId="270" applyNumberFormat="0" applyProtection="0">
      <alignment horizontal="left" vertical="center" indent="1"/>
    </xf>
    <xf numFmtId="0" fontId="101" fillId="113" borderId="268" applyNumberFormat="0" applyProtection="0">
      <alignment horizontal="left" vertical="top" indent="1"/>
    </xf>
    <xf numFmtId="0" fontId="101" fillId="113" borderId="268" applyNumberFormat="0" applyProtection="0">
      <alignment horizontal="left" vertical="top" indent="1"/>
    </xf>
    <xf numFmtId="4" fontId="123" fillId="139" borderId="270" applyNumberFormat="0" applyProtection="0">
      <alignment horizontal="left" vertical="center" indent="1"/>
    </xf>
    <xf numFmtId="4" fontId="123" fillId="139" borderId="270" applyNumberFormat="0" applyProtection="0">
      <alignment horizontal="left" vertical="center" indent="1"/>
    </xf>
    <xf numFmtId="4" fontId="115" fillId="110" borderId="320" applyNumberFormat="0" applyProtection="0">
      <alignment horizontal="left" vertical="center" indent="1"/>
    </xf>
    <xf numFmtId="0" fontId="62" fillId="0" borderId="365" applyNumberFormat="0" applyFill="0" applyAlignment="0" applyProtection="0"/>
    <xf numFmtId="4" fontId="108" fillId="65" borderId="378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0" fontId="123" fillId="21" borderId="271"/>
    <xf numFmtId="4" fontId="115" fillId="0" borderId="270" applyNumberFormat="0" applyProtection="0">
      <alignment horizontal="right" vertical="center"/>
    </xf>
    <xf numFmtId="4" fontId="122" fillId="51" borderId="270" applyNumberFormat="0" applyProtection="0">
      <alignment horizontal="right" vertical="center"/>
    </xf>
    <xf numFmtId="0" fontId="41" fillId="78" borderId="388" applyNumberFormat="0" applyFont="0" applyAlignment="0" applyProtection="0"/>
    <xf numFmtId="0" fontId="108" fillId="109" borderId="378" applyNumberFormat="0" applyProtection="0">
      <alignment horizontal="left" vertical="top" indent="1"/>
    </xf>
    <xf numFmtId="0" fontId="19" fillId="109" borderId="378" applyNumberFormat="0" applyProtection="0">
      <alignment horizontal="left" vertical="center" indent="1"/>
    </xf>
    <xf numFmtId="4" fontId="115" fillId="51" borderId="342" applyNumberFormat="0" applyProtection="0">
      <alignment horizontal="left" vertical="center" indent="1"/>
    </xf>
    <xf numFmtId="4" fontId="115" fillId="69" borderId="342" applyNumberFormat="0" applyProtection="0">
      <alignment horizontal="right" vertical="center"/>
    </xf>
    <xf numFmtId="0" fontId="62" fillId="0" borderId="357" applyNumberFormat="0" applyFill="0" applyAlignment="0" applyProtection="0"/>
    <xf numFmtId="0" fontId="44" fillId="70" borderId="387" applyNumberFormat="0" applyAlignment="0" applyProtection="0"/>
    <xf numFmtId="0" fontId="106" fillId="23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top" indent="1"/>
    </xf>
    <xf numFmtId="0" fontId="14" fillId="78" borderId="364" applyNumberFormat="0" applyFont="0" applyAlignment="0" applyProtection="0"/>
    <xf numFmtId="4" fontId="108" fillId="111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0" fontId="40" fillId="76" borderId="313"/>
    <xf numFmtId="4" fontId="113" fillId="113" borderId="403" applyNumberFormat="0" applyProtection="0">
      <alignment horizontal="right" vertical="center"/>
    </xf>
    <xf numFmtId="168" fontId="15" fillId="0" borderId="312">
      <alignment horizontal="right" indent="1"/>
    </xf>
    <xf numFmtId="4" fontId="108" fillId="116" borderId="295" applyNumberFormat="0" applyProtection="0">
      <alignment horizontal="left" vertical="center" indent="1"/>
    </xf>
    <xf numFmtId="4" fontId="108" fillId="115" borderId="295" applyNumberFormat="0" applyProtection="0">
      <alignment horizontal="left" vertical="center" indent="1"/>
    </xf>
    <xf numFmtId="4" fontId="108" fillId="53" borderId="295" applyNumberFormat="0" applyProtection="0">
      <alignment horizontal="right" vertical="center"/>
    </xf>
    <xf numFmtId="0" fontId="57" fillId="57" borderId="279" applyNumberFormat="0" applyAlignment="0" applyProtection="0"/>
    <xf numFmtId="0" fontId="40" fillId="30" borderId="312"/>
    <xf numFmtId="0" fontId="19" fillId="114" borderId="295" applyNumberFormat="0" applyProtection="0">
      <alignment horizontal="left" vertical="center" indent="1"/>
    </xf>
    <xf numFmtId="4" fontId="115" fillId="115" borderId="320" applyNumberFormat="0" applyProtection="0">
      <alignment horizontal="right" vertical="center"/>
    </xf>
    <xf numFmtId="0" fontId="57" fillId="57" borderId="279" applyNumberFormat="0" applyAlignment="0" applyProtection="0"/>
    <xf numFmtId="4" fontId="108" fillId="61" borderId="295" applyNumberFormat="0" applyProtection="0">
      <alignment horizontal="right" vertical="center"/>
    </xf>
    <xf numFmtId="0" fontId="57" fillId="57" borderId="279" applyNumberFormat="0" applyAlignment="0" applyProtection="0"/>
    <xf numFmtId="0" fontId="108" fillId="109" borderId="295" applyNumberFormat="0" applyProtection="0">
      <alignment horizontal="left" vertical="top" indent="1"/>
    </xf>
    <xf numFmtId="4" fontId="108" fillId="111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0" fontId="18" fillId="30" borderId="294"/>
    <xf numFmtId="0" fontId="14" fillId="78" borderId="280" applyNumberFormat="0" applyFont="0" applyAlignment="0" applyProtection="0"/>
    <xf numFmtId="0" fontId="18" fillId="30" borderId="294"/>
    <xf numFmtId="4" fontId="108" fillId="61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0" fontId="57" fillId="57" borderId="409" applyNumberFormat="0" applyAlignment="0" applyProtection="0"/>
    <xf numFmtId="0" fontId="108" fillId="116" borderId="295" applyNumberFormat="0" applyProtection="0">
      <alignment horizontal="left" vertical="top" indent="1"/>
    </xf>
    <xf numFmtId="4" fontId="108" fillId="116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4" fontId="108" fillId="115" borderId="295" applyNumberFormat="0" applyProtection="0">
      <alignment horizontal="right" vertical="center"/>
    </xf>
    <xf numFmtId="0" fontId="40" fillId="30" borderId="345"/>
    <xf numFmtId="4" fontId="108" fillId="65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0" fontId="105" fillId="70" borderId="292" applyNumberFormat="0" applyAlignment="0" applyProtection="0"/>
    <xf numFmtId="0" fontId="14" fillId="78" borderId="280" applyNumberFormat="0" applyFont="0" applyAlignment="0" applyProtection="0"/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4" fontId="108" fillId="61" borderId="295" applyNumberFormat="0" applyProtection="0">
      <alignment horizontal="right" vertical="center"/>
    </xf>
    <xf numFmtId="0" fontId="14" fillId="78" borderId="280" applyNumberFormat="0" applyFont="0" applyAlignment="0" applyProtection="0"/>
    <xf numFmtId="4" fontId="108" fillId="65" borderId="295" applyNumberFormat="0" applyProtection="0">
      <alignment horizontal="right" vertical="center"/>
    </xf>
    <xf numFmtId="0" fontId="19" fillId="37" borderId="295" applyNumberFormat="0" applyProtection="0">
      <alignment horizontal="left" vertical="center" indent="1"/>
    </xf>
    <xf numFmtId="0" fontId="62" fillId="0" borderId="293" applyNumberFormat="0" applyFill="0" applyAlignment="0" applyProtection="0"/>
    <xf numFmtId="4" fontId="106" fillId="77" borderId="378" applyNumberFormat="0" applyProtection="0">
      <alignment vertical="center"/>
    </xf>
    <xf numFmtId="0" fontId="18" fillId="30" borderId="312"/>
    <xf numFmtId="0" fontId="18" fillId="76" borderId="291"/>
    <xf numFmtId="0" fontId="18" fillId="30" borderId="294"/>
    <xf numFmtId="168" fontId="15" fillId="0" borderId="307">
      <alignment horizontal="right" indent="1"/>
    </xf>
    <xf numFmtId="0" fontId="19" fillId="109" borderId="295" applyNumberFormat="0" applyProtection="0">
      <alignment horizontal="left" vertical="center" indent="1"/>
    </xf>
    <xf numFmtId="0" fontId="40" fillId="76" borderId="359"/>
    <xf numFmtId="0" fontId="108" fillId="109" borderId="318" applyNumberFormat="0" applyProtection="0">
      <alignment horizontal="left" vertical="top" indent="1"/>
    </xf>
    <xf numFmtId="168" fontId="15" fillId="0" borderId="312">
      <alignment horizontal="right" indent="1"/>
    </xf>
    <xf numFmtId="0" fontId="57" fillId="57" borderId="336" applyNumberFormat="0" applyAlignment="0" applyProtection="0"/>
    <xf numFmtId="0" fontId="62" fillId="0" borderId="357" applyNumberFormat="0" applyFill="0" applyAlignment="0" applyProtection="0"/>
    <xf numFmtId="0" fontId="62" fillId="0" borderId="293" applyNumberFormat="0" applyFill="0" applyAlignment="0" applyProtection="0"/>
    <xf numFmtId="0" fontId="57" fillId="57" borderId="279" applyNumberFormat="0" applyAlignment="0" applyProtection="0"/>
    <xf numFmtId="0" fontId="19" fillId="37" borderId="318" applyNumberFormat="0" applyProtection="0">
      <alignment horizontal="left" vertical="top" indent="1"/>
    </xf>
    <xf numFmtId="4" fontId="108" fillId="111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0" fontId="19" fillId="37" borderId="295" applyNumberFormat="0" applyProtection="0">
      <alignment horizontal="left" vertical="top" indent="1"/>
    </xf>
    <xf numFmtId="0" fontId="44" fillId="70" borderId="355" applyNumberFormat="0" applyAlignment="0" applyProtection="0"/>
    <xf numFmtId="0" fontId="41" fillId="78" borderId="302" applyNumberFormat="0" applyFont="0" applyAlignment="0" applyProtection="0"/>
    <xf numFmtId="0" fontId="101" fillId="58" borderId="318" applyNumberFormat="0" applyProtection="0">
      <alignment horizontal="left" vertical="top" indent="1"/>
    </xf>
    <xf numFmtId="0" fontId="101" fillId="58" borderId="318" applyNumberFormat="0" applyProtection="0">
      <alignment horizontal="left" vertical="top" indent="1"/>
    </xf>
    <xf numFmtId="0" fontId="125" fillId="0" borderId="317"/>
    <xf numFmtId="168" fontId="15" fillId="0" borderId="339">
      <alignment horizontal="right" indent="1"/>
    </xf>
    <xf numFmtId="4" fontId="108" fillId="60" borderId="340" applyNumberFormat="0" applyProtection="0">
      <alignment horizontal="right" vertical="center"/>
    </xf>
    <xf numFmtId="0" fontId="41" fillId="78" borderId="356" applyNumberFormat="0" applyFont="0" applyAlignment="0" applyProtection="0"/>
    <xf numFmtId="4" fontId="111" fillId="116" borderId="378" applyNumberFormat="0" applyProtection="0">
      <alignment vertical="center"/>
    </xf>
    <xf numFmtId="0" fontId="115" fillId="70" borderId="405" applyNumberFormat="0" applyProtection="0">
      <alignment horizontal="left" vertical="center" indent="1"/>
    </xf>
    <xf numFmtId="4" fontId="108" fillId="68" borderId="378" applyNumberFormat="0" applyProtection="0">
      <alignment horizontal="right" vertical="center"/>
    </xf>
    <xf numFmtId="0" fontId="40" fillId="30" borderId="358"/>
    <xf numFmtId="4" fontId="108" fillId="59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0" fontId="62" fillId="0" borderId="328" applyNumberFormat="0" applyFill="0" applyAlignment="0" applyProtection="0"/>
    <xf numFmtId="0" fontId="108" fillId="109" borderId="340" applyNumberFormat="0" applyProtection="0">
      <alignment horizontal="left" vertical="top" indent="1"/>
    </xf>
    <xf numFmtId="0" fontId="18" fillId="30" borderId="334"/>
    <xf numFmtId="0" fontId="62" fillId="0" borderId="333" applyNumberFormat="0" applyFill="0" applyAlignment="0" applyProtection="0"/>
    <xf numFmtId="4" fontId="108" fillId="61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4" fontId="108" fillId="61" borderId="318" applyNumberFormat="0" applyProtection="0">
      <alignment horizontal="right" vertical="center"/>
    </xf>
    <xf numFmtId="0" fontId="19" fillId="109" borderId="318" applyNumberFormat="0" applyProtection="0">
      <alignment horizontal="left" vertical="center" indent="1"/>
    </xf>
    <xf numFmtId="4" fontId="115" fillId="51" borderId="380" applyNumberFormat="0" applyProtection="0">
      <alignment horizontal="left" vertical="center" indent="1"/>
    </xf>
    <xf numFmtId="4" fontId="113" fillId="113" borderId="403" applyNumberFormat="0" applyProtection="0">
      <alignment horizontal="right" vertical="center"/>
    </xf>
    <xf numFmtId="4" fontId="108" fillId="113" borderId="318" applyNumberFormat="0" applyProtection="0">
      <alignment horizontal="right" vertical="center"/>
    </xf>
    <xf numFmtId="0" fontId="108" fillId="109" borderId="318" applyNumberFormat="0" applyProtection="0">
      <alignment horizontal="left" vertical="top" indent="1"/>
    </xf>
    <xf numFmtId="0" fontId="44" fillId="70" borderId="301" applyNumberFormat="0" applyAlignment="0" applyProtection="0"/>
    <xf numFmtId="168" fontId="15" fillId="0" borderId="334">
      <alignment horizontal="right" indent="1"/>
    </xf>
    <xf numFmtId="0" fontId="125" fillId="0" borderId="294"/>
    <xf numFmtId="0" fontId="106" fillId="23" borderId="340" applyNumberFormat="0" applyProtection="0">
      <alignment horizontal="left" vertical="top" indent="1"/>
    </xf>
    <xf numFmtId="4" fontId="108" fillId="60" borderId="378" applyNumberFormat="0" applyProtection="0">
      <alignment horizontal="right" vertical="center"/>
    </xf>
    <xf numFmtId="4" fontId="122" fillId="51" borderId="297" applyNumberFormat="0" applyProtection="0">
      <alignment horizontal="right" vertical="center"/>
    </xf>
    <xf numFmtId="0" fontId="57" fillId="57" borderId="366" applyNumberFormat="0" applyAlignment="0" applyProtection="0"/>
    <xf numFmtId="4" fontId="108" fillId="113" borderId="470" applyNumberFormat="0" applyProtection="0">
      <alignment horizontal="right" vertical="center"/>
    </xf>
    <xf numFmtId="0" fontId="115" fillId="113" borderId="297" applyNumberFormat="0" applyProtection="0">
      <alignment horizontal="left" vertical="center" indent="1"/>
    </xf>
    <xf numFmtId="0" fontId="101" fillId="58" borderId="295" applyNumberFormat="0" applyProtection="0">
      <alignment horizontal="left" vertical="top" indent="1"/>
    </xf>
    <xf numFmtId="0" fontId="101" fillId="137" borderId="295" applyNumberFormat="0" applyProtection="0">
      <alignment horizontal="left" vertical="top" indent="1"/>
    </xf>
    <xf numFmtId="0" fontId="40" fillId="30" borderId="299"/>
    <xf numFmtId="0" fontId="40" fillId="76" borderId="300"/>
    <xf numFmtId="4" fontId="108" fillId="59" borderId="340" applyNumberFormat="0" applyProtection="0">
      <alignment horizontal="right" vertical="center"/>
    </xf>
    <xf numFmtId="0" fontId="105" fillId="70" borderId="337" applyNumberFormat="0" applyAlignment="0" applyProtection="0"/>
    <xf numFmtId="4" fontId="115" fillId="115" borderId="297" applyNumberFormat="0" applyProtection="0">
      <alignment horizontal="right" vertical="center"/>
    </xf>
    <xf numFmtId="4" fontId="124" fillId="137" borderId="296" applyNumberFormat="0" applyProtection="0">
      <alignment horizontal="left" vertical="center" indent="1"/>
    </xf>
    <xf numFmtId="4" fontId="115" fillId="51" borderId="297" applyNumberFormat="0" applyProtection="0">
      <alignment horizontal="left" vertical="center" indent="1"/>
    </xf>
    <xf numFmtId="4" fontId="115" fillId="51" borderId="297" applyNumberFormat="0" applyProtection="0">
      <alignment horizontal="left" vertical="center" indent="1"/>
    </xf>
    <xf numFmtId="4" fontId="115" fillId="111" borderId="297" applyNumberFormat="0" applyProtection="0">
      <alignment horizontal="right" vertical="center"/>
    </xf>
    <xf numFmtId="4" fontId="115" fillId="68" borderId="297" applyNumberFormat="0" applyProtection="0">
      <alignment horizontal="right" vertical="center"/>
    </xf>
    <xf numFmtId="4" fontId="115" fillId="69" borderId="297" applyNumberFormat="0" applyProtection="0">
      <alignment horizontal="right" vertical="center"/>
    </xf>
    <xf numFmtId="4" fontId="115" fillId="65" borderId="297" applyNumberFormat="0" applyProtection="0">
      <alignment horizontal="right" vertical="center"/>
    </xf>
    <xf numFmtId="0" fontId="19" fillId="114" borderId="295" applyNumberFormat="0" applyProtection="0">
      <alignment horizontal="left" vertical="top" indent="1"/>
    </xf>
    <xf numFmtId="0" fontId="40" fillId="30" borderId="312"/>
    <xf numFmtId="0" fontId="19" fillId="37" borderId="318" applyNumberFormat="0" applyProtection="0">
      <alignment horizontal="left" vertical="top" indent="1"/>
    </xf>
    <xf numFmtId="4" fontId="108" fillId="59" borderId="318" applyNumberFormat="0" applyProtection="0">
      <alignment horizontal="right" vertical="center"/>
    </xf>
    <xf numFmtId="0" fontId="57" fillId="57" borderId="301" applyNumberFormat="0" applyAlignment="0" applyProtection="0"/>
    <xf numFmtId="168" fontId="15" fillId="0" borderId="442">
      <alignment horizontal="right" indent="1"/>
    </xf>
    <xf numFmtId="0" fontId="57" fillId="57" borderId="325" applyNumberFormat="0" applyAlignment="0" applyProtection="0"/>
    <xf numFmtId="0" fontId="40" fillId="30" borderId="299"/>
    <xf numFmtId="0" fontId="62" fillId="0" borderId="311" applyNumberFormat="0" applyFill="0" applyAlignment="0" applyProtection="0"/>
    <xf numFmtId="0" fontId="41" fillId="78" borderId="280" applyNumberFormat="0" applyFont="0" applyAlignment="0" applyProtection="0"/>
    <xf numFmtId="0" fontId="62" fillId="0" borderId="316" applyNumberFormat="0" applyFill="0" applyAlignment="0" applyProtection="0"/>
    <xf numFmtId="0" fontId="18" fillId="30" borderId="382"/>
    <xf numFmtId="0" fontId="14" fillId="78" borderId="280" applyNumberFormat="0" applyFont="0" applyAlignment="0" applyProtection="0"/>
    <xf numFmtId="4" fontId="108" fillId="111" borderId="295" applyNumberFormat="0" applyProtection="0">
      <alignment horizontal="right" vertical="center"/>
    </xf>
    <xf numFmtId="0" fontId="41" fillId="78" borderId="332" applyNumberFormat="0" applyFont="0" applyAlignment="0" applyProtection="0"/>
    <xf numFmtId="0" fontId="19" fillId="37" borderId="268" applyNumberFormat="0" applyProtection="0">
      <alignment horizontal="left" vertical="top" indent="1"/>
    </xf>
    <xf numFmtId="4" fontId="108" fillId="111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0" fontId="18" fillId="30" borderId="276"/>
    <xf numFmtId="0" fontId="62" fillId="0" borderId="275" applyNumberFormat="0" applyFill="0" applyAlignment="0" applyProtection="0"/>
    <xf numFmtId="4" fontId="106" fillId="77" borderId="268" applyNumberFormat="0" applyProtection="0">
      <alignment vertical="center"/>
    </xf>
    <xf numFmtId="0" fontId="18" fillId="30" borderId="276"/>
    <xf numFmtId="4" fontId="108" fillId="59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6" borderId="268" applyNumberFormat="0" applyProtection="0">
      <alignment horizontal="left" vertical="center" indent="1"/>
    </xf>
    <xf numFmtId="0" fontId="57" fillId="57" borderId="326" applyNumberFormat="0" applyAlignment="0" applyProtection="0"/>
    <xf numFmtId="4" fontId="108" fillId="60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7" fillId="23" borderId="268" applyNumberFormat="0" applyProtection="0">
      <alignment vertical="center"/>
    </xf>
    <xf numFmtId="0" fontId="44" fillId="70" borderId="272" applyNumberFormat="0" applyAlignment="0" applyProtection="0"/>
    <xf numFmtId="0" fontId="19" fillId="25" borderId="295" applyNumberFormat="0" applyProtection="0">
      <alignment horizontal="left" vertical="center" indent="1"/>
    </xf>
    <xf numFmtId="0" fontId="57" fillId="57" borderId="272" applyNumberFormat="0" applyAlignment="0" applyProtection="0"/>
    <xf numFmtId="4" fontId="108" fillId="59" borderId="295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168" fontId="15" fillId="0" borderId="240">
      <alignment horizontal="right" indent="1"/>
    </xf>
    <xf numFmtId="0" fontId="106" fillId="23" borderId="340" applyNumberFormat="0" applyProtection="0">
      <alignment horizontal="left" vertical="top" indent="1"/>
    </xf>
    <xf numFmtId="0" fontId="41" fillId="78" borderId="273" applyNumberFormat="0" applyFont="0" applyAlignment="0" applyProtection="0"/>
    <xf numFmtId="0" fontId="41" fillId="78" borderId="288" applyNumberFormat="0" applyFont="0" applyAlignment="0" applyProtection="0"/>
    <xf numFmtId="0" fontId="62" fillId="0" borderId="275" applyNumberFormat="0" applyFill="0" applyAlignment="0" applyProtection="0"/>
    <xf numFmtId="0" fontId="41" fillId="78" borderId="280" applyNumberFormat="0" applyFont="0" applyAlignment="0" applyProtection="0"/>
    <xf numFmtId="0" fontId="18" fillId="30" borderId="240"/>
    <xf numFmtId="0" fontId="18" fillId="76" borderId="266"/>
    <xf numFmtId="4" fontId="108" fillId="115" borderId="295" applyNumberFormat="0" applyProtection="0">
      <alignment horizontal="right" vertical="center"/>
    </xf>
    <xf numFmtId="0" fontId="57" fillId="57" borderId="314" applyNumberFormat="0" applyAlignment="0" applyProtection="0"/>
    <xf numFmtId="4" fontId="106" fillId="77" borderId="295" applyNumberFormat="0" applyProtection="0">
      <alignment vertical="center"/>
    </xf>
    <xf numFmtId="0" fontId="108" fillId="116" borderId="295" applyNumberFormat="0" applyProtection="0">
      <alignment horizontal="left" vertical="top" indent="1"/>
    </xf>
    <xf numFmtId="0" fontId="57" fillId="57" borderId="287" applyNumberFormat="0" applyAlignment="0" applyProtection="0"/>
    <xf numFmtId="4" fontId="108" fillId="111" borderId="295" applyNumberFormat="0" applyProtection="0">
      <alignment horizontal="right" vertical="center"/>
    </xf>
    <xf numFmtId="168" fontId="15" fillId="0" borderId="276">
      <alignment horizontal="right" indent="1"/>
    </xf>
    <xf numFmtId="0" fontId="19" fillId="25" borderId="318" applyNumberFormat="0" applyProtection="0">
      <alignment horizontal="left" vertical="center" indent="1"/>
    </xf>
    <xf numFmtId="168" fontId="15" fillId="0" borderId="290">
      <alignment horizontal="right" indent="1"/>
    </xf>
    <xf numFmtId="0" fontId="57" fillId="57" borderId="309" applyNumberFormat="0" applyAlignment="0" applyProtection="0"/>
    <xf numFmtId="0" fontId="41" fillId="78" borderId="280" applyNumberFormat="0" applyFont="0" applyAlignment="0" applyProtection="0"/>
    <xf numFmtId="0" fontId="19" fillId="109" borderId="295" applyNumberFormat="0" applyProtection="0">
      <alignment horizontal="left" vertical="center" indent="1"/>
    </xf>
    <xf numFmtId="0" fontId="57" fillId="57" borderId="309" applyNumberFormat="0" applyAlignment="0" applyProtection="0"/>
    <xf numFmtId="0" fontId="40" fillId="30" borderId="285"/>
    <xf numFmtId="4" fontId="111" fillId="116" borderId="295" applyNumberFormat="0" applyProtection="0">
      <alignment vertical="center"/>
    </xf>
    <xf numFmtId="0" fontId="19" fillId="109" borderId="268" applyNumberFormat="0" applyProtection="0">
      <alignment horizontal="left" vertical="center" indent="1"/>
    </xf>
    <xf numFmtId="0" fontId="44" fillId="70" borderId="287" applyNumberFormat="0" applyAlignment="0" applyProtection="0"/>
    <xf numFmtId="0" fontId="19" fillId="114" borderId="268" applyNumberFormat="0" applyProtection="0">
      <alignment horizontal="left" vertical="top" indent="1"/>
    </xf>
    <xf numFmtId="0" fontId="44" fillId="70" borderId="272" applyNumberFormat="0" applyAlignment="0" applyProtection="0"/>
    <xf numFmtId="168" fontId="15" fillId="0" borderId="276">
      <alignment horizontal="right" indent="1"/>
    </xf>
    <xf numFmtId="0" fontId="19" fillId="114" borderId="295" applyNumberFormat="0" applyProtection="0">
      <alignment horizontal="left" vertical="center" indent="1"/>
    </xf>
    <xf numFmtId="0" fontId="57" fillId="57" borderId="272" applyNumberFormat="0" applyAlignment="0" applyProtection="0"/>
    <xf numFmtId="0" fontId="18" fillId="30" borderId="240"/>
    <xf numFmtId="0" fontId="18" fillId="76" borderId="266"/>
    <xf numFmtId="4" fontId="108" fillId="116" borderId="295" applyNumberFormat="0" applyProtection="0">
      <alignment vertical="center"/>
    </xf>
    <xf numFmtId="168" fontId="15" fillId="0" borderId="312">
      <alignment horizontal="right" indent="1"/>
    </xf>
    <xf numFmtId="4" fontId="108" fillId="115" borderId="295" applyNumberFormat="0" applyProtection="0">
      <alignment horizontal="left" vertical="center" indent="1"/>
    </xf>
    <xf numFmtId="4" fontId="108" fillId="115" borderId="295" applyNumberFormat="0" applyProtection="0">
      <alignment horizontal="right" vertical="center"/>
    </xf>
    <xf numFmtId="0" fontId="19" fillId="25" borderId="295" applyNumberFormat="0" applyProtection="0">
      <alignment horizontal="left" vertical="center" indent="1"/>
    </xf>
    <xf numFmtId="0" fontId="62" fillId="0" borderId="275" applyNumberFormat="0" applyFill="0" applyAlignment="0" applyProtection="0"/>
    <xf numFmtId="0" fontId="18" fillId="76" borderId="291"/>
    <xf numFmtId="0" fontId="18" fillId="76" borderId="313"/>
    <xf numFmtId="0" fontId="41" fillId="78" borderId="310" applyNumberFormat="0" applyFont="0" applyAlignment="0" applyProtection="0"/>
    <xf numFmtId="0" fontId="41" fillId="78" borderId="273" applyNumberFormat="0" applyFont="0" applyAlignment="0" applyProtection="0"/>
    <xf numFmtId="0" fontId="41" fillId="78" borderId="288" applyNumberFormat="0" applyFont="0" applyAlignment="0" applyProtection="0"/>
    <xf numFmtId="0" fontId="41" fillId="78" borderId="288" applyNumberFormat="0" applyFont="0" applyAlignment="0" applyProtection="0"/>
    <xf numFmtId="0" fontId="62" fillId="0" borderId="275" applyNumberFormat="0" applyFill="0" applyAlignment="0" applyProtection="0"/>
    <xf numFmtId="0" fontId="57" fillId="57" borderId="325" applyNumberFormat="0" applyAlignment="0" applyProtection="0"/>
    <xf numFmtId="168" fontId="15" fillId="0" borderId="276">
      <alignment horizontal="right" indent="1"/>
    </xf>
    <xf numFmtId="0" fontId="19" fillId="37" borderId="268" applyNumberFormat="0" applyProtection="0">
      <alignment horizontal="left" vertical="center" indent="1"/>
    </xf>
    <xf numFmtId="0" fontId="18" fillId="30" borderId="276"/>
    <xf numFmtId="4" fontId="108" fillId="6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0" fontId="14" fillId="78" borderId="273" applyNumberFormat="0" applyFont="0" applyAlignment="0" applyProtection="0"/>
    <xf numFmtId="4" fontId="108" fillId="113" borderId="268" applyNumberFormat="0" applyProtection="0">
      <alignment horizontal="right" vertical="center"/>
    </xf>
    <xf numFmtId="168" fontId="15" fillId="0" borderId="276">
      <alignment horizontal="right" indent="1"/>
    </xf>
    <xf numFmtId="0" fontId="18" fillId="30" borderId="276"/>
    <xf numFmtId="4" fontId="108" fillId="59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13" fillId="113" borderId="268" applyNumberFormat="0" applyProtection="0">
      <alignment horizontal="right" vertical="center"/>
    </xf>
    <xf numFmtId="0" fontId="108" fillId="109" borderId="268" applyNumberFormat="0" applyProtection="0">
      <alignment horizontal="left" vertical="top" indent="1"/>
    </xf>
    <xf numFmtId="4" fontId="108" fillId="115" borderId="268" applyNumberFormat="0" applyProtection="0">
      <alignment horizontal="left" vertical="center" indent="1"/>
    </xf>
    <xf numFmtId="4" fontId="108" fillId="113" borderId="268" applyNumberFormat="0" applyProtection="0">
      <alignment horizontal="right" vertical="center"/>
    </xf>
    <xf numFmtId="0" fontId="108" fillId="116" borderId="268" applyNumberFormat="0" applyProtection="0">
      <alignment horizontal="left" vertical="top" indent="1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vertical="center"/>
    </xf>
    <xf numFmtId="0" fontId="44" fillId="70" borderId="272" applyNumberFormat="0" applyAlignment="0" applyProtection="0"/>
    <xf numFmtId="0" fontId="57" fillId="57" borderId="272" applyNumberFormat="0" applyAlignment="0" applyProtection="0"/>
    <xf numFmtId="0" fontId="57" fillId="57" borderId="272" applyNumberFormat="0" applyAlignment="0" applyProtection="0"/>
    <xf numFmtId="0" fontId="19" fillId="109" borderId="268" applyNumberFormat="0" applyProtection="0">
      <alignment horizontal="left" vertical="center" indent="1"/>
    </xf>
    <xf numFmtId="0" fontId="14" fillId="78" borderId="273" applyNumberFormat="0" applyFont="0" applyAlignment="0" applyProtection="0"/>
    <xf numFmtId="0" fontId="105" fillId="70" borderId="274" applyNumberFormat="0" applyAlignment="0" applyProtection="0"/>
    <xf numFmtId="0" fontId="18" fillId="30" borderId="276"/>
    <xf numFmtId="0" fontId="18" fillId="76" borderId="266"/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0" fontId="57" fillId="57" borderId="331" applyNumberFormat="0" applyAlignment="0" applyProtection="0"/>
    <xf numFmtId="4" fontId="108" fillId="115" borderId="268" applyNumberFormat="0" applyProtection="0">
      <alignment horizontal="right" vertical="center"/>
    </xf>
    <xf numFmtId="168" fontId="15" fillId="0" borderId="276">
      <alignment horizontal="right" indent="1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13" fillId="113" borderId="268" applyNumberFormat="0" applyProtection="0">
      <alignment horizontal="right" vertical="center"/>
    </xf>
    <xf numFmtId="0" fontId="62" fillId="0" borderId="316" applyNumberFormat="0" applyFill="0" applyAlignment="0" applyProtection="0"/>
    <xf numFmtId="168" fontId="15" fillId="0" borderId="339">
      <alignment horizontal="right" indent="1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08" fillId="59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4" fontId="108" fillId="61" borderId="268" applyNumberFormat="0" applyProtection="0">
      <alignment horizontal="right" vertical="center"/>
    </xf>
    <xf numFmtId="0" fontId="18" fillId="30" borderId="276"/>
    <xf numFmtId="4" fontId="108" fillId="59" borderId="268" applyNumberFormat="0" applyProtection="0">
      <alignment horizontal="right" vertical="center"/>
    </xf>
    <xf numFmtId="0" fontId="18" fillId="30" borderId="276"/>
    <xf numFmtId="4" fontId="106" fillId="77" borderId="268" applyNumberFormat="0" applyProtection="0">
      <alignment vertical="center"/>
    </xf>
    <xf numFmtId="168" fontId="15" fillId="0" borderId="276">
      <alignment horizontal="right" indent="1"/>
    </xf>
    <xf numFmtId="4" fontId="108" fillId="113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0" fontId="14" fillId="78" borderId="273" applyNumberFormat="0" applyFont="0" applyAlignment="0" applyProtection="0"/>
    <xf numFmtId="0" fontId="18" fillId="30" borderId="276"/>
    <xf numFmtId="4" fontId="108" fillId="65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0" fontId="18" fillId="30" borderId="276"/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0" fontId="108" fillId="109" borderId="268" applyNumberFormat="0" applyProtection="0">
      <alignment horizontal="left" vertical="top" indent="1"/>
    </xf>
    <xf numFmtId="0" fontId="57" fillId="57" borderId="272" applyNumberFormat="0" applyAlignment="0" applyProtection="0"/>
    <xf numFmtId="4" fontId="111" fillId="113" borderId="268" applyNumberFormat="0" applyProtection="0">
      <alignment horizontal="right" vertical="center"/>
    </xf>
    <xf numFmtId="0" fontId="41" fillId="78" borderId="273" applyNumberFormat="0" applyFont="0" applyAlignment="0" applyProtection="0"/>
    <xf numFmtId="0" fontId="19" fillId="25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8" fillId="53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0" fontId="57" fillId="57" borderId="272" applyNumberFormat="0" applyAlignment="0" applyProtection="0"/>
    <xf numFmtId="4" fontId="108" fillId="116" borderId="268" applyNumberFormat="0" applyProtection="0">
      <alignment vertical="center"/>
    </xf>
    <xf numFmtId="0" fontId="108" fillId="116" borderId="268" applyNumberFormat="0" applyProtection="0">
      <alignment horizontal="left" vertical="top" indent="1"/>
    </xf>
    <xf numFmtId="0" fontId="62" fillId="0" borderId="275" applyNumberFormat="0" applyFill="0" applyAlignment="0" applyProtection="0"/>
    <xf numFmtId="0" fontId="57" fillId="57" borderId="279" applyNumberFormat="0" applyAlignment="0" applyProtection="0"/>
    <xf numFmtId="168" fontId="15" fillId="0" borderId="276">
      <alignment horizontal="right" indent="1"/>
    </xf>
    <xf numFmtId="4" fontId="106" fillId="23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0" fontId="44" fillId="70" borderId="272" applyNumberFormat="0" applyAlignment="0" applyProtection="0"/>
    <xf numFmtId="4" fontId="108" fillId="111" borderId="268" applyNumberFormat="0" applyProtection="0">
      <alignment horizontal="right" vertical="center"/>
    </xf>
    <xf numFmtId="168" fontId="15" fillId="0" borderId="276">
      <alignment horizontal="right" indent="1"/>
    </xf>
    <xf numFmtId="4" fontId="113" fillId="113" borderId="268" applyNumberFormat="0" applyProtection="0">
      <alignment horizontal="right" vertical="center"/>
    </xf>
    <xf numFmtId="4" fontId="107" fillId="23" borderId="268" applyNumberFormat="0" applyProtection="0">
      <alignment vertical="center"/>
    </xf>
    <xf numFmtId="0" fontId="62" fillId="0" borderId="275" applyNumberFormat="0" applyFill="0" applyAlignment="0" applyProtection="0"/>
    <xf numFmtId="0" fontId="41" fillId="78" borderId="273" applyNumberFormat="0" applyFont="0" applyAlignment="0" applyProtection="0"/>
    <xf numFmtId="168" fontId="15" fillId="0" borderId="276">
      <alignment horizontal="right" indent="1"/>
    </xf>
    <xf numFmtId="4" fontId="108" fillId="53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116" borderId="268" applyNumberFormat="0" applyProtection="0">
      <alignment horizontal="left" vertical="center" indent="1"/>
    </xf>
    <xf numFmtId="4" fontId="107" fillId="23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11" fillId="113" borderId="268" applyNumberFormat="0" applyProtection="0">
      <alignment horizontal="right" vertical="center"/>
    </xf>
    <xf numFmtId="4" fontId="106" fillId="23" borderId="268" applyNumberFormat="0" applyProtection="0">
      <alignment horizontal="left" vertical="center" indent="1"/>
    </xf>
    <xf numFmtId="0" fontId="44" fillId="70" borderId="272" applyNumberFormat="0" applyAlignment="0" applyProtection="0"/>
    <xf numFmtId="0" fontId="57" fillId="57" borderId="272" applyNumberFormat="0" applyAlignment="0" applyProtection="0"/>
    <xf numFmtId="0" fontId="19" fillId="109" borderId="268" applyNumberFormat="0" applyProtection="0">
      <alignment horizontal="left" vertical="center" indent="1"/>
    </xf>
    <xf numFmtId="4" fontId="108" fillId="60" borderId="268" applyNumberFormat="0" applyProtection="0">
      <alignment horizontal="right" vertical="center"/>
    </xf>
    <xf numFmtId="168" fontId="15" fillId="0" borderId="276">
      <alignment horizontal="right" indent="1"/>
    </xf>
    <xf numFmtId="4" fontId="108" fillId="69" borderId="268" applyNumberFormat="0" applyProtection="0">
      <alignment horizontal="right" vertical="center"/>
    </xf>
    <xf numFmtId="0" fontId="44" fillId="70" borderId="272" applyNumberFormat="0" applyAlignment="0" applyProtection="0"/>
    <xf numFmtId="168" fontId="15" fillId="0" borderId="276">
      <alignment horizontal="right" indent="1"/>
    </xf>
    <xf numFmtId="0" fontId="14" fillId="78" borderId="273" applyNumberFormat="0" applyFont="0" applyAlignment="0" applyProtection="0"/>
    <xf numFmtId="0" fontId="105" fillId="70" borderId="274" applyNumberFormat="0" applyAlignment="0" applyProtection="0"/>
    <xf numFmtId="4" fontId="108" fillId="116" borderId="268" applyNumberFormat="0" applyProtection="0">
      <alignment horizontal="left" vertical="center" indent="1"/>
    </xf>
    <xf numFmtId="4" fontId="111" fillId="116" borderId="268" applyNumberFormat="0" applyProtection="0">
      <alignment vertical="center"/>
    </xf>
    <xf numFmtId="0" fontId="19" fillId="37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62" fillId="0" borderId="357" applyNumberFormat="0" applyFill="0" applyAlignment="0" applyProtection="0"/>
    <xf numFmtId="4" fontId="108" fillId="115" borderId="268" applyNumberFormat="0" applyProtection="0">
      <alignment horizontal="left" vertical="center" indent="1"/>
    </xf>
    <xf numFmtId="4" fontId="113" fillId="113" borderId="268" applyNumberFormat="0" applyProtection="0">
      <alignment horizontal="right" vertical="center"/>
    </xf>
    <xf numFmtId="0" fontId="105" fillId="70" borderId="274" applyNumberFormat="0" applyAlignment="0" applyProtection="0"/>
    <xf numFmtId="0" fontId="57" fillId="57" borderId="272" applyNumberFormat="0" applyAlignment="0" applyProtection="0"/>
    <xf numFmtId="0" fontId="62" fillId="0" borderId="275" applyNumberFormat="0" applyFill="0" applyAlignment="0" applyProtection="0"/>
    <xf numFmtId="0" fontId="106" fillId="23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3" fillId="113" borderId="268" applyNumberFormat="0" applyProtection="0">
      <alignment horizontal="right" vertical="center"/>
    </xf>
    <xf numFmtId="0" fontId="108" fillId="116" borderId="268" applyNumberFormat="0" applyProtection="0">
      <alignment horizontal="left" vertical="top" indent="1"/>
    </xf>
    <xf numFmtId="4" fontId="108" fillId="115" borderId="268" applyNumberFormat="0" applyProtection="0">
      <alignment horizontal="left" vertical="center" indent="1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08" fillId="69" borderId="268" applyNumberFormat="0" applyProtection="0">
      <alignment horizontal="right" vertical="center"/>
    </xf>
    <xf numFmtId="168" fontId="15" fillId="0" borderId="276">
      <alignment horizontal="right" indent="1"/>
    </xf>
    <xf numFmtId="0" fontId="44" fillId="70" borderId="272" applyNumberFormat="0" applyAlignment="0" applyProtection="0"/>
    <xf numFmtId="0" fontId="106" fillId="23" borderId="268" applyNumberFormat="0" applyProtection="0">
      <alignment horizontal="left" vertical="top" indent="1"/>
    </xf>
    <xf numFmtId="4" fontId="108" fillId="67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13" fillId="113" borderId="268" applyNumberFormat="0" applyProtection="0">
      <alignment horizontal="right" vertical="center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168" fontId="15" fillId="0" borderId="294">
      <alignment horizontal="right" indent="1"/>
    </xf>
    <xf numFmtId="0" fontId="19" fillId="114" borderId="295" applyNumberFormat="0" applyProtection="0">
      <alignment horizontal="left" vertical="top" indent="1"/>
    </xf>
    <xf numFmtId="0" fontId="105" fillId="70" borderId="292" applyNumberFormat="0" applyAlignment="0" applyProtection="0"/>
    <xf numFmtId="4" fontId="111" fillId="113" borderId="295" applyNumberFormat="0" applyProtection="0">
      <alignment horizontal="right" vertical="center"/>
    </xf>
    <xf numFmtId="4" fontId="111" fillId="116" borderId="295" applyNumberFormat="0" applyProtection="0">
      <alignment vertical="center"/>
    </xf>
    <xf numFmtId="4" fontId="115" fillId="110" borderId="270" applyNumberFormat="0" applyProtection="0">
      <alignment horizontal="left" vertical="center" indent="1"/>
    </xf>
    <xf numFmtId="4" fontId="108" fillId="65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53" borderId="268" applyNumberFormat="0" applyProtection="0">
      <alignment horizontal="right" vertical="center"/>
    </xf>
    <xf numFmtId="0" fontId="106" fillId="23" borderId="268" applyNumberFormat="0" applyProtection="0">
      <alignment horizontal="left" vertical="top" indent="1"/>
    </xf>
    <xf numFmtId="4" fontId="106" fillId="23" borderId="268" applyNumberFormat="0" applyProtection="0">
      <alignment horizontal="left" vertical="center" indent="1"/>
    </xf>
    <xf numFmtId="4" fontId="106" fillId="77" borderId="268" applyNumberFormat="0" applyProtection="0">
      <alignment vertical="center"/>
    </xf>
    <xf numFmtId="0" fontId="105" fillId="70" borderId="274" applyNumberFormat="0" applyAlignment="0" applyProtection="0"/>
    <xf numFmtId="0" fontId="14" fillId="78" borderId="273" applyNumberFormat="0" applyFont="0" applyAlignment="0" applyProtection="0"/>
    <xf numFmtId="0" fontId="44" fillId="70" borderId="272" applyNumberFormat="0" applyAlignment="0" applyProtection="0"/>
    <xf numFmtId="0" fontId="41" fillId="78" borderId="273" applyNumberFormat="0" applyFont="0" applyAlignment="0" applyProtection="0"/>
    <xf numFmtId="0" fontId="18" fillId="76" borderId="266"/>
    <xf numFmtId="0" fontId="18" fillId="30" borderId="276"/>
    <xf numFmtId="0" fontId="57" fillId="57" borderId="272" applyNumberFormat="0" applyAlignment="0" applyProtection="0"/>
    <xf numFmtId="168" fontId="15" fillId="0" borderId="276">
      <alignment horizontal="right" indent="1"/>
    </xf>
    <xf numFmtId="0" fontId="44" fillId="70" borderId="272" applyNumberFormat="0" applyAlignment="0" applyProtection="0"/>
    <xf numFmtId="0" fontId="19" fillId="114" borderId="268" applyNumberFormat="0" applyProtection="0">
      <alignment horizontal="left" vertical="top" indent="1"/>
    </xf>
    <xf numFmtId="4" fontId="108" fillId="115" borderId="318" applyNumberFormat="0" applyProtection="0">
      <alignment horizontal="left" vertical="center" indent="1"/>
    </xf>
    <xf numFmtId="4" fontId="121" fillId="23" borderId="270" applyNumberFormat="0" applyProtection="0">
      <alignment vertical="center"/>
    </xf>
    <xf numFmtId="4" fontId="122" fillId="23" borderId="270" applyNumberFormat="0" applyProtection="0">
      <alignment vertical="center"/>
    </xf>
    <xf numFmtId="4" fontId="123" fillId="116" borderId="270" applyNumberFormat="0" applyProtection="0">
      <alignment horizontal="left" vertical="center" indent="1"/>
    </xf>
    <xf numFmtId="4" fontId="115" fillId="53" borderId="270" applyNumberFormat="0" applyProtection="0">
      <alignment horizontal="right" vertical="center"/>
    </xf>
    <xf numFmtId="4" fontId="115" fillId="136" borderId="270" applyNumberFormat="0" applyProtection="0">
      <alignment horizontal="right" vertical="center"/>
    </xf>
    <xf numFmtId="4" fontId="115" fillId="61" borderId="270" applyNumberFormat="0" applyProtection="0">
      <alignment horizontal="right" vertical="center"/>
    </xf>
    <xf numFmtId="4" fontId="115" fillId="65" borderId="270" applyNumberFormat="0" applyProtection="0">
      <alignment horizontal="right" vertical="center"/>
    </xf>
    <xf numFmtId="4" fontId="115" fillId="69" borderId="270" applyNumberFormat="0" applyProtection="0">
      <alignment horizontal="right" vertical="center"/>
    </xf>
    <xf numFmtId="4" fontId="115" fillId="68" borderId="270" applyNumberFormat="0" applyProtection="0">
      <alignment horizontal="right" vertical="center"/>
    </xf>
    <xf numFmtId="4" fontId="115" fillId="111" borderId="270" applyNumberFormat="0" applyProtection="0">
      <alignment horizontal="right" vertical="center"/>
    </xf>
    <xf numFmtId="4" fontId="115" fillId="60" borderId="270" applyNumberFormat="0" applyProtection="0">
      <alignment horizontal="right" vertical="center"/>
    </xf>
    <xf numFmtId="4" fontId="115" fillId="112" borderId="269" applyNumberFormat="0" applyProtection="0">
      <alignment horizontal="left" vertical="center" indent="1"/>
    </xf>
    <xf numFmtId="4" fontId="115" fillId="51" borderId="270" applyNumberFormat="0" applyProtection="0">
      <alignment horizontal="left" vertical="center" indent="1"/>
    </xf>
    <xf numFmtId="4" fontId="115" fillId="51" borderId="270" applyNumberFormat="0" applyProtection="0">
      <alignment horizontal="left" vertical="center" indent="1"/>
    </xf>
    <xf numFmtId="4" fontId="124" fillId="137" borderId="269" applyNumberFormat="0" applyProtection="0">
      <alignment horizontal="left" vertical="center" indent="1"/>
    </xf>
    <xf numFmtId="4" fontId="115" fillId="115" borderId="270" applyNumberFormat="0" applyProtection="0">
      <alignment horizontal="right" vertical="center"/>
    </xf>
    <xf numFmtId="0" fontId="57" fillId="57" borderId="272" applyNumberFormat="0" applyAlignment="0" applyProtection="0"/>
    <xf numFmtId="0" fontId="44" fillId="70" borderId="272" applyNumberFormat="0" applyAlignment="0" applyProtection="0"/>
    <xf numFmtId="0" fontId="115" fillId="70" borderId="270" applyNumberFormat="0" applyProtection="0">
      <alignment horizontal="left" vertical="center" indent="1"/>
    </xf>
    <xf numFmtId="0" fontId="101" fillId="137" borderId="268" applyNumberFormat="0" applyProtection="0">
      <alignment horizontal="left" vertical="top" indent="1"/>
    </xf>
    <xf numFmtId="0" fontId="101" fillId="137" borderId="268" applyNumberFormat="0" applyProtection="0">
      <alignment horizontal="left" vertical="top" indent="1"/>
    </xf>
    <xf numFmtId="0" fontId="115" fillId="138" borderId="270" applyNumberFormat="0" applyProtection="0">
      <alignment horizontal="left" vertical="center" indent="1"/>
    </xf>
    <xf numFmtId="0" fontId="101" fillId="115" borderId="268" applyNumberFormat="0" applyProtection="0">
      <alignment horizontal="left" vertical="top" indent="1"/>
    </xf>
    <xf numFmtId="0" fontId="101" fillId="115" borderId="268" applyNumberFormat="0" applyProtection="0">
      <alignment horizontal="left" vertical="top" indent="1"/>
    </xf>
    <xf numFmtId="0" fontId="115" fillId="58" borderId="270" applyNumberFormat="0" applyProtection="0">
      <alignment horizontal="left" vertical="center" indent="1"/>
    </xf>
    <xf numFmtId="0" fontId="101" fillId="58" borderId="268" applyNumberFormat="0" applyProtection="0">
      <alignment horizontal="left" vertical="top" indent="1"/>
    </xf>
    <xf numFmtId="0" fontId="101" fillId="58" borderId="268" applyNumberFormat="0" applyProtection="0">
      <alignment horizontal="left" vertical="top" indent="1"/>
    </xf>
    <xf numFmtId="0" fontId="115" fillId="113" borderId="270" applyNumberFormat="0" applyProtection="0">
      <alignment horizontal="left" vertical="center" indent="1"/>
    </xf>
    <xf numFmtId="0" fontId="101" fillId="113" borderId="268" applyNumberFormat="0" applyProtection="0">
      <alignment horizontal="left" vertical="top" indent="1"/>
    </xf>
    <xf numFmtId="0" fontId="101" fillId="113" borderId="268" applyNumberFormat="0" applyProtection="0">
      <alignment horizontal="left" vertical="top" indent="1"/>
    </xf>
    <xf numFmtId="4" fontId="123" fillId="139" borderId="270" applyNumberFormat="0" applyProtection="0">
      <alignment horizontal="left" vertical="center" indent="1"/>
    </xf>
    <xf numFmtId="4" fontId="123" fillId="139" borderId="270" applyNumberFormat="0" applyProtection="0">
      <alignment horizontal="left" vertical="center" indent="1"/>
    </xf>
    <xf numFmtId="4" fontId="115" fillId="53" borderId="320" applyNumberFormat="0" applyProtection="0">
      <alignment horizontal="right" vertical="center"/>
    </xf>
    <xf numFmtId="4" fontId="108" fillId="61" borderId="378" applyNumberFormat="0" applyProtection="0">
      <alignment horizontal="right" vertical="center"/>
    </xf>
    <xf numFmtId="0" fontId="18" fillId="30" borderId="382"/>
    <xf numFmtId="4" fontId="113" fillId="113" borderId="34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0" fontId="123" fillId="21" borderId="271"/>
    <xf numFmtId="4" fontId="115" fillId="0" borderId="270" applyNumberFormat="0" applyProtection="0">
      <alignment horizontal="right" vertical="center"/>
    </xf>
    <xf numFmtId="4" fontId="122" fillId="51" borderId="270" applyNumberFormat="0" applyProtection="0">
      <alignment horizontal="right" vertical="center"/>
    </xf>
    <xf numFmtId="0" fontId="125" fillId="0" borderId="276"/>
    <xf numFmtId="4" fontId="108" fillId="60" borderId="295" applyNumberFormat="0" applyProtection="0">
      <alignment horizontal="right" vertical="center"/>
    </xf>
    <xf numFmtId="168" fontId="15" fillId="0" borderId="294">
      <alignment horizontal="right" indent="1"/>
    </xf>
    <xf numFmtId="4" fontId="107" fillId="23" borderId="295" applyNumberFormat="0" applyProtection="0">
      <alignment vertical="center"/>
    </xf>
    <xf numFmtId="4" fontId="108" fillId="115" borderId="295" applyNumberFormat="0" applyProtection="0">
      <alignment horizontal="right" vertical="center"/>
    </xf>
    <xf numFmtId="0" fontId="40" fillId="30" borderId="323"/>
    <xf numFmtId="4" fontId="108" fillId="111" borderId="295" applyNumberFormat="0" applyProtection="0">
      <alignment horizontal="right" vertical="center"/>
    </xf>
    <xf numFmtId="0" fontId="19" fillId="25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0" fontId="19" fillId="37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168" fontId="15" fillId="0" borderId="294">
      <alignment horizontal="right" indent="1"/>
    </xf>
    <xf numFmtId="0" fontId="62" fillId="0" borderId="293" applyNumberFormat="0" applyFill="0" applyAlignment="0" applyProtection="0"/>
    <xf numFmtId="4" fontId="108" fillId="59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4" fontId="108" fillId="115" borderId="295" applyNumberFormat="0" applyProtection="0">
      <alignment horizontal="left" vertical="center" indent="1"/>
    </xf>
    <xf numFmtId="0" fontId="62" fillId="0" borderId="338" applyNumberFormat="0" applyFill="0" applyAlignment="0" applyProtection="0"/>
    <xf numFmtId="0" fontId="19" fillId="25" borderId="295" applyNumberFormat="0" applyProtection="0">
      <alignment horizontal="left" vertical="top" indent="1"/>
    </xf>
    <xf numFmtId="4" fontId="111" fillId="116" borderId="295" applyNumberFormat="0" applyProtection="0">
      <alignment vertical="center"/>
    </xf>
    <xf numFmtId="0" fontId="19" fillId="114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center" indent="1"/>
    </xf>
    <xf numFmtId="4" fontId="108" fillId="68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53" borderId="295" applyNumberFormat="0" applyProtection="0">
      <alignment horizontal="right" vertical="center"/>
    </xf>
    <xf numFmtId="0" fontId="44" fillId="70" borderId="279" applyNumberFormat="0" applyAlignment="0" applyProtection="0"/>
    <xf numFmtId="0" fontId="19" fillId="109" borderId="295" applyNumberFormat="0" applyProtection="0">
      <alignment horizontal="left" vertical="center" indent="1"/>
    </xf>
    <xf numFmtId="4" fontId="113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168" fontId="15" fillId="0" borderId="294">
      <alignment horizontal="right" indent="1"/>
    </xf>
    <xf numFmtId="4" fontId="108" fillId="59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168" fontId="15" fillId="0" borderId="294">
      <alignment horizontal="right" indent="1"/>
    </xf>
    <xf numFmtId="0" fontId="62" fillId="0" borderId="311" applyNumberFormat="0" applyFill="0" applyAlignment="0" applyProtection="0"/>
    <xf numFmtId="4" fontId="111" fillId="113" borderId="318" applyNumberFormat="0" applyProtection="0">
      <alignment horizontal="right" vertical="center"/>
    </xf>
    <xf numFmtId="0" fontId="62" fillId="0" borderId="293" applyNumberFormat="0" applyFill="0" applyAlignment="0" applyProtection="0"/>
    <xf numFmtId="168" fontId="15" fillId="0" borderId="294">
      <alignment horizontal="right" indent="1"/>
    </xf>
    <xf numFmtId="0" fontId="57" fillId="57" borderId="279" applyNumberFormat="0" applyAlignment="0" applyProtection="0"/>
    <xf numFmtId="0" fontId="14" fillId="78" borderId="302" applyNumberFormat="0" applyFont="0" applyAlignment="0" applyProtection="0"/>
    <xf numFmtId="4" fontId="108" fillId="116" borderId="318" applyNumberFormat="0" applyProtection="0">
      <alignment vertical="center"/>
    </xf>
    <xf numFmtId="168" fontId="15" fillId="0" borderId="294">
      <alignment horizontal="right" indent="1"/>
    </xf>
    <xf numFmtId="0" fontId="62" fillId="0" borderId="306" applyNumberFormat="0" applyFill="0" applyAlignment="0" applyProtection="0"/>
    <xf numFmtId="4" fontId="108" fillId="116" borderId="318" applyNumberFormat="0" applyProtection="0">
      <alignment horizontal="left" vertical="center" indent="1"/>
    </xf>
    <xf numFmtId="4" fontId="108" fillId="115" borderId="318" applyNumberFormat="0" applyProtection="0">
      <alignment horizontal="right" vertical="center"/>
    </xf>
    <xf numFmtId="168" fontId="15" fillId="0" borderId="294">
      <alignment horizontal="right" indent="1"/>
    </xf>
    <xf numFmtId="0" fontId="40" fillId="76" borderId="313"/>
    <xf numFmtId="4" fontId="108" fillId="59" borderId="295" applyNumberFormat="0" applyProtection="0">
      <alignment horizontal="right" vertical="center"/>
    </xf>
    <xf numFmtId="0" fontId="44" fillId="70" borderId="279" applyNumberFormat="0" applyAlignment="0" applyProtection="0"/>
    <xf numFmtId="4" fontId="108" fillId="60" borderId="295" applyNumberFormat="0" applyProtection="0">
      <alignment horizontal="right" vertical="center"/>
    </xf>
    <xf numFmtId="0" fontId="18" fillId="30" borderId="294"/>
    <xf numFmtId="0" fontId="18" fillId="30" borderId="294"/>
    <xf numFmtId="0" fontId="19" fillId="109" borderId="378" applyNumberFormat="0" applyProtection="0">
      <alignment horizontal="left" vertical="center" indent="1"/>
    </xf>
    <xf numFmtId="4" fontId="108" fillId="68" borderId="318" applyNumberFormat="0" applyProtection="0">
      <alignment horizontal="right" vertical="center"/>
    </xf>
    <xf numFmtId="0" fontId="40" fillId="76" borderId="335"/>
    <xf numFmtId="4" fontId="107" fillId="23" borderId="378" applyNumberFormat="0" applyProtection="0">
      <alignment vertical="center"/>
    </xf>
    <xf numFmtId="0" fontId="19" fillId="25" borderId="403" applyNumberFormat="0" applyProtection="0">
      <alignment horizontal="left" vertical="center" indent="1"/>
    </xf>
    <xf numFmtId="0" fontId="62" fillId="0" borderId="338" applyNumberFormat="0" applyFill="0" applyAlignment="0" applyProtection="0"/>
    <xf numFmtId="4" fontId="108" fillId="53" borderId="340" applyNumberFormat="0" applyProtection="0">
      <alignment horizontal="right" vertical="center"/>
    </xf>
    <xf numFmtId="4" fontId="108" fillId="113" borderId="340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0" fontId="57" fillId="57" borderId="347" applyNumberFormat="0" applyAlignment="0" applyProtection="0"/>
    <xf numFmtId="0" fontId="57" fillId="57" borderId="383" applyNumberFormat="0" applyAlignment="0" applyProtection="0"/>
    <xf numFmtId="0" fontId="18" fillId="30" borderId="358"/>
    <xf numFmtId="4" fontId="108" fillId="68" borderId="340" applyNumberFormat="0" applyProtection="0">
      <alignment horizontal="right" vertical="center"/>
    </xf>
    <xf numFmtId="0" fontId="62" fillId="0" borderId="316" applyNumberFormat="0" applyFill="0" applyAlignment="0" applyProtection="0"/>
    <xf numFmtId="0" fontId="44" fillId="70" borderId="314" applyNumberFormat="0" applyAlignment="0" applyProtection="0"/>
    <xf numFmtId="0" fontId="57" fillId="57" borderId="314" applyNumberFormat="0" applyAlignment="0" applyProtection="0"/>
    <xf numFmtId="4" fontId="108" fillId="116" borderId="340" applyNumberFormat="0" applyProtection="0">
      <alignment vertical="center"/>
    </xf>
    <xf numFmtId="4" fontId="108" fillId="65" borderId="318" applyNumberFormat="0" applyProtection="0">
      <alignment horizontal="right" vertical="center"/>
    </xf>
    <xf numFmtId="168" fontId="15" fillId="0" borderId="317">
      <alignment horizontal="right" indent="1"/>
    </xf>
    <xf numFmtId="0" fontId="14" fillId="78" borderId="322" applyNumberFormat="0" applyFont="0" applyAlignment="0" applyProtection="0"/>
    <xf numFmtId="4" fontId="108" fillId="113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0" fontId="19" fillId="109" borderId="318" applyNumberFormat="0" applyProtection="0">
      <alignment horizontal="left" vertical="top" indent="1"/>
    </xf>
    <xf numFmtId="0" fontId="14" fillId="78" borderId="322" applyNumberFormat="0" applyFont="0" applyAlignment="0" applyProtection="0"/>
    <xf numFmtId="0" fontId="62" fillId="0" borderId="316" applyNumberFormat="0" applyFill="0" applyAlignment="0" applyProtection="0"/>
    <xf numFmtId="0" fontId="40" fillId="76" borderId="346"/>
    <xf numFmtId="4" fontId="108" fillId="53" borderId="318" applyNumberFormat="0" applyProtection="0">
      <alignment horizontal="right" vertical="center"/>
    </xf>
    <xf numFmtId="168" fontId="15" fillId="0" borderId="317">
      <alignment horizontal="right" indent="1"/>
    </xf>
    <xf numFmtId="4" fontId="108" fillId="111" borderId="340" applyNumberFormat="0" applyProtection="0">
      <alignment horizontal="right" vertical="center"/>
    </xf>
    <xf numFmtId="0" fontId="41" fillId="78" borderId="364" applyNumberFormat="0" applyFont="0" applyAlignment="0" applyProtection="0"/>
    <xf numFmtId="4" fontId="108" fillId="61" borderId="378" applyNumberFormat="0" applyProtection="0">
      <alignment horizontal="right" vertical="center"/>
    </xf>
    <xf numFmtId="0" fontId="44" fillId="70" borderId="347" applyNumberFormat="0" applyAlignment="0" applyProtection="0"/>
    <xf numFmtId="4" fontId="115" fillId="0" borderId="297" applyNumberFormat="0" applyProtection="0">
      <alignment horizontal="right" vertical="center"/>
    </xf>
    <xf numFmtId="4" fontId="123" fillId="139" borderId="297" applyNumberFormat="0" applyProtection="0">
      <alignment horizontal="left" vertical="center" indent="1"/>
    </xf>
    <xf numFmtId="0" fontId="101" fillId="113" borderId="378" applyNumberFormat="0" applyProtection="0">
      <alignment horizontal="left" vertical="top" indent="1"/>
    </xf>
    <xf numFmtId="0" fontId="101" fillId="115" borderId="295" applyNumberFormat="0" applyProtection="0">
      <alignment horizontal="left" vertical="top" indent="1"/>
    </xf>
    <xf numFmtId="0" fontId="101" fillId="58" borderId="295" applyNumberFormat="0" applyProtection="0">
      <alignment horizontal="left" vertical="top" indent="1"/>
    </xf>
    <xf numFmtId="0" fontId="101" fillId="137" borderId="295" applyNumberFormat="0" applyProtection="0">
      <alignment horizontal="left" vertical="top" indent="1"/>
    </xf>
    <xf numFmtId="0" fontId="19" fillId="25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4" fontId="108" fillId="115" borderId="268" applyNumberFormat="0" applyProtection="0">
      <alignment horizontal="right" vertical="center"/>
    </xf>
    <xf numFmtId="168" fontId="15" fillId="0" borderId="299">
      <alignment horizontal="right" indent="1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08" fillId="53" borderId="318" applyNumberFormat="0" applyProtection="0">
      <alignment horizontal="right" vertical="center"/>
    </xf>
    <xf numFmtId="0" fontId="41" fillId="78" borderId="273" applyNumberFormat="0" applyFont="0" applyAlignment="0" applyProtection="0"/>
    <xf numFmtId="0" fontId="44" fillId="70" borderId="309" applyNumberFormat="0" applyAlignment="0" applyProtection="0"/>
    <xf numFmtId="0" fontId="40" fillId="76" borderId="313"/>
    <xf numFmtId="4" fontId="108" fillId="68" borderId="378" applyNumberFormat="0" applyProtection="0">
      <alignment horizontal="right" vertical="center"/>
    </xf>
    <xf numFmtId="0" fontId="62" fillId="0" borderId="316" applyNumberFormat="0" applyFill="0" applyAlignment="0" applyProtection="0"/>
    <xf numFmtId="0" fontId="62" fillId="0" borderId="293" applyNumberFormat="0" applyFill="0" applyAlignment="0" applyProtection="0"/>
    <xf numFmtId="4" fontId="108" fillId="68" borderId="295" applyNumberFormat="0" applyProtection="0">
      <alignment horizontal="right" vertical="center"/>
    </xf>
    <xf numFmtId="0" fontId="19" fillId="25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0" fontId="108" fillId="109" borderId="268" applyNumberFormat="0" applyProtection="0">
      <alignment horizontal="left" vertical="top" indent="1"/>
    </xf>
    <xf numFmtId="0" fontId="57" fillId="57" borderId="272" applyNumberFormat="0" applyAlignment="0" applyProtection="0"/>
    <xf numFmtId="4" fontId="111" fillId="113" borderId="268" applyNumberFormat="0" applyProtection="0">
      <alignment horizontal="right" vertical="center"/>
    </xf>
    <xf numFmtId="0" fontId="41" fillId="78" borderId="273" applyNumberFormat="0" applyFont="0" applyAlignment="0" applyProtection="0"/>
    <xf numFmtId="0" fontId="19" fillId="25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8" fillId="53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0" fontId="57" fillId="57" borderId="272" applyNumberFormat="0" applyAlignment="0" applyProtection="0"/>
    <xf numFmtId="4" fontId="108" fillId="116" borderId="268" applyNumberFormat="0" applyProtection="0">
      <alignment vertical="center"/>
    </xf>
    <xf numFmtId="0" fontId="108" fillId="116" borderId="268" applyNumberFormat="0" applyProtection="0">
      <alignment horizontal="left" vertical="top" indent="1"/>
    </xf>
    <xf numFmtId="0" fontId="62" fillId="0" borderId="275" applyNumberFormat="0" applyFill="0" applyAlignment="0" applyProtection="0"/>
    <xf numFmtId="168" fontId="15" fillId="0" borderId="276">
      <alignment horizontal="right" indent="1"/>
    </xf>
    <xf numFmtId="4" fontId="106" fillId="23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0" fontId="44" fillId="70" borderId="272" applyNumberFormat="0" applyAlignment="0" applyProtection="0"/>
    <xf numFmtId="4" fontId="108" fillId="111" borderId="268" applyNumberFormat="0" applyProtection="0">
      <alignment horizontal="right" vertical="center"/>
    </xf>
    <xf numFmtId="168" fontId="15" fillId="0" borderId="276">
      <alignment horizontal="right" indent="1"/>
    </xf>
    <xf numFmtId="4" fontId="113" fillId="113" borderId="268" applyNumberFormat="0" applyProtection="0">
      <alignment horizontal="right" vertical="center"/>
    </xf>
    <xf numFmtId="4" fontId="107" fillId="23" borderId="268" applyNumberFormat="0" applyProtection="0">
      <alignment vertical="center"/>
    </xf>
    <xf numFmtId="0" fontId="41" fillId="78" borderId="273" applyNumberFormat="0" applyFont="0" applyAlignment="0" applyProtection="0"/>
    <xf numFmtId="168" fontId="15" fillId="0" borderId="276">
      <alignment horizontal="right" indent="1"/>
    </xf>
    <xf numFmtId="4" fontId="108" fillId="53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116" borderId="268" applyNumberFormat="0" applyProtection="0">
      <alignment horizontal="left" vertical="center" indent="1"/>
    </xf>
    <xf numFmtId="4" fontId="107" fillId="23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11" fillId="113" borderId="268" applyNumberFormat="0" applyProtection="0">
      <alignment horizontal="right" vertical="center"/>
    </xf>
    <xf numFmtId="4" fontId="106" fillId="23" borderId="268" applyNumberFormat="0" applyProtection="0">
      <alignment horizontal="left" vertical="center" indent="1"/>
    </xf>
    <xf numFmtId="0" fontId="44" fillId="70" borderId="272" applyNumberFormat="0" applyAlignment="0" applyProtection="0"/>
    <xf numFmtId="0" fontId="57" fillId="57" borderId="272" applyNumberFormat="0" applyAlignment="0" applyProtection="0"/>
    <xf numFmtId="0" fontId="19" fillId="109" borderId="268" applyNumberFormat="0" applyProtection="0">
      <alignment horizontal="left" vertical="center" indent="1"/>
    </xf>
    <xf numFmtId="4" fontId="108" fillId="60" borderId="268" applyNumberFormat="0" applyProtection="0">
      <alignment horizontal="right" vertical="center"/>
    </xf>
    <xf numFmtId="168" fontId="15" fillId="0" borderId="276">
      <alignment horizontal="right" indent="1"/>
    </xf>
    <xf numFmtId="4" fontId="108" fillId="69" borderId="268" applyNumberFormat="0" applyProtection="0">
      <alignment horizontal="right" vertical="center"/>
    </xf>
    <xf numFmtId="0" fontId="44" fillId="70" borderId="272" applyNumberFormat="0" applyAlignment="0" applyProtection="0"/>
    <xf numFmtId="168" fontId="15" fillId="0" borderId="276">
      <alignment horizontal="right" indent="1"/>
    </xf>
    <xf numFmtId="0" fontId="14" fillId="78" borderId="273" applyNumberFormat="0" applyFont="0" applyAlignment="0" applyProtection="0"/>
    <xf numFmtId="0" fontId="105" fillId="70" borderId="274" applyNumberFormat="0" applyAlignment="0" applyProtection="0"/>
    <xf numFmtId="4" fontId="108" fillId="116" borderId="268" applyNumberFormat="0" applyProtection="0">
      <alignment horizontal="left" vertical="center" indent="1"/>
    </xf>
    <xf numFmtId="4" fontId="111" fillId="116" borderId="268" applyNumberFormat="0" applyProtection="0">
      <alignment vertical="center"/>
    </xf>
    <xf numFmtId="0" fontId="19" fillId="37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57" fillId="57" borderId="309" applyNumberFormat="0" applyAlignment="0" applyProtection="0"/>
    <xf numFmtId="4" fontId="106" fillId="23" borderId="318" applyNumberFormat="0" applyProtection="0">
      <alignment horizontal="left" vertical="center" indent="1"/>
    </xf>
    <xf numFmtId="4" fontId="108" fillId="115" borderId="268" applyNumberFormat="0" applyProtection="0">
      <alignment horizontal="left" vertical="center" indent="1"/>
    </xf>
    <xf numFmtId="4" fontId="113" fillId="113" borderId="268" applyNumberFormat="0" applyProtection="0">
      <alignment horizontal="right" vertical="center"/>
    </xf>
    <xf numFmtId="0" fontId="105" fillId="70" borderId="274" applyNumberFormat="0" applyAlignment="0" applyProtection="0"/>
    <xf numFmtId="0" fontId="57" fillId="57" borderId="272" applyNumberFormat="0" applyAlignment="0" applyProtection="0"/>
    <xf numFmtId="0" fontId="62" fillId="0" borderId="275" applyNumberFormat="0" applyFill="0" applyAlignment="0" applyProtection="0"/>
    <xf numFmtId="0" fontId="106" fillId="23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3" fillId="113" borderId="268" applyNumberFormat="0" applyProtection="0">
      <alignment horizontal="right" vertical="center"/>
    </xf>
    <xf numFmtId="0" fontId="108" fillId="116" borderId="268" applyNumberFormat="0" applyProtection="0">
      <alignment horizontal="left" vertical="top" indent="1"/>
    </xf>
    <xf numFmtId="4" fontId="108" fillId="115" borderId="268" applyNumberFormat="0" applyProtection="0">
      <alignment horizontal="left" vertical="center" indent="1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08" fillId="69" borderId="268" applyNumberFormat="0" applyProtection="0">
      <alignment horizontal="right" vertical="center"/>
    </xf>
    <xf numFmtId="168" fontId="15" fillId="0" borderId="276">
      <alignment horizontal="right" indent="1"/>
    </xf>
    <xf numFmtId="0" fontId="44" fillId="70" borderId="272" applyNumberFormat="0" applyAlignment="0" applyProtection="0"/>
    <xf numFmtId="0" fontId="106" fillId="23" borderId="268" applyNumberFormat="0" applyProtection="0">
      <alignment horizontal="left" vertical="top" indent="1"/>
    </xf>
    <xf numFmtId="4" fontId="108" fillId="67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13" fillId="113" borderId="268" applyNumberFormat="0" applyProtection="0">
      <alignment horizontal="right" vertical="center"/>
    </xf>
    <xf numFmtId="4" fontId="115" fillId="110" borderId="270" applyNumberFormat="0" applyProtection="0">
      <alignment horizontal="left" vertical="center" indent="1"/>
    </xf>
    <xf numFmtId="4" fontId="121" fillId="23" borderId="270" applyNumberFormat="0" applyProtection="0">
      <alignment vertical="center"/>
    </xf>
    <xf numFmtId="4" fontId="122" fillId="23" borderId="270" applyNumberFormat="0" applyProtection="0">
      <alignment vertical="center"/>
    </xf>
    <xf numFmtId="4" fontId="123" fillId="116" borderId="270" applyNumberFormat="0" applyProtection="0">
      <alignment horizontal="left" vertical="center" indent="1"/>
    </xf>
    <xf numFmtId="4" fontId="115" fillId="53" borderId="270" applyNumberFormat="0" applyProtection="0">
      <alignment horizontal="right" vertical="center"/>
    </xf>
    <xf numFmtId="4" fontId="115" fillId="136" borderId="270" applyNumberFormat="0" applyProtection="0">
      <alignment horizontal="right" vertical="center"/>
    </xf>
    <xf numFmtId="4" fontId="115" fillId="61" borderId="270" applyNumberFormat="0" applyProtection="0">
      <alignment horizontal="right" vertical="center"/>
    </xf>
    <xf numFmtId="4" fontId="115" fillId="65" borderId="270" applyNumberFormat="0" applyProtection="0">
      <alignment horizontal="right" vertical="center"/>
    </xf>
    <xf numFmtId="4" fontId="115" fillId="69" borderId="270" applyNumberFormat="0" applyProtection="0">
      <alignment horizontal="right" vertical="center"/>
    </xf>
    <xf numFmtId="4" fontId="115" fillId="68" borderId="270" applyNumberFormat="0" applyProtection="0">
      <alignment horizontal="right" vertical="center"/>
    </xf>
    <xf numFmtId="4" fontId="115" fillId="111" borderId="270" applyNumberFormat="0" applyProtection="0">
      <alignment horizontal="right" vertical="center"/>
    </xf>
    <xf numFmtId="4" fontId="115" fillId="60" borderId="270" applyNumberFormat="0" applyProtection="0">
      <alignment horizontal="right" vertical="center"/>
    </xf>
    <xf numFmtId="4" fontId="115" fillId="112" borderId="269" applyNumberFormat="0" applyProtection="0">
      <alignment horizontal="left" vertical="center" indent="1"/>
    </xf>
    <xf numFmtId="4" fontId="115" fillId="51" borderId="270" applyNumberFormat="0" applyProtection="0">
      <alignment horizontal="left" vertical="center" indent="1"/>
    </xf>
    <xf numFmtId="4" fontId="115" fillId="51" borderId="270" applyNumberFormat="0" applyProtection="0">
      <alignment horizontal="left" vertical="center" indent="1"/>
    </xf>
    <xf numFmtId="4" fontId="124" fillId="137" borderId="269" applyNumberFormat="0" applyProtection="0">
      <alignment horizontal="left" vertical="center" indent="1"/>
    </xf>
    <xf numFmtId="4" fontId="115" fillId="115" borderId="270" applyNumberFormat="0" applyProtection="0">
      <alignment horizontal="right" vertical="center"/>
    </xf>
    <xf numFmtId="0" fontId="115" fillId="70" borderId="270" applyNumberFormat="0" applyProtection="0">
      <alignment horizontal="left" vertical="center" indent="1"/>
    </xf>
    <xf numFmtId="0" fontId="101" fillId="137" borderId="268" applyNumberFormat="0" applyProtection="0">
      <alignment horizontal="left" vertical="top" indent="1"/>
    </xf>
    <xf numFmtId="0" fontId="101" fillId="137" borderId="268" applyNumberFormat="0" applyProtection="0">
      <alignment horizontal="left" vertical="top" indent="1"/>
    </xf>
    <xf numFmtId="0" fontId="115" fillId="138" borderId="270" applyNumberFormat="0" applyProtection="0">
      <alignment horizontal="left" vertical="center" indent="1"/>
    </xf>
    <xf numFmtId="0" fontId="101" fillId="115" borderId="268" applyNumberFormat="0" applyProtection="0">
      <alignment horizontal="left" vertical="top" indent="1"/>
    </xf>
    <xf numFmtId="0" fontId="101" fillId="115" borderId="268" applyNumberFormat="0" applyProtection="0">
      <alignment horizontal="left" vertical="top" indent="1"/>
    </xf>
    <xf numFmtId="0" fontId="115" fillId="58" borderId="270" applyNumberFormat="0" applyProtection="0">
      <alignment horizontal="left" vertical="center" indent="1"/>
    </xf>
    <xf numFmtId="0" fontId="101" fillId="58" borderId="268" applyNumberFormat="0" applyProtection="0">
      <alignment horizontal="left" vertical="top" indent="1"/>
    </xf>
    <xf numFmtId="0" fontId="101" fillId="58" borderId="268" applyNumberFormat="0" applyProtection="0">
      <alignment horizontal="left" vertical="top" indent="1"/>
    </xf>
    <xf numFmtId="0" fontId="115" fillId="113" borderId="270" applyNumberFormat="0" applyProtection="0">
      <alignment horizontal="left" vertical="center" indent="1"/>
    </xf>
    <xf numFmtId="0" fontId="101" fillId="113" borderId="268" applyNumberFormat="0" applyProtection="0">
      <alignment horizontal="left" vertical="top" indent="1"/>
    </xf>
    <xf numFmtId="0" fontId="101" fillId="113" borderId="268" applyNumberFormat="0" applyProtection="0">
      <alignment horizontal="left" vertical="top" indent="1"/>
    </xf>
    <xf numFmtId="4" fontId="123" fillId="139" borderId="270" applyNumberFormat="0" applyProtection="0">
      <alignment horizontal="left" vertical="center" indent="1"/>
    </xf>
    <xf numFmtId="4" fontId="123" fillId="139" borderId="270" applyNumberFormat="0" applyProtection="0">
      <alignment horizontal="left" vertical="center" indent="1"/>
    </xf>
    <xf numFmtId="0" fontId="115" fillId="113" borderId="405" applyNumberFormat="0" applyProtection="0">
      <alignment horizontal="left" vertical="center" indent="1"/>
    </xf>
    <xf numFmtId="4" fontId="108" fillId="65" borderId="378" applyNumberFormat="0" applyProtection="0">
      <alignment horizontal="right" vertical="center"/>
    </xf>
    <xf numFmtId="0" fontId="14" fillId="78" borderId="364" applyNumberFormat="0" applyFont="0" applyAlignment="0" applyProtection="0"/>
    <xf numFmtId="168" fontId="15" fillId="0" borderId="382">
      <alignment horizontal="right" indent="1"/>
    </xf>
    <xf numFmtId="168" fontId="15" fillId="0" borderId="334">
      <alignment horizontal="right" indent="1"/>
    </xf>
    <xf numFmtId="0" fontId="123" fillId="21" borderId="271"/>
    <xf numFmtId="4" fontId="115" fillId="0" borderId="270" applyNumberFormat="0" applyProtection="0">
      <alignment horizontal="right" vertical="center"/>
    </xf>
    <xf numFmtId="4" fontId="122" fillId="51" borderId="270" applyNumberFormat="0" applyProtection="0">
      <alignment horizontal="right" vertical="center"/>
    </xf>
    <xf numFmtId="0" fontId="125" fillId="0" borderId="240"/>
    <xf numFmtId="168" fontId="15" fillId="0" borderId="294">
      <alignment horizontal="right" indent="1"/>
    </xf>
    <xf numFmtId="4" fontId="106" fillId="77" borderId="295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4" fontId="107" fillId="23" borderId="268" applyNumberFormat="0" applyProtection="0">
      <alignment vertical="center"/>
    </xf>
    <xf numFmtId="4" fontId="108" fillId="67" borderId="268" applyNumberFormat="0" applyProtection="0">
      <alignment horizontal="right" vertical="center"/>
    </xf>
    <xf numFmtId="0" fontId="41" fillId="78" borderId="273" applyNumberFormat="0" applyFont="0" applyAlignment="0" applyProtection="0"/>
    <xf numFmtId="4" fontId="113" fillId="113" borderId="268" applyNumberFormat="0" applyProtection="0">
      <alignment horizontal="right" vertical="center"/>
    </xf>
    <xf numFmtId="0" fontId="44" fillId="70" borderId="272" applyNumberFormat="0" applyAlignment="0" applyProtection="0"/>
    <xf numFmtId="168" fontId="15" fillId="0" borderId="276">
      <alignment horizontal="right" indent="1"/>
    </xf>
    <xf numFmtId="0" fontId="108" fillId="116" borderId="268" applyNumberFormat="0" applyProtection="0">
      <alignment horizontal="left" vertical="top" indent="1"/>
    </xf>
    <xf numFmtId="4" fontId="108" fillId="61" borderId="268" applyNumberFormat="0" applyProtection="0">
      <alignment horizontal="right" vertical="center"/>
    </xf>
    <xf numFmtId="0" fontId="41" fillId="78" borderId="273" applyNumberFormat="0" applyFont="0" applyAlignment="0" applyProtection="0"/>
    <xf numFmtId="0" fontId="57" fillId="57" borderId="272" applyNumberFormat="0" applyAlignment="0" applyProtection="0"/>
    <xf numFmtId="0" fontId="14" fillId="78" borderId="273" applyNumberFormat="0" applyFont="0" applyAlignment="0" applyProtection="0"/>
    <xf numFmtId="0" fontId="62" fillId="0" borderId="275" applyNumberFormat="0" applyFill="0" applyAlignment="0" applyProtection="0"/>
    <xf numFmtId="4" fontId="108" fillId="113" borderId="268" applyNumberFormat="0" applyProtection="0">
      <alignment horizontal="right" vertical="center"/>
    </xf>
    <xf numFmtId="168" fontId="15" fillId="0" borderId="276">
      <alignment horizontal="right" indent="1"/>
    </xf>
    <xf numFmtId="4" fontId="106" fillId="77" borderId="268" applyNumberFormat="0" applyProtection="0">
      <alignment vertical="center"/>
    </xf>
    <xf numFmtId="0" fontId="18" fillId="30" borderId="276"/>
    <xf numFmtId="0" fontId="62" fillId="0" borderId="275" applyNumberFormat="0" applyFill="0" applyAlignment="0" applyProtection="0"/>
    <xf numFmtId="0" fontId="108" fillId="109" borderId="268" applyNumberFormat="0" applyProtection="0">
      <alignment horizontal="left" vertical="top" indent="1"/>
    </xf>
    <xf numFmtId="0" fontId="108" fillId="116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44" fillId="70" borderId="272" applyNumberFormat="0" applyAlignment="0" applyProtection="0"/>
    <xf numFmtId="0" fontId="19" fillId="109" borderId="268" applyNumberFormat="0" applyProtection="0">
      <alignment horizontal="left" vertical="top" indent="1"/>
    </xf>
    <xf numFmtId="4" fontId="108" fillId="67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53" borderId="268" applyNumberFormat="0" applyProtection="0">
      <alignment horizontal="right" vertical="center"/>
    </xf>
    <xf numFmtId="0" fontId="106" fillId="23" borderId="268" applyNumberFormat="0" applyProtection="0">
      <alignment horizontal="left" vertical="top" indent="1"/>
    </xf>
    <xf numFmtId="4" fontId="106" fillId="23" borderId="268" applyNumberFormat="0" applyProtection="0">
      <alignment horizontal="left" vertical="center" indent="1"/>
    </xf>
    <xf numFmtId="4" fontId="107" fillId="23" borderId="268" applyNumberFormat="0" applyProtection="0">
      <alignment vertical="center"/>
    </xf>
    <xf numFmtId="0" fontId="57" fillId="57" borderId="272" applyNumberFormat="0" applyAlignment="0" applyProtection="0"/>
    <xf numFmtId="0" fontId="105" fillId="70" borderId="274" applyNumberFormat="0" applyAlignment="0" applyProtection="0"/>
    <xf numFmtId="0" fontId="18" fillId="30" borderId="294"/>
    <xf numFmtId="168" fontId="15" fillId="0" borderId="294">
      <alignment horizontal="right" indent="1"/>
    </xf>
    <xf numFmtId="168" fontId="15" fillId="0" borderId="265">
      <alignment horizontal="right" indent="1"/>
    </xf>
    <xf numFmtId="0" fontId="41" fillId="78" borderId="273" applyNumberFormat="0" applyFont="0" applyAlignment="0" applyProtection="0"/>
    <xf numFmtId="168" fontId="15" fillId="0" borderId="276">
      <alignment horizontal="right" indent="1"/>
    </xf>
    <xf numFmtId="0" fontId="62" fillId="0" borderId="275" applyNumberFormat="0" applyFill="0" applyAlignment="0" applyProtection="0"/>
    <xf numFmtId="0" fontId="19" fillId="25" borderId="31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41" fillId="78" borderId="332" applyNumberFormat="0" applyFont="0" applyAlignment="0" applyProtection="0"/>
    <xf numFmtId="0" fontId="18" fillId="30" borderId="265"/>
    <xf numFmtId="0" fontId="18" fillId="76" borderId="266"/>
    <xf numFmtId="4" fontId="106" fillId="77" borderId="268" applyNumberFormat="0" applyProtection="0">
      <alignment vertical="center"/>
    </xf>
    <xf numFmtId="0" fontId="19" fillId="114" borderId="268" applyNumberFormat="0" applyProtection="0">
      <alignment horizontal="left" vertical="top" indent="1"/>
    </xf>
    <xf numFmtId="0" fontId="57" fillId="57" borderId="309" applyNumberFormat="0" applyAlignment="0" applyProtection="0"/>
    <xf numFmtId="4" fontId="108" fillId="116" borderId="295" applyNumberFormat="0" applyProtection="0">
      <alignment horizontal="left" vertical="center" indent="1"/>
    </xf>
    <xf numFmtId="168" fontId="15" fillId="0" borderId="290">
      <alignment horizontal="right" indent="1"/>
    </xf>
    <xf numFmtId="4" fontId="108" fillId="69" borderId="295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62" fillId="0" borderId="284" applyNumberFormat="0" applyFill="0" applyAlignment="0" applyProtection="0"/>
    <xf numFmtId="0" fontId="108" fillId="109" borderId="295" applyNumberFormat="0" applyProtection="0">
      <alignment horizontal="left" vertical="top" indent="1"/>
    </xf>
    <xf numFmtId="0" fontId="57" fillId="57" borderId="272" applyNumberFormat="0" applyAlignment="0" applyProtection="0"/>
    <xf numFmtId="0" fontId="14" fillId="78" borderId="273" applyNumberFormat="0" applyFont="0" applyAlignment="0" applyProtection="0"/>
    <xf numFmtId="0" fontId="44" fillId="70" borderId="331" applyNumberFormat="0" applyAlignment="0" applyProtection="0"/>
    <xf numFmtId="0" fontId="19" fillId="114" borderId="295" applyNumberFormat="0" applyProtection="0">
      <alignment horizontal="left" vertical="top" indent="1"/>
    </xf>
    <xf numFmtId="4" fontId="108" fillId="60" borderId="268" applyNumberFormat="0" applyProtection="0">
      <alignment horizontal="right" vertical="center"/>
    </xf>
    <xf numFmtId="0" fontId="18" fillId="30" borderId="312"/>
    <xf numFmtId="0" fontId="40" fillId="76" borderId="286"/>
    <xf numFmtId="4" fontId="108" fillId="116" borderId="295" applyNumberFormat="0" applyProtection="0">
      <alignment vertical="center"/>
    </xf>
    <xf numFmtId="0" fontId="19" fillId="109" borderId="268" applyNumberFormat="0" applyProtection="0">
      <alignment horizontal="left" vertical="center" indent="1"/>
    </xf>
    <xf numFmtId="168" fontId="15" fillId="0" borderId="285">
      <alignment horizontal="right" indent="1"/>
    </xf>
    <xf numFmtId="0" fontId="19" fillId="114" borderId="268" applyNumberFormat="0" applyProtection="0">
      <alignment horizontal="left" vertical="top" indent="1"/>
    </xf>
    <xf numFmtId="0" fontId="44" fillId="70" borderId="272" applyNumberFormat="0" applyAlignment="0" applyProtection="0"/>
    <xf numFmtId="168" fontId="15" fillId="0" borderId="276">
      <alignment horizontal="right" indent="1"/>
    </xf>
    <xf numFmtId="0" fontId="57" fillId="57" borderId="272" applyNumberFormat="0" applyAlignment="0" applyProtection="0"/>
    <xf numFmtId="0" fontId="18" fillId="30" borderId="265"/>
    <xf numFmtId="0" fontId="18" fillId="76" borderId="266"/>
    <xf numFmtId="4" fontId="108" fillId="61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0" fontId="108" fillId="116" borderId="340" applyNumberFormat="0" applyProtection="0">
      <alignment horizontal="left" vertical="top" indent="1"/>
    </xf>
    <xf numFmtId="0" fontId="19" fillId="37" borderId="295" applyNumberFormat="0" applyProtection="0">
      <alignment horizontal="left" vertical="top" indent="1"/>
    </xf>
    <xf numFmtId="0" fontId="18" fillId="30" borderId="290"/>
    <xf numFmtId="0" fontId="62" fillId="0" borderId="365" applyNumberFormat="0" applyFill="0" applyAlignment="0" applyProtection="0"/>
    <xf numFmtId="0" fontId="41" fillId="78" borderId="310" applyNumberFormat="0" applyFont="0" applyAlignment="0" applyProtection="0"/>
    <xf numFmtId="0" fontId="41" fillId="78" borderId="273" applyNumberFormat="0" applyFont="0" applyAlignment="0" applyProtection="0"/>
    <xf numFmtId="0" fontId="44" fillId="70" borderId="272" applyNumberFormat="0" applyAlignment="0" applyProtection="0"/>
    <xf numFmtId="0" fontId="40" fillId="76" borderId="291"/>
    <xf numFmtId="0" fontId="62" fillId="0" borderId="289" applyNumberFormat="0" applyFill="0" applyAlignment="0" applyProtection="0"/>
    <xf numFmtId="0" fontId="62" fillId="0" borderId="275" applyNumberFormat="0" applyFill="0" applyAlignment="0" applyProtection="0"/>
    <xf numFmtId="168" fontId="15" fillId="0" borderId="276">
      <alignment horizontal="right" indent="1"/>
    </xf>
    <xf numFmtId="4" fontId="111" fillId="113" borderId="268" applyNumberFormat="0" applyProtection="0">
      <alignment horizontal="right"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4" fontId="108" fillId="60" borderId="268" applyNumberFormat="0" applyProtection="0">
      <alignment horizontal="right" vertical="center"/>
    </xf>
    <xf numFmtId="4" fontId="108" fillId="53" borderId="268" applyNumberFormat="0" applyProtection="0">
      <alignment horizontal="right" vertical="center"/>
    </xf>
    <xf numFmtId="168" fontId="15" fillId="0" borderId="276">
      <alignment horizontal="right" indent="1"/>
    </xf>
    <xf numFmtId="4" fontId="107" fillId="23" borderId="268" applyNumberFormat="0" applyProtection="0">
      <alignment vertical="center"/>
    </xf>
    <xf numFmtId="168" fontId="15" fillId="0" borderId="276">
      <alignment horizontal="right" indent="1"/>
    </xf>
    <xf numFmtId="4" fontId="108" fillId="111" borderId="268" applyNumberFormat="0" applyProtection="0">
      <alignment horizontal="right" vertical="center"/>
    </xf>
    <xf numFmtId="0" fontId="108" fillId="109" borderId="268" applyNumberFormat="0" applyProtection="0">
      <alignment horizontal="left" vertical="top" indent="1"/>
    </xf>
    <xf numFmtId="4" fontId="106" fillId="23" borderId="268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62" fillId="0" borderId="275" applyNumberFormat="0" applyFill="0" applyAlignment="0" applyProtection="0"/>
    <xf numFmtId="4" fontId="108" fillId="116" borderId="268" applyNumberFormat="0" applyProtection="0">
      <alignment vertical="center"/>
    </xf>
    <xf numFmtId="0" fontId="57" fillId="57" borderId="272" applyNumberFormat="0" applyAlignment="0" applyProtection="0"/>
    <xf numFmtId="4" fontId="108" fillId="53" borderId="268" applyNumberFormat="0" applyProtection="0">
      <alignment horizontal="right" vertical="center"/>
    </xf>
    <xf numFmtId="4" fontId="106" fillId="77" borderId="268" applyNumberFormat="0" applyProtection="0">
      <alignment vertical="center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top" indent="1"/>
    </xf>
    <xf numFmtId="4" fontId="111" fillId="113" borderId="268" applyNumberFormat="0" applyProtection="0">
      <alignment horizontal="right" vertical="center"/>
    </xf>
    <xf numFmtId="0" fontId="108" fillId="109" borderId="268" applyNumberFormat="0" applyProtection="0">
      <alignment horizontal="left" vertical="top" indent="1"/>
    </xf>
    <xf numFmtId="0" fontId="44" fillId="70" borderId="272" applyNumberFormat="0" applyAlignment="0" applyProtection="0"/>
    <xf numFmtId="0" fontId="19" fillId="114" borderId="268" applyNumberFormat="0" applyProtection="0">
      <alignment horizontal="left" vertical="center" indent="1"/>
    </xf>
    <xf numFmtId="4" fontId="108" fillId="115" borderId="26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0" fontId="57" fillId="57" borderId="272" applyNumberFormat="0" applyAlignment="0" applyProtection="0"/>
    <xf numFmtId="0" fontId="14" fillId="78" borderId="273" applyNumberFormat="0" applyFont="0" applyAlignment="0" applyProtection="0"/>
    <xf numFmtId="0" fontId="105" fillId="70" borderId="274" applyNumberFormat="0" applyAlignment="0" applyProtection="0"/>
    <xf numFmtId="168" fontId="15" fillId="0" borderId="276">
      <alignment horizontal="right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0" fontId="44" fillId="70" borderId="272" applyNumberFormat="0" applyAlignment="0" applyProtection="0"/>
    <xf numFmtId="4" fontId="113" fillId="113" borderId="268" applyNumberFormat="0" applyProtection="0">
      <alignment horizontal="right" vertical="center"/>
    </xf>
    <xf numFmtId="168" fontId="15" fillId="0" borderId="276">
      <alignment horizontal="right" indent="1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08" fillId="59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4" fontId="108" fillId="61" borderId="268" applyNumberFormat="0" applyProtection="0">
      <alignment horizontal="right" vertical="center"/>
    </xf>
    <xf numFmtId="0" fontId="18" fillId="30" borderId="276"/>
    <xf numFmtId="4" fontId="108" fillId="59" borderId="268" applyNumberFormat="0" applyProtection="0">
      <alignment horizontal="right" vertical="center"/>
    </xf>
    <xf numFmtId="0" fontId="18" fillId="30" borderId="276"/>
    <xf numFmtId="4" fontId="106" fillId="77" borderId="268" applyNumberFormat="0" applyProtection="0">
      <alignment vertical="center"/>
    </xf>
    <xf numFmtId="168" fontId="15" fillId="0" borderId="276">
      <alignment horizontal="right" indent="1"/>
    </xf>
    <xf numFmtId="4" fontId="108" fillId="113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0" fontId="14" fillId="78" borderId="273" applyNumberFormat="0" applyFont="0" applyAlignment="0" applyProtection="0"/>
    <xf numFmtId="0" fontId="18" fillId="30" borderId="276"/>
    <xf numFmtId="4" fontId="108" fillId="65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0" fontId="18" fillId="30" borderId="276"/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0" fontId="108" fillId="109" borderId="268" applyNumberFormat="0" applyProtection="0">
      <alignment horizontal="left" vertical="top" indent="1"/>
    </xf>
    <xf numFmtId="0" fontId="57" fillId="57" borderId="272" applyNumberFormat="0" applyAlignment="0" applyProtection="0"/>
    <xf numFmtId="0" fontId="57" fillId="57" borderId="272" applyNumberFormat="0" applyAlignment="0" applyProtection="0"/>
    <xf numFmtId="4" fontId="111" fillId="113" borderId="268" applyNumberFormat="0" applyProtection="0">
      <alignment horizontal="right" vertical="center"/>
    </xf>
    <xf numFmtId="0" fontId="41" fillId="78" borderId="273" applyNumberFormat="0" applyFont="0" applyAlignment="0" applyProtection="0"/>
    <xf numFmtId="0" fontId="19" fillId="25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8" fillId="53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0" fontId="57" fillId="57" borderId="272" applyNumberFormat="0" applyAlignment="0" applyProtection="0"/>
    <xf numFmtId="4" fontId="108" fillId="116" borderId="268" applyNumberFormat="0" applyProtection="0">
      <alignment vertical="center"/>
    </xf>
    <xf numFmtId="0" fontId="108" fillId="116" borderId="268" applyNumberFormat="0" applyProtection="0">
      <alignment horizontal="left" vertical="top" indent="1"/>
    </xf>
    <xf numFmtId="0" fontId="62" fillId="0" borderId="275" applyNumberFormat="0" applyFill="0" applyAlignment="0" applyProtection="0"/>
    <xf numFmtId="4" fontId="115" fillId="136" borderId="320" applyNumberFormat="0" applyProtection="0">
      <alignment horizontal="right" vertical="center"/>
    </xf>
    <xf numFmtId="168" fontId="15" fillId="0" borderId="276">
      <alignment horizontal="right" indent="1"/>
    </xf>
    <xf numFmtId="4" fontId="106" fillId="23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0" fontId="44" fillId="70" borderId="272" applyNumberFormat="0" applyAlignment="0" applyProtection="0"/>
    <xf numFmtId="4" fontId="108" fillId="111" borderId="268" applyNumberFormat="0" applyProtection="0">
      <alignment horizontal="right" vertical="center"/>
    </xf>
    <xf numFmtId="168" fontId="15" fillId="0" borderId="276">
      <alignment horizontal="right" indent="1"/>
    </xf>
    <xf numFmtId="4" fontId="113" fillId="113" borderId="268" applyNumberFormat="0" applyProtection="0">
      <alignment horizontal="right" vertical="center"/>
    </xf>
    <xf numFmtId="4" fontId="107" fillId="23" borderId="268" applyNumberFormat="0" applyProtection="0">
      <alignment vertical="center"/>
    </xf>
    <xf numFmtId="0" fontId="41" fillId="78" borderId="273" applyNumberFormat="0" applyFont="0" applyAlignment="0" applyProtection="0"/>
    <xf numFmtId="168" fontId="15" fillId="0" borderId="276">
      <alignment horizontal="right" indent="1"/>
    </xf>
    <xf numFmtId="4" fontId="108" fillId="53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116" borderId="268" applyNumberFormat="0" applyProtection="0">
      <alignment horizontal="left" vertical="center" indent="1"/>
    </xf>
    <xf numFmtId="4" fontId="107" fillId="23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11" fillId="113" borderId="268" applyNumberFormat="0" applyProtection="0">
      <alignment horizontal="right" vertical="center"/>
    </xf>
    <xf numFmtId="4" fontId="106" fillId="23" borderId="268" applyNumberFormat="0" applyProtection="0">
      <alignment horizontal="left" vertical="center" indent="1"/>
    </xf>
    <xf numFmtId="0" fontId="44" fillId="70" borderId="272" applyNumberFormat="0" applyAlignment="0" applyProtection="0"/>
    <xf numFmtId="0" fontId="57" fillId="57" borderId="272" applyNumberFormat="0" applyAlignment="0" applyProtection="0"/>
    <xf numFmtId="0" fontId="19" fillId="109" borderId="268" applyNumberFormat="0" applyProtection="0">
      <alignment horizontal="left" vertical="center" indent="1"/>
    </xf>
    <xf numFmtId="4" fontId="108" fillId="60" borderId="268" applyNumberFormat="0" applyProtection="0">
      <alignment horizontal="right" vertical="center"/>
    </xf>
    <xf numFmtId="168" fontId="15" fillId="0" borderId="276">
      <alignment horizontal="right" indent="1"/>
    </xf>
    <xf numFmtId="4" fontId="108" fillId="69" borderId="268" applyNumberFormat="0" applyProtection="0">
      <alignment horizontal="right" vertical="center"/>
    </xf>
    <xf numFmtId="0" fontId="44" fillId="70" borderId="272" applyNumberFormat="0" applyAlignment="0" applyProtection="0"/>
    <xf numFmtId="168" fontId="15" fillId="0" borderId="276">
      <alignment horizontal="right" indent="1"/>
    </xf>
    <xf numFmtId="0" fontId="14" fillId="78" borderId="273" applyNumberFormat="0" applyFont="0" applyAlignment="0" applyProtection="0"/>
    <xf numFmtId="0" fontId="105" fillId="70" borderId="274" applyNumberFormat="0" applyAlignment="0" applyProtection="0"/>
    <xf numFmtId="4" fontId="108" fillId="116" borderId="268" applyNumberFormat="0" applyProtection="0">
      <alignment horizontal="left" vertical="center" indent="1"/>
    </xf>
    <xf numFmtId="4" fontId="111" fillId="116" borderId="268" applyNumberFormat="0" applyProtection="0">
      <alignment vertical="center"/>
    </xf>
    <xf numFmtId="0" fontId="19" fillId="37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168" fontId="15" fillId="0" borderId="276">
      <alignment horizontal="right" indent="1"/>
    </xf>
    <xf numFmtId="4" fontId="108" fillId="115" borderId="268" applyNumberFormat="0" applyProtection="0">
      <alignment horizontal="left" vertical="center" indent="1"/>
    </xf>
    <xf numFmtId="4" fontId="113" fillId="113" borderId="268" applyNumberFormat="0" applyProtection="0">
      <alignment horizontal="right" vertical="center"/>
    </xf>
    <xf numFmtId="0" fontId="105" fillId="70" borderId="274" applyNumberFormat="0" applyAlignment="0" applyProtection="0"/>
    <xf numFmtId="0" fontId="57" fillId="57" borderId="272" applyNumberFormat="0" applyAlignment="0" applyProtection="0"/>
    <xf numFmtId="0" fontId="62" fillId="0" borderId="275" applyNumberFormat="0" applyFill="0" applyAlignment="0" applyProtection="0"/>
    <xf numFmtId="0" fontId="106" fillId="23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3" fillId="113" borderId="268" applyNumberFormat="0" applyProtection="0">
      <alignment horizontal="right" vertical="center"/>
    </xf>
    <xf numFmtId="0" fontId="108" fillId="116" borderId="268" applyNumberFormat="0" applyProtection="0">
      <alignment horizontal="left" vertical="top" indent="1"/>
    </xf>
    <xf numFmtId="4" fontId="108" fillId="115" borderId="268" applyNumberFormat="0" applyProtection="0">
      <alignment horizontal="left" vertical="center" indent="1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08" fillId="69" borderId="268" applyNumberFormat="0" applyProtection="0">
      <alignment horizontal="right" vertical="center"/>
    </xf>
    <xf numFmtId="168" fontId="15" fillId="0" borderId="276">
      <alignment horizontal="right" indent="1"/>
    </xf>
    <xf numFmtId="0" fontId="44" fillId="70" borderId="272" applyNumberFormat="0" applyAlignment="0" applyProtection="0"/>
    <xf numFmtId="0" fontId="106" fillId="23" borderId="268" applyNumberFormat="0" applyProtection="0">
      <alignment horizontal="left" vertical="top" indent="1"/>
    </xf>
    <xf numFmtId="4" fontId="108" fillId="67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13" fillId="113" borderId="268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center" indent="1"/>
    </xf>
    <xf numFmtId="0" fontId="106" fillId="23" borderId="295" applyNumberFormat="0" applyProtection="0">
      <alignment horizontal="left" vertical="top" indent="1"/>
    </xf>
    <xf numFmtId="0" fontId="44" fillId="70" borderId="279" applyNumberFormat="0" applyAlignment="0" applyProtection="0"/>
    <xf numFmtId="0" fontId="14" fillId="78" borderId="280" applyNumberFormat="0" applyFont="0" applyAlignment="0" applyProtection="0"/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44" fillId="70" borderId="309" applyNumberFormat="0" applyAlignment="0" applyProtection="0"/>
    <xf numFmtId="0" fontId="18" fillId="30" borderId="276"/>
    <xf numFmtId="4" fontId="108" fillId="59" borderId="268" applyNumberFormat="0" applyProtection="0">
      <alignment horizontal="right" vertical="center"/>
    </xf>
    <xf numFmtId="0" fontId="18" fillId="30" borderId="276"/>
    <xf numFmtId="4" fontId="108" fillId="61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13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4" fontId="111" fillId="113" borderId="268" applyNumberFormat="0" applyProtection="0">
      <alignment horizontal="right" vertical="center"/>
    </xf>
    <xf numFmtId="4" fontId="108" fillId="113" borderId="268" applyNumberFormat="0" applyProtection="0">
      <alignment horizontal="right" vertical="center"/>
    </xf>
    <xf numFmtId="4" fontId="108" fillId="116" borderId="268" applyNumberFormat="0" applyProtection="0">
      <alignment horizontal="left" vertical="center" indent="1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vertical="center"/>
    </xf>
    <xf numFmtId="0" fontId="19" fillId="25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4" fontId="108" fillId="111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0" fontId="44" fillId="70" borderId="272" applyNumberFormat="0" applyAlignment="0" applyProtection="0"/>
    <xf numFmtId="168" fontId="15" fillId="0" borderId="276">
      <alignment horizontal="right" indent="1"/>
    </xf>
    <xf numFmtId="0" fontId="62" fillId="0" borderId="275" applyNumberFormat="0" applyFill="0" applyAlignment="0" applyProtection="0"/>
    <xf numFmtId="4" fontId="108" fillId="111" borderId="318" applyNumberFormat="0" applyProtection="0">
      <alignment horizontal="right" vertical="center"/>
    </xf>
    <xf numFmtId="0" fontId="62" fillId="0" borderId="275" applyNumberFormat="0" applyFill="0" applyAlignment="0" applyProtection="0"/>
    <xf numFmtId="0" fontId="41" fillId="78" borderId="273" applyNumberFormat="0" applyFont="0" applyAlignment="0" applyProtection="0"/>
    <xf numFmtId="168" fontId="15" fillId="0" borderId="276">
      <alignment horizontal="right" indent="1"/>
    </xf>
    <xf numFmtId="0" fontId="57" fillId="57" borderId="272" applyNumberFormat="0" applyAlignment="0" applyProtection="0"/>
    <xf numFmtId="0" fontId="101" fillId="137" borderId="268" applyNumberFormat="0" applyProtection="0">
      <alignment horizontal="left" vertical="top" indent="1"/>
    </xf>
    <xf numFmtId="0" fontId="101" fillId="137" borderId="268" applyNumberFormat="0" applyProtection="0">
      <alignment horizontal="left" vertical="top" indent="1"/>
    </xf>
    <xf numFmtId="0" fontId="101" fillId="115" borderId="268" applyNumberFormat="0" applyProtection="0">
      <alignment horizontal="left" vertical="top" indent="1"/>
    </xf>
    <xf numFmtId="0" fontId="101" fillId="115" borderId="268" applyNumberFormat="0" applyProtection="0">
      <alignment horizontal="left" vertical="top" indent="1"/>
    </xf>
    <xf numFmtId="0" fontId="101" fillId="58" borderId="268" applyNumberFormat="0" applyProtection="0">
      <alignment horizontal="left" vertical="top" indent="1"/>
    </xf>
    <xf numFmtId="0" fontId="101" fillId="58" borderId="268" applyNumberFormat="0" applyProtection="0">
      <alignment horizontal="left" vertical="top" indent="1"/>
    </xf>
    <xf numFmtId="0" fontId="101" fillId="113" borderId="268" applyNumberFormat="0" applyProtection="0">
      <alignment horizontal="left" vertical="top" indent="1"/>
    </xf>
    <xf numFmtId="0" fontId="101" fillId="113" borderId="268" applyNumberFormat="0" applyProtection="0">
      <alignment horizontal="left" vertical="top" indent="1"/>
    </xf>
    <xf numFmtId="4" fontId="113" fillId="113" borderId="378" applyNumberFormat="0" applyProtection="0">
      <alignment horizontal="right" vertical="center"/>
    </xf>
    <xf numFmtId="0" fontId="106" fillId="23" borderId="378" applyNumberFormat="0" applyProtection="0">
      <alignment horizontal="left" vertical="top" indent="1"/>
    </xf>
    <xf numFmtId="0" fontId="105" fillId="70" borderId="384" applyNumberFormat="0" applyAlignment="0" applyProtection="0"/>
    <xf numFmtId="0" fontId="44" fillId="70" borderId="325" applyNumberFormat="0" applyAlignment="0" applyProtection="0"/>
    <xf numFmtId="4" fontId="121" fillId="23" borderId="320" applyNumberFormat="0" applyProtection="0">
      <alignment vertical="center"/>
    </xf>
    <xf numFmtId="0" fontId="123" fillId="21" borderId="271"/>
    <xf numFmtId="168" fontId="15" fillId="0" borderId="276">
      <alignment horizontal="right" indent="1"/>
    </xf>
    <xf numFmtId="0" fontId="125" fillId="0" borderId="276"/>
    <xf numFmtId="4" fontId="108" fillId="67" borderId="295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0" fontId="41" fillId="78" borderId="273" applyNumberFormat="0" applyFont="0" applyAlignment="0" applyProtection="0"/>
    <xf numFmtId="0" fontId="41" fillId="78" borderId="280" applyNumberFormat="0" applyFont="0" applyAlignment="0" applyProtection="0"/>
    <xf numFmtId="4" fontId="113" fillId="113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0" fontId="57" fillId="57" borderId="325" applyNumberFormat="0" applyAlignment="0" applyProtection="0"/>
    <xf numFmtId="0" fontId="44" fillId="70" borderId="279" applyNumberFormat="0" applyAlignment="0" applyProtection="0"/>
    <xf numFmtId="0" fontId="41" fillId="78" borderId="280" applyNumberFormat="0" applyFont="0" applyAlignment="0" applyProtection="0"/>
    <xf numFmtId="4" fontId="106" fillId="77" borderId="295" applyNumberFormat="0" applyProtection="0">
      <alignment vertical="center"/>
    </xf>
    <xf numFmtId="0" fontId="19" fillId="37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4" fontId="108" fillId="65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6" fillId="77" borderId="295" applyNumberFormat="0" applyProtection="0">
      <alignment vertical="center"/>
    </xf>
    <xf numFmtId="4" fontId="108" fillId="113" borderId="295" applyNumberFormat="0" applyProtection="0">
      <alignment horizontal="right" vertical="center"/>
    </xf>
    <xf numFmtId="0" fontId="18" fillId="30" borderId="294"/>
    <xf numFmtId="4" fontId="108" fillId="59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13" fillId="113" borderId="295" applyNumberFormat="0" applyProtection="0">
      <alignment horizontal="right" vertical="center"/>
    </xf>
    <xf numFmtId="0" fontId="19" fillId="25" borderId="295" applyNumberFormat="0" applyProtection="0">
      <alignment horizontal="left" vertical="center" indent="1"/>
    </xf>
    <xf numFmtId="4" fontId="108" fillId="116" borderId="295" applyNumberFormat="0" applyProtection="0">
      <alignment vertical="center"/>
    </xf>
    <xf numFmtId="168" fontId="15" fillId="0" borderId="294">
      <alignment horizontal="right" indent="1"/>
    </xf>
    <xf numFmtId="0" fontId="19" fillId="114" borderId="295" applyNumberFormat="0" applyProtection="0">
      <alignment horizontal="left" vertical="top" indent="1"/>
    </xf>
    <xf numFmtId="4" fontId="108" fillId="69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0" fontId="106" fillId="23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0" fontId="57" fillId="57" borderId="279" applyNumberFormat="0" applyAlignment="0" applyProtection="0"/>
    <xf numFmtId="0" fontId="62" fillId="0" borderId="293" applyNumberFormat="0" applyFill="0" applyAlignment="0" applyProtection="0"/>
    <xf numFmtId="0" fontId="108" fillId="109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0" fontId="18" fillId="30" borderId="294"/>
    <xf numFmtId="0" fontId="18" fillId="30" borderId="294"/>
    <xf numFmtId="4" fontId="108" fillId="65" borderId="295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0" fontId="40" fillId="76" borderId="313"/>
    <xf numFmtId="4" fontId="111" fillId="113" borderId="318" applyNumberFormat="0" applyProtection="0">
      <alignment horizontal="right" vertical="center"/>
    </xf>
    <xf numFmtId="0" fontId="19" fillId="37" borderId="318" applyNumberFormat="0" applyProtection="0">
      <alignment horizontal="left" vertical="top" indent="1"/>
    </xf>
    <xf numFmtId="0" fontId="44" fillId="70" borderId="279" applyNumberFormat="0" applyAlignment="0" applyProtection="0"/>
    <xf numFmtId="0" fontId="19" fillId="109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top" indent="1"/>
    </xf>
    <xf numFmtId="0" fontId="40" fillId="76" borderId="308"/>
    <xf numFmtId="4" fontId="108" fillId="68" borderId="318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57" fillId="57" borderId="331" applyNumberFormat="0" applyAlignment="0" applyProtection="0"/>
    <xf numFmtId="0" fontId="18" fillId="76" borderId="291"/>
    <xf numFmtId="168" fontId="15" fillId="0" borderId="317">
      <alignment horizontal="right" indent="1"/>
    </xf>
    <xf numFmtId="0" fontId="41" fillId="78" borderId="280" applyNumberFormat="0" applyFont="0" applyAlignment="0" applyProtection="0"/>
    <xf numFmtId="4" fontId="108" fillId="69" borderId="295" applyNumberFormat="0" applyProtection="0">
      <alignment horizontal="right" vertical="center"/>
    </xf>
    <xf numFmtId="4" fontId="107" fillId="23" borderId="295" applyNumberFormat="0" applyProtection="0">
      <alignment vertical="center"/>
    </xf>
    <xf numFmtId="4" fontId="108" fillId="59" borderId="340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6" fillId="77" borderId="295" applyNumberFormat="0" applyProtection="0">
      <alignment vertical="center"/>
    </xf>
    <xf numFmtId="0" fontId="62" fillId="0" borderId="338" applyNumberFormat="0" applyFill="0" applyAlignment="0" applyProtection="0"/>
    <xf numFmtId="0" fontId="62" fillId="0" borderId="316" applyNumberFormat="0" applyFill="0" applyAlignment="0" applyProtection="0"/>
    <xf numFmtId="0" fontId="40" fillId="30" borderId="323"/>
    <xf numFmtId="0" fontId="19" fillId="109" borderId="378" applyNumberFormat="0" applyProtection="0">
      <alignment horizontal="left" vertical="center" indent="1"/>
    </xf>
    <xf numFmtId="4" fontId="111" fillId="116" borderId="403" applyNumberFormat="0" applyProtection="0">
      <alignment vertical="center"/>
    </xf>
    <xf numFmtId="4" fontId="108" fillId="113" borderId="378" applyNumberFormat="0" applyProtection="0">
      <alignment horizontal="right" vertical="center"/>
    </xf>
    <xf numFmtId="0" fontId="108" fillId="109" borderId="340" applyNumberFormat="0" applyProtection="0">
      <alignment horizontal="left" vertical="top" indent="1"/>
    </xf>
    <xf numFmtId="4" fontId="108" fillId="115" borderId="340" applyNumberFormat="0" applyProtection="0">
      <alignment horizontal="left" vertical="center" indent="1"/>
    </xf>
    <xf numFmtId="0" fontId="19" fillId="37" borderId="378" applyNumberFormat="0" applyProtection="0">
      <alignment horizontal="left" vertical="top" indent="1"/>
    </xf>
    <xf numFmtId="0" fontId="44" fillId="70" borderId="336" applyNumberFormat="0" applyAlignment="0" applyProtection="0"/>
    <xf numFmtId="0" fontId="19" fillId="109" borderId="378" applyNumberFormat="0" applyProtection="0">
      <alignment horizontal="left" vertical="center" indent="1"/>
    </xf>
    <xf numFmtId="4" fontId="106" fillId="77" borderId="378" applyNumberFormat="0" applyProtection="0">
      <alignment vertical="center"/>
    </xf>
    <xf numFmtId="4" fontId="111" fillId="113" borderId="378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37" borderId="340" applyNumberFormat="0" applyProtection="0">
      <alignment horizontal="left" vertical="top" indent="1"/>
    </xf>
    <xf numFmtId="0" fontId="18" fillId="30" borderId="317"/>
    <xf numFmtId="0" fontId="19" fillId="109" borderId="318" applyNumberFormat="0" applyProtection="0">
      <alignment horizontal="left" vertical="center" indent="1"/>
    </xf>
    <xf numFmtId="4" fontId="108" fillId="59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53" borderId="318" applyNumberFormat="0" applyProtection="0">
      <alignment horizontal="right" vertical="center"/>
    </xf>
    <xf numFmtId="0" fontId="19" fillId="109" borderId="318" applyNumberFormat="0" applyProtection="0">
      <alignment horizontal="left" vertical="center" indent="1"/>
    </xf>
    <xf numFmtId="4" fontId="108" fillId="115" borderId="37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4" fontId="108" fillId="65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0" fontId="19" fillId="109" borderId="378" applyNumberFormat="0" applyProtection="0">
      <alignment horizontal="left" vertical="top" indent="1"/>
    </xf>
    <xf numFmtId="0" fontId="40" fillId="76" borderId="335"/>
    <xf numFmtId="0" fontId="19" fillId="37" borderId="378" applyNumberFormat="0" applyProtection="0">
      <alignment horizontal="left" vertical="top" indent="1"/>
    </xf>
    <xf numFmtId="4" fontId="121" fillId="23" borderId="380" applyNumberFormat="0" applyProtection="0">
      <alignment vertical="center"/>
    </xf>
    <xf numFmtId="0" fontId="123" fillId="21" borderId="298"/>
    <xf numFmtId="0" fontId="101" fillId="113" borderId="295" applyNumberFormat="0" applyProtection="0">
      <alignment horizontal="left" vertical="top" indent="1"/>
    </xf>
    <xf numFmtId="0" fontId="101" fillId="58" borderId="378" applyNumberFormat="0" applyProtection="0">
      <alignment horizontal="left" vertical="top" indent="1"/>
    </xf>
    <xf numFmtId="0" fontId="101" fillId="115" borderId="295" applyNumberFormat="0" applyProtection="0">
      <alignment horizontal="left" vertical="top" indent="1"/>
    </xf>
    <xf numFmtId="0" fontId="115" fillId="58" borderId="297" applyNumberFormat="0" applyProtection="0">
      <alignment horizontal="left" vertical="center" indent="1"/>
    </xf>
    <xf numFmtId="0" fontId="115" fillId="70" borderId="297" applyNumberFormat="0" applyProtection="0">
      <alignment horizontal="left" vertical="center" indent="1"/>
    </xf>
    <xf numFmtId="4" fontId="108" fillId="113" borderId="268" applyNumberFormat="0" applyProtection="0">
      <alignment horizontal="right" vertical="center"/>
    </xf>
    <xf numFmtId="0" fontId="19" fillId="25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8" fillId="30" borderId="276"/>
    <xf numFmtId="4" fontId="108" fillId="111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0" fontId="18" fillId="30" borderId="276"/>
    <xf numFmtId="0" fontId="19" fillId="25" borderId="340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08" fillId="61" borderId="318" applyNumberFormat="0" applyProtection="0">
      <alignment horizontal="right" vertical="center"/>
    </xf>
    <xf numFmtId="0" fontId="19" fillId="109" borderId="318" applyNumberFormat="0" applyProtection="0">
      <alignment horizontal="left" vertical="top" indent="1"/>
    </xf>
    <xf numFmtId="0" fontId="62" fillId="0" borderId="311" applyNumberFormat="0" applyFill="0" applyAlignment="0" applyProtection="0"/>
    <xf numFmtId="168" fontId="15" fillId="0" borderId="312">
      <alignment horizontal="right" indent="1"/>
    </xf>
    <xf numFmtId="0" fontId="19" fillId="25" borderId="403" applyNumberFormat="0" applyProtection="0">
      <alignment horizontal="left" vertical="top" indent="1"/>
    </xf>
    <xf numFmtId="0" fontId="14" fillId="78" borderId="364" applyNumberFormat="0" applyFont="0" applyAlignment="0" applyProtection="0"/>
    <xf numFmtId="4" fontId="108" fillId="113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0" fontId="44" fillId="70" borderId="272" applyNumberFormat="0" applyAlignment="0" applyProtection="0"/>
    <xf numFmtId="0" fontId="57" fillId="57" borderId="272" applyNumberFormat="0" applyAlignment="0" applyProtection="0"/>
    <xf numFmtId="0" fontId="19" fillId="109" borderId="268" applyNumberFormat="0" applyProtection="0">
      <alignment horizontal="left" vertical="center" indent="1"/>
    </xf>
    <xf numFmtId="4" fontId="108" fillId="60" borderId="268" applyNumberFormat="0" applyProtection="0">
      <alignment horizontal="right" vertical="center"/>
    </xf>
    <xf numFmtId="168" fontId="15" fillId="0" borderId="276">
      <alignment horizontal="right" indent="1"/>
    </xf>
    <xf numFmtId="4" fontId="108" fillId="69" borderId="268" applyNumberFormat="0" applyProtection="0">
      <alignment horizontal="right" vertical="center"/>
    </xf>
    <xf numFmtId="0" fontId="44" fillId="70" borderId="272" applyNumberFormat="0" applyAlignment="0" applyProtection="0"/>
    <xf numFmtId="168" fontId="15" fillId="0" borderId="276">
      <alignment horizontal="right" indent="1"/>
    </xf>
    <xf numFmtId="0" fontId="14" fillId="78" borderId="273" applyNumberFormat="0" applyFont="0" applyAlignment="0" applyProtection="0"/>
    <xf numFmtId="0" fontId="105" fillId="70" borderId="274" applyNumberFormat="0" applyAlignment="0" applyProtection="0"/>
    <xf numFmtId="4" fontId="108" fillId="116" borderId="268" applyNumberFormat="0" applyProtection="0">
      <alignment horizontal="left" vertical="center" indent="1"/>
    </xf>
    <xf numFmtId="4" fontId="111" fillId="116" borderId="268" applyNumberFormat="0" applyProtection="0">
      <alignment vertical="center"/>
    </xf>
    <xf numFmtId="0" fontId="19" fillId="37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4" fontId="108" fillId="115" borderId="268" applyNumberFormat="0" applyProtection="0">
      <alignment horizontal="left" vertical="center" indent="1"/>
    </xf>
    <xf numFmtId="4" fontId="113" fillId="113" borderId="268" applyNumberFormat="0" applyProtection="0">
      <alignment horizontal="right" vertical="center"/>
    </xf>
    <xf numFmtId="0" fontId="105" fillId="70" borderId="274" applyNumberFormat="0" applyAlignment="0" applyProtection="0"/>
    <xf numFmtId="0" fontId="57" fillId="57" borderId="272" applyNumberFormat="0" applyAlignment="0" applyProtection="0"/>
    <xf numFmtId="0" fontId="62" fillId="0" borderId="275" applyNumberFormat="0" applyFill="0" applyAlignment="0" applyProtection="0"/>
    <xf numFmtId="0" fontId="106" fillId="23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3" fillId="113" borderId="268" applyNumberFormat="0" applyProtection="0">
      <alignment horizontal="right" vertical="center"/>
    </xf>
    <xf numFmtId="0" fontId="108" fillId="116" borderId="268" applyNumberFormat="0" applyProtection="0">
      <alignment horizontal="left" vertical="top" indent="1"/>
    </xf>
    <xf numFmtId="4" fontId="108" fillId="115" borderId="268" applyNumberFormat="0" applyProtection="0">
      <alignment horizontal="left" vertical="center" indent="1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08" fillId="69" borderId="268" applyNumberFormat="0" applyProtection="0">
      <alignment horizontal="right" vertical="center"/>
    </xf>
    <xf numFmtId="168" fontId="15" fillId="0" borderId="276">
      <alignment horizontal="right" indent="1"/>
    </xf>
    <xf numFmtId="0" fontId="44" fillId="70" borderId="272" applyNumberFormat="0" applyAlignment="0" applyProtection="0"/>
    <xf numFmtId="0" fontId="106" fillId="23" borderId="268" applyNumberFormat="0" applyProtection="0">
      <alignment horizontal="left" vertical="top" indent="1"/>
    </xf>
    <xf numFmtId="4" fontId="108" fillId="67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13" fillId="113" borderId="268" applyNumberFormat="0" applyProtection="0">
      <alignment horizontal="right" vertical="center"/>
    </xf>
    <xf numFmtId="0" fontId="18" fillId="30" borderId="276"/>
    <xf numFmtId="4" fontId="115" fillId="110" borderId="270" applyNumberFormat="0" applyProtection="0">
      <alignment horizontal="left" vertical="center" indent="1"/>
    </xf>
    <xf numFmtId="0" fontId="18" fillId="30" borderId="276"/>
    <xf numFmtId="4" fontId="121" fillId="23" borderId="270" applyNumberFormat="0" applyProtection="0">
      <alignment vertical="center"/>
    </xf>
    <xf numFmtId="4" fontId="122" fillId="23" borderId="270" applyNumberFormat="0" applyProtection="0">
      <alignment vertical="center"/>
    </xf>
    <xf numFmtId="4" fontId="123" fillId="116" borderId="270" applyNumberFormat="0" applyProtection="0">
      <alignment horizontal="left" vertical="center" indent="1"/>
    </xf>
    <xf numFmtId="4" fontId="115" fillId="53" borderId="270" applyNumberFormat="0" applyProtection="0">
      <alignment horizontal="right" vertical="center"/>
    </xf>
    <xf numFmtId="4" fontId="115" fillId="136" borderId="270" applyNumberFormat="0" applyProtection="0">
      <alignment horizontal="right" vertical="center"/>
    </xf>
    <xf numFmtId="4" fontId="115" fillId="61" borderId="270" applyNumberFormat="0" applyProtection="0">
      <alignment horizontal="right" vertical="center"/>
    </xf>
    <xf numFmtId="4" fontId="115" fillId="65" borderId="270" applyNumberFormat="0" applyProtection="0">
      <alignment horizontal="right" vertical="center"/>
    </xf>
    <xf numFmtId="4" fontId="115" fillId="69" borderId="270" applyNumberFormat="0" applyProtection="0">
      <alignment horizontal="right" vertical="center"/>
    </xf>
    <xf numFmtId="4" fontId="115" fillId="68" borderId="270" applyNumberFormat="0" applyProtection="0">
      <alignment horizontal="right" vertical="center"/>
    </xf>
    <xf numFmtId="4" fontId="115" fillId="111" borderId="270" applyNumberFormat="0" applyProtection="0">
      <alignment horizontal="right" vertical="center"/>
    </xf>
    <xf numFmtId="4" fontId="115" fillId="60" borderId="270" applyNumberFormat="0" applyProtection="0">
      <alignment horizontal="right" vertical="center"/>
    </xf>
    <xf numFmtId="4" fontId="115" fillId="112" borderId="269" applyNumberFormat="0" applyProtection="0">
      <alignment horizontal="left" vertical="center" indent="1"/>
    </xf>
    <xf numFmtId="4" fontId="115" fillId="51" borderId="270" applyNumberFormat="0" applyProtection="0">
      <alignment horizontal="left" vertical="center" indent="1"/>
    </xf>
    <xf numFmtId="4" fontId="115" fillId="51" borderId="270" applyNumberFormat="0" applyProtection="0">
      <alignment horizontal="left" vertical="center" indent="1"/>
    </xf>
    <xf numFmtId="4" fontId="124" fillId="137" borderId="269" applyNumberFormat="0" applyProtection="0">
      <alignment horizontal="left" vertical="center" indent="1"/>
    </xf>
    <xf numFmtId="4" fontId="115" fillId="115" borderId="270" applyNumberFormat="0" applyProtection="0">
      <alignment horizontal="right" vertical="center"/>
    </xf>
    <xf numFmtId="0" fontId="115" fillId="70" borderId="270" applyNumberFormat="0" applyProtection="0">
      <alignment horizontal="left" vertical="center" indent="1"/>
    </xf>
    <xf numFmtId="0" fontId="101" fillId="137" borderId="268" applyNumberFormat="0" applyProtection="0">
      <alignment horizontal="left" vertical="top" indent="1"/>
    </xf>
    <xf numFmtId="0" fontId="101" fillId="137" borderId="268" applyNumberFormat="0" applyProtection="0">
      <alignment horizontal="left" vertical="top" indent="1"/>
    </xf>
    <xf numFmtId="0" fontId="115" fillId="138" borderId="270" applyNumberFormat="0" applyProtection="0">
      <alignment horizontal="left" vertical="center" indent="1"/>
    </xf>
    <xf numFmtId="0" fontId="101" fillId="115" borderId="268" applyNumberFormat="0" applyProtection="0">
      <alignment horizontal="left" vertical="top" indent="1"/>
    </xf>
    <xf numFmtId="0" fontId="101" fillId="115" borderId="268" applyNumberFormat="0" applyProtection="0">
      <alignment horizontal="left" vertical="top" indent="1"/>
    </xf>
    <xf numFmtId="0" fontId="115" fillId="58" borderId="270" applyNumberFormat="0" applyProtection="0">
      <alignment horizontal="left" vertical="center" indent="1"/>
    </xf>
    <xf numFmtId="0" fontId="101" fillId="58" borderId="268" applyNumberFormat="0" applyProtection="0">
      <alignment horizontal="left" vertical="top" indent="1"/>
    </xf>
    <xf numFmtId="0" fontId="101" fillId="58" borderId="268" applyNumberFormat="0" applyProtection="0">
      <alignment horizontal="left" vertical="top" indent="1"/>
    </xf>
    <xf numFmtId="0" fontId="115" fillId="113" borderId="270" applyNumberFormat="0" applyProtection="0">
      <alignment horizontal="left" vertical="center" indent="1"/>
    </xf>
    <xf numFmtId="0" fontId="101" fillId="113" borderId="268" applyNumberFormat="0" applyProtection="0">
      <alignment horizontal="left" vertical="top" indent="1"/>
    </xf>
    <xf numFmtId="0" fontId="101" fillId="113" borderId="268" applyNumberFormat="0" applyProtection="0">
      <alignment horizontal="left" vertical="top" indent="1"/>
    </xf>
    <xf numFmtId="4" fontId="123" fillId="139" borderId="270" applyNumberFormat="0" applyProtection="0">
      <alignment horizontal="left" vertical="center" indent="1"/>
    </xf>
    <xf numFmtId="4" fontId="123" fillId="139" borderId="270" applyNumberFormat="0" applyProtection="0">
      <alignment horizontal="left" vertical="center" indent="1"/>
    </xf>
    <xf numFmtId="168" fontId="15" fillId="0" borderId="323">
      <alignment horizontal="right" indent="1"/>
    </xf>
    <xf numFmtId="4" fontId="115" fillId="112" borderId="471" applyNumberFormat="0" applyProtection="0">
      <alignment horizontal="left" vertical="center" indent="1"/>
    </xf>
    <xf numFmtId="4" fontId="107" fillId="23" borderId="378" applyNumberFormat="0" applyProtection="0">
      <alignment vertical="center"/>
    </xf>
    <xf numFmtId="0" fontId="18" fillId="30" borderId="382"/>
    <xf numFmtId="4" fontId="122" fillId="23" borderId="320" applyNumberFormat="0" applyProtection="0">
      <alignment vertical="center"/>
    </xf>
    <xf numFmtId="0" fontId="123" fillId="21" borderId="271"/>
    <xf numFmtId="4" fontId="115" fillId="0" borderId="270" applyNumberFormat="0" applyProtection="0">
      <alignment horizontal="right" vertical="center"/>
    </xf>
    <xf numFmtId="4" fontId="122" fillId="51" borderId="270" applyNumberFormat="0" applyProtection="0">
      <alignment horizontal="right" vertical="center"/>
    </xf>
    <xf numFmtId="0" fontId="125" fillId="0" borderId="265"/>
    <xf numFmtId="168" fontId="15" fillId="0" borderId="276">
      <alignment horizontal="right" indent="1"/>
    </xf>
    <xf numFmtId="168" fontId="15" fillId="0" borderId="276">
      <alignment horizontal="right" indent="1"/>
    </xf>
    <xf numFmtId="168" fontId="15" fillId="0" borderId="276">
      <alignment horizontal="right" indent="1"/>
    </xf>
    <xf numFmtId="168" fontId="15" fillId="0" borderId="276">
      <alignment horizontal="right" indent="1"/>
    </xf>
    <xf numFmtId="4" fontId="108" fillId="115" borderId="295" applyNumberFormat="0" applyProtection="0">
      <alignment horizontal="right" vertical="center"/>
    </xf>
    <xf numFmtId="0" fontId="18" fillId="30" borderId="276"/>
    <xf numFmtId="4" fontId="115" fillId="112" borderId="269" applyNumberFormat="0" applyProtection="0">
      <alignment horizontal="left" vertical="center" indent="1"/>
    </xf>
    <xf numFmtId="4" fontId="124" fillId="137" borderId="269" applyNumberFormat="0" applyProtection="0">
      <alignment horizontal="left" vertical="center" indent="1"/>
    </xf>
    <xf numFmtId="0" fontId="62" fillId="0" borderId="401" applyNumberFormat="0" applyFill="0" applyAlignment="0" applyProtection="0"/>
    <xf numFmtId="0" fontId="44" fillId="70" borderId="279" applyNumberFormat="0" applyAlignment="0" applyProtection="0"/>
    <xf numFmtId="4" fontId="108" fillId="59" borderId="378" applyNumberFormat="0" applyProtection="0">
      <alignment horizontal="right" vertical="center"/>
    </xf>
    <xf numFmtId="4" fontId="123" fillId="116" borderId="320" applyNumberFormat="0" applyProtection="0">
      <alignment horizontal="left" vertical="center" indent="1"/>
    </xf>
    <xf numFmtId="4" fontId="108" fillId="59" borderId="295" applyNumberFormat="0" applyProtection="0">
      <alignment horizontal="right" vertical="center"/>
    </xf>
    <xf numFmtId="0" fontId="40" fillId="30" borderId="290"/>
    <xf numFmtId="0" fontId="18" fillId="30" borderId="265"/>
    <xf numFmtId="0" fontId="108" fillId="116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0" fontId="19" fillId="25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4" fontId="108" fillId="115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0" fontId="106" fillId="23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0" fontId="57" fillId="57" borderId="272" applyNumberFormat="0" applyAlignment="0" applyProtection="0"/>
    <xf numFmtId="4" fontId="108" fillId="11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4" fontId="108" fillId="115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53" borderId="268" applyNumberFormat="0" applyProtection="0">
      <alignment horizontal="right" vertical="center"/>
    </xf>
    <xf numFmtId="0" fontId="106" fillId="23" borderId="268" applyNumberFormat="0" applyProtection="0">
      <alignment horizontal="left" vertical="top" indent="1"/>
    </xf>
    <xf numFmtId="4" fontId="106" fillId="23" borderId="268" applyNumberFormat="0" applyProtection="0">
      <alignment horizontal="left" vertical="center" indent="1"/>
    </xf>
    <xf numFmtId="4" fontId="107" fillId="23" borderId="268" applyNumberFormat="0" applyProtection="0">
      <alignment vertical="center"/>
    </xf>
    <xf numFmtId="168" fontId="15" fillId="0" borderId="276">
      <alignment horizontal="right" indent="1"/>
    </xf>
    <xf numFmtId="4" fontId="113" fillId="113" borderId="268" applyNumberFormat="0" applyProtection="0">
      <alignment horizontal="right" vertical="center"/>
    </xf>
    <xf numFmtId="168" fontId="15" fillId="0" borderId="276">
      <alignment horizontal="right" indent="1"/>
    </xf>
    <xf numFmtId="4" fontId="108" fillId="111" borderId="268" applyNumberFormat="0" applyProtection="0">
      <alignment horizontal="right" vertical="center"/>
    </xf>
    <xf numFmtId="0" fontId="44" fillId="70" borderId="272" applyNumberFormat="0" applyAlignment="0" applyProtection="0"/>
    <xf numFmtId="0" fontId="108" fillId="109" borderId="268" applyNumberFormat="0" applyProtection="0">
      <alignment horizontal="left" vertical="top" indent="1"/>
    </xf>
    <xf numFmtId="4" fontId="106" fillId="23" borderId="268" applyNumberFormat="0" applyProtection="0">
      <alignment horizontal="left" vertical="center" indent="1"/>
    </xf>
    <xf numFmtId="0" fontId="62" fillId="0" borderId="275" applyNumberFormat="0" applyFill="0" applyAlignment="0" applyProtection="0"/>
    <xf numFmtId="0" fontId="14" fillId="78" borderId="273" applyNumberFormat="0" applyFont="0" applyAlignment="0" applyProtection="0"/>
    <xf numFmtId="0" fontId="108" fillId="116" borderId="268" applyNumberFormat="0" applyProtection="0">
      <alignment horizontal="left" vertical="top" indent="1"/>
    </xf>
    <xf numFmtId="0" fontId="108" fillId="109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0" fontId="19" fillId="37" borderId="268" applyNumberFormat="0" applyProtection="0">
      <alignment horizontal="left" vertical="top" indent="1"/>
    </xf>
    <xf numFmtId="0" fontId="40" fillId="30" borderId="312"/>
    <xf numFmtId="4" fontId="106" fillId="77" borderId="268" applyNumberFormat="0" applyProtection="0">
      <alignment vertical="center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13" fillId="113" borderId="268" applyNumberFormat="0" applyProtection="0">
      <alignment horizontal="right" vertical="center"/>
    </xf>
    <xf numFmtId="0" fontId="44" fillId="70" borderId="279" applyNumberFormat="0" applyAlignment="0" applyProtection="0"/>
    <xf numFmtId="4" fontId="111" fillId="116" borderId="268" applyNumberFormat="0" applyProtection="0">
      <alignment vertical="center"/>
    </xf>
    <xf numFmtId="0" fontId="108" fillId="109" borderId="268" applyNumberFormat="0" applyProtection="0">
      <alignment horizontal="left" vertical="top" indent="1"/>
    </xf>
    <xf numFmtId="4" fontId="111" fillId="113" borderId="268" applyNumberFormat="0" applyProtection="0">
      <alignment horizontal="right" vertical="center"/>
    </xf>
    <xf numFmtId="0" fontId="19" fillId="37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4" fontId="108" fillId="111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0" fontId="44" fillId="70" borderId="272" applyNumberFormat="0" applyAlignment="0" applyProtection="0"/>
    <xf numFmtId="4" fontId="106" fillId="77" borderId="295" applyNumberFormat="0" applyProtection="0">
      <alignment vertical="center"/>
    </xf>
    <xf numFmtId="0" fontId="19" fillId="37" borderId="268" applyNumberFormat="0" applyProtection="0">
      <alignment horizontal="left" vertical="top" indent="1"/>
    </xf>
    <xf numFmtId="0" fontId="57" fillId="57" borderId="272" applyNumberFormat="0" applyAlignment="0" applyProtection="0"/>
    <xf numFmtId="168" fontId="15" fillId="0" borderId="276">
      <alignment horizontal="right" indent="1"/>
    </xf>
    <xf numFmtId="4" fontId="108" fillId="69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0" fontId="19" fillId="37" borderId="295" applyNumberFormat="0" applyProtection="0">
      <alignment horizontal="left" vertical="top" indent="1"/>
    </xf>
    <xf numFmtId="4" fontId="111" fillId="116" borderId="295" applyNumberFormat="0" applyProtection="0">
      <alignment vertical="center"/>
    </xf>
    <xf numFmtId="0" fontId="57" fillId="57" borderId="287" applyNumberFormat="0" applyAlignment="0" applyProtection="0"/>
    <xf numFmtId="4" fontId="108" fillId="65" borderId="295" applyNumberFormat="0" applyProtection="0">
      <alignment horizontal="right" vertical="center"/>
    </xf>
    <xf numFmtId="0" fontId="14" fillId="78" borderId="273" applyNumberFormat="0" applyFont="0" applyAlignment="0" applyProtection="0"/>
    <xf numFmtId="4" fontId="108" fillId="115" borderId="31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41" fillId="78" borderId="283" applyNumberFormat="0" applyFont="0" applyAlignment="0" applyProtection="0"/>
    <xf numFmtId="4" fontId="108" fillId="113" borderId="295" applyNumberFormat="0" applyProtection="0">
      <alignment horizontal="right" vertical="center"/>
    </xf>
    <xf numFmtId="0" fontId="62" fillId="0" borderId="275" applyNumberFormat="0" applyFill="0" applyAlignment="0" applyProtection="0"/>
    <xf numFmtId="0" fontId="18" fillId="30" borderId="276"/>
    <xf numFmtId="0" fontId="19" fillId="37" borderId="268" applyNumberFormat="0" applyProtection="0">
      <alignment horizontal="left" vertical="center" indent="1"/>
    </xf>
    <xf numFmtId="0" fontId="41" fillId="78" borderId="332" applyNumberFormat="0" applyFont="0" applyAlignment="0" applyProtection="0"/>
    <xf numFmtId="0" fontId="19" fillId="114" borderId="295" applyNumberFormat="0" applyProtection="0">
      <alignment horizontal="left" vertical="center" indent="1"/>
    </xf>
    <xf numFmtId="0" fontId="62" fillId="0" borderId="293" applyNumberFormat="0" applyFill="0" applyAlignment="0" applyProtection="0"/>
    <xf numFmtId="0" fontId="19" fillId="37" borderId="378" applyNumberFormat="0" applyProtection="0">
      <alignment horizontal="left" vertical="center" indent="1"/>
    </xf>
    <xf numFmtId="0" fontId="44" fillId="70" borderId="282" applyNumberFormat="0" applyAlignment="0" applyProtection="0"/>
    <xf numFmtId="0" fontId="19" fillId="25" borderId="295" applyNumberFormat="0" applyProtection="0">
      <alignment horizontal="left" vertical="top" indent="1"/>
    </xf>
    <xf numFmtId="0" fontId="62" fillId="0" borderId="365" applyNumberFormat="0" applyFill="0" applyAlignment="0" applyProtection="0"/>
    <xf numFmtId="168" fontId="15" fillId="0" borderId="265">
      <alignment horizontal="right" indent="1"/>
    </xf>
    <xf numFmtId="0" fontId="105" fillId="70" borderId="274" applyNumberFormat="0" applyAlignment="0" applyProtection="0"/>
    <xf numFmtId="4" fontId="108" fillId="53" borderId="268" applyNumberFormat="0" applyProtection="0">
      <alignment horizontal="right" vertical="center"/>
    </xf>
    <xf numFmtId="0" fontId="18" fillId="30" borderId="276"/>
    <xf numFmtId="4" fontId="108" fillId="53" borderId="295" applyNumberFormat="0" applyProtection="0">
      <alignment horizontal="right" vertical="center"/>
    </xf>
    <xf numFmtId="0" fontId="57" fillId="57" borderId="279" applyNumberFormat="0" applyAlignment="0" applyProtection="0"/>
    <xf numFmtId="4" fontId="108" fillId="113" borderId="295" applyNumberFormat="0" applyProtection="0">
      <alignment horizontal="right" vertical="center"/>
    </xf>
    <xf numFmtId="168" fontId="15" fillId="0" borderId="345">
      <alignment horizontal="right" indent="1"/>
    </xf>
    <xf numFmtId="0" fontId="19" fillId="37" borderId="295" applyNumberFormat="0" applyProtection="0">
      <alignment horizontal="left" vertical="center" indent="1"/>
    </xf>
    <xf numFmtId="4" fontId="108" fillId="113" borderId="268" applyNumberFormat="0" applyProtection="0">
      <alignment horizontal="right" vertical="center"/>
    </xf>
    <xf numFmtId="0" fontId="57" fillId="57" borderId="279" applyNumberFormat="0" applyAlignment="0" applyProtection="0"/>
    <xf numFmtId="4" fontId="106" fillId="23" borderId="318" applyNumberFormat="0" applyProtection="0">
      <alignment horizontal="left" vertical="center" indent="1"/>
    </xf>
    <xf numFmtId="0" fontId="40" fillId="30" borderId="312"/>
    <xf numFmtId="4" fontId="108" fillId="115" borderId="268" applyNumberFormat="0" applyProtection="0">
      <alignment horizontal="left" vertical="center" indent="1"/>
    </xf>
    <xf numFmtId="4" fontId="111" fillId="116" borderId="268" applyNumberFormat="0" applyProtection="0">
      <alignment vertical="center"/>
    </xf>
    <xf numFmtId="4" fontId="108" fillId="115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0" fontId="40" fillId="30" borderId="290"/>
    <xf numFmtId="0" fontId="44" fillId="70" borderId="287" applyNumberFormat="0" applyAlignment="0" applyProtection="0"/>
    <xf numFmtId="4" fontId="107" fillId="23" borderId="268" applyNumberFormat="0" applyProtection="0">
      <alignment vertical="center"/>
    </xf>
    <xf numFmtId="168" fontId="15" fillId="0" borderId="276">
      <alignment horizontal="right" indent="1"/>
    </xf>
    <xf numFmtId="4" fontId="108" fillId="116" borderId="268" applyNumberFormat="0" applyProtection="0">
      <alignment horizontal="left" vertical="center" indent="1"/>
    </xf>
    <xf numFmtId="4" fontId="111" fillId="116" borderId="268" applyNumberFormat="0" applyProtection="0">
      <alignment vertical="center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4" fontId="108" fillId="115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53" borderId="268" applyNumberFormat="0" applyProtection="0">
      <alignment horizontal="right" vertical="center"/>
    </xf>
    <xf numFmtId="4" fontId="106" fillId="23" borderId="268" applyNumberFormat="0" applyProtection="0">
      <alignment horizontal="left" vertical="center" indent="1"/>
    </xf>
    <xf numFmtId="4" fontId="107" fillId="23" borderId="268" applyNumberFormat="0" applyProtection="0">
      <alignment vertical="center"/>
    </xf>
    <xf numFmtId="0" fontId="106" fillId="23" borderId="268" applyNumberFormat="0" applyProtection="0">
      <alignment horizontal="left" vertical="top" indent="1"/>
    </xf>
    <xf numFmtId="0" fontId="62" fillId="0" borderId="275" applyNumberFormat="0" applyFill="0" applyAlignment="0" applyProtection="0"/>
    <xf numFmtId="0" fontId="105" fillId="70" borderId="274" applyNumberFormat="0" applyAlignment="0" applyProtection="0"/>
    <xf numFmtId="4" fontId="113" fillId="113" borderId="268" applyNumberFormat="0" applyProtection="0">
      <alignment horizontal="right" vertical="center"/>
    </xf>
    <xf numFmtId="4" fontId="106" fillId="77" borderId="268" applyNumberFormat="0" applyProtection="0">
      <alignment vertical="center"/>
    </xf>
    <xf numFmtId="4" fontId="108" fillId="60" borderId="268" applyNumberFormat="0" applyProtection="0">
      <alignment horizontal="right" vertical="center"/>
    </xf>
    <xf numFmtId="168" fontId="15" fillId="0" borderId="276">
      <alignment horizontal="right" indent="1"/>
    </xf>
    <xf numFmtId="0" fontId="57" fillId="57" borderId="272" applyNumberFormat="0" applyAlignment="0" applyProtection="0"/>
    <xf numFmtId="0" fontId="44" fillId="70" borderId="272" applyNumberFormat="0" applyAlignment="0" applyProtection="0"/>
    <xf numFmtId="4" fontId="106" fillId="23" borderId="268" applyNumberFormat="0" applyProtection="0">
      <alignment horizontal="left" vertical="center" indent="1"/>
    </xf>
    <xf numFmtId="4" fontId="111" fillId="113" borderId="268" applyNumberFormat="0" applyProtection="0">
      <alignment horizontal="right" vertical="center"/>
    </xf>
    <xf numFmtId="4" fontId="108" fillId="116" borderId="268" applyNumberFormat="0" applyProtection="0">
      <alignment vertical="center"/>
    </xf>
    <xf numFmtId="4" fontId="108" fillId="5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0" fontId="18" fillId="30" borderId="276"/>
    <xf numFmtId="4" fontId="108" fillId="61" borderId="268" applyNumberFormat="0" applyProtection="0">
      <alignment horizontal="right" vertical="center"/>
    </xf>
    <xf numFmtId="0" fontId="18" fillId="30" borderId="276"/>
    <xf numFmtId="4" fontId="108" fillId="59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4" fontId="108" fillId="59" borderId="268" applyNumberFormat="0" applyProtection="0">
      <alignment horizontal="right" vertical="center"/>
    </xf>
    <xf numFmtId="4" fontId="108" fillId="113" borderId="268" applyNumberFormat="0" applyProtection="0">
      <alignment horizontal="right" vertical="center"/>
    </xf>
    <xf numFmtId="0" fontId="19" fillId="25" borderId="268" applyNumberFormat="0" applyProtection="0">
      <alignment horizontal="left" vertical="top" indent="1"/>
    </xf>
    <xf numFmtId="4" fontId="108" fillId="67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4" fontId="108" fillId="6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53" borderId="268" applyNumberFormat="0" applyProtection="0">
      <alignment horizontal="right" vertical="center"/>
    </xf>
    <xf numFmtId="0" fontId="57" fillId="57" borderId="272" applyNumberFormat="0" applyAlignment="0" applyProtection="0"/>
    <xf numFmtId="0" fontId="62" fillId="0" borderId="275" applyNumberFormat="0" applyFill="0" applyAlignment="0" applyProtection="0"/>
    <xf numFmtId="0" fontId="41" fillId="78" borderId="273" applyNumberFormat="0" applyFont="0" applyAlignment="0" applyProtection="0"/>
    <xf numFmtId="0" fontId="19" fillId="114" borderId="295" applyNumberFormat="0" applyProtection="0">
      <alignment horizontal="left" vertical="center" indent="1"/>
    </xf>
    <xf numFmtId="0" fontId="19" fillId="109" borderId="268" applyNumberFormat="0" applyProtection="0">
      <alignment horizontal="left" vertical="center" indent="1"/>
    </xf>
    <xf numFmtId="0" fontId="18" fillId="30" borderId="265"/>
    <xf numFmtId="0" fontId="62" fillId="0" borderId="275" applyNumberFormat="0" applyFill="0" applyAlignment="0" applyProtection="0"/>
    <xf numFmtId="0" fontId="41" fillId="78" borderId="273" applyNumberFormat="0" applyFont="0" applyAlignment="0" applyProtection="0"/>
    <xf numFmtId="4" fontId="111" fillId="113" borderId="268" applyNumberFormat="0" applyProtection="0">
      <alignment horizontal="right" vertical="center"/>
    </xf>
    <xf numFmtId="4" fontId="106" fillId="77" borderId="268" applyNumberFormat="0" applyProtection="0">
      <alignment vertical="center"/>
    </xf>
    <xf numFmtId="0" fontId="41" fillId="78" borderId="273" applyNumberFormat="0" applyFont="0" applyAlignment="0" applyProtection="0"/>
    <xf numFmtId="4" fontId="108" fillId="116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0" fontId="44" fillId="70" borderId="272" applyNumberFormat="0" applyAlignment="0" applyProtection="0"/>
    <xf numFmtId="4" fontId="108" fillId="53" borderId="268" applyNumberFormat="0" applyProtection="0">
      <alignment horizontal="right" vertical="center"/>
    </xf>
    <xf numFmtId="4" fontId="108" fillId="116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8" fillId="61" borderId="268" applyNumberFormat="0" applyProtection="0">
      <alignment horizontal="right" vertical="center"/>
    </xf>
    <xf numFmtId="4" fontId="115" fillId="111" borderId="320" applyNumberFormat="0" applyProtection="0">
      <alignment horizontal="right" vertical="center"/>
    </xf>
    <xf numFmtId="4" fontId="107" fillId="23" borderId="268" applyNumberFormat="0" applyProtection="0">
      <alignment vertical="center"/>
    </xf>
    <xf numFmtId="0" fontId="19" fillId="37" borderId="268" applyNumberFormat="0" applyProtection="0">
      <alignment horizontal="left" vertical="center" indent="1"/>
    </xf>
    <xf numFmtId="168" fontId="15" fillId="0" borderId="265">
      <alignment horizontal="right" indent="1"/>
    </xf>
    <xf numFmtId="168" fontId="15" fillId="0" borderId="276">
      <alignment horizontal="right" indent="1"/>
    </xf>
    <xf numFmtId="4" fontId="108" fillId="60" borderId="268" applyNumberFormat="0" applyProtection="0">
      <alignment horizontal="right" vertical="center"/>
    </xf>
    <xf numFmtId="0" fontId="57" fillId="57" borderId="272" applyNumberFormat="0" applyAlignment="0" applyProtection="0"/>
    <xf numFmtId="0" fontId="14" fillId="78" borderId="273" applyNumberFormat="0" applyFont="0" applyAlignment="0" applyProtection="0"/>
    <xf numFmtId="4" fontId="111" fillId="116" borderId="268" applyNumberFormat="0" applyProtection="0">
      <alignment vertical="center"/>
    </xf>
    <xf numFmtId="4" fontId="106" fillId="77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4" fontId="108" fillId="60" borderId="268" applyNumberFormat="0" applyProtection="0">
      <alignment horizontal="right" vertical="center"/>
    </xf>
    <xf numFmtId="0" fontId="108" fillId="116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06" fillId="23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top" indent="1"/>
    </xf>
    <xf numFmtId="0" fontId="57" fillId="57" borderId="272" applyNumberFormat="0" applyAlignment="0" applyProtection="0"/>
    <xf numFmtId="4" fontId="106" fillId="23" borderId="268" applyNumberFormat="0" applyProtection="0">
      <alignment horizontal="left" vertical="center" indent="1"/>
    </xf>
    <xf numFmtId="0" fontId="105" fillId="70" borderId="274" applyNumberFormat="0" applyAlignment="0" applyProtection="0"/>
    <xf numFmtId="0" fontId="44" fillId="70" borderId="272" applyNumberFormat="0" applyAlignment="0" applyProtection="0"/>
    <xf numFmtId="0" fontId="18" fillId="30" borderId="265"/>
    <xf numFmtId="0" fontId="18" fillId="76" borderId="266"/>
    <xf numFmtId="0" fontId="44" fillId="70" borderId="272" applyNumberFormat="0" applyAlignment="0" applyProtection="0"/>
    <xf numFmtId="4" fontId="108" fillId="68" borderId="295" applyNumberFormat="0" applyProtection="0">
      <alignment horizontal="right" vertical="center"/>
    </xf>
    <xf numFmtId="0" fontId="41" fillId="78" borderId="273" applyNumberFormat="0" applyFont="0" applyAlignment="0" applyProtection="0"/>
    <xf numFmtId="4" fontId="108" fillId="67" borderId="268" applyNumberFormat="0" applyProtection="0">
      <alignment horizontal="right" vertical="center"/>
    </xf>
    <xf numFmtId="4" fontId="108" fillId="116" borderId="26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0" fontId="57" fillId="57" borderId="272" applyNumberFormat="0" applyAlignment="0" applyProtection="0"/>
    <xf numFmtId="0" fontId="18" fillId="76" borderId="266"/>
    <xf numFmtId="168" fontId="15" fillId="0" borderId="276">
      <alignment horizontal="right" indent="1"/>
    </xf>
    <xf numFmtId="4" fontId="108" fillId="115" borderId="295" applyNumberFormat="0" applyProtection="0">
      <alignment horizontal="right" vertical="center"/>
    </xf>
    <xf numFmtId="0" fontId="19" fillId="109" borderId="295" applyNumberFormat="0" applyProtection="0">
      <alignment horizontal="left" vertical="top" indent="1"/>
    </xf>
    <xf numFmtId="4" fontId="106" fillId="23" borderId="295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4" fontId="108" fillId="69" borderId="295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0" fontId="19" fillId="109" borderId="268" applyNumberFormat="0" applyProtection="0">
      <alignment horizontal="left" vertical="center" indent="1"/>
    </xf>
    <xf numFmtId="0" fontId="19" fillId="114" borderId="378" applyNumberFormat="0" applyProtection="0">
      <alignment horizontal="left" vertical="center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3" fillId="113" borderId="268" applyNumberFormat="0" applyProtection="0">
      <alignment horizontal="right" vertical="center"/>
    </xf>
    <xf numFmtId="0" fontId="108" fillId="116" borderId="268" applyNumberFormat="0" applyProtection="0">
      <alignment horizontal="left" vertical="top" indent="1"/>
    </xf>
    <xf numFmtId="4" fontId="108" fillId="115" borderId="268" applyNumberFormat="0" applyProtection="0">
      <alignment horizontal="left" vertical="center" indent="1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08" fillId="69" borderId="268" applyNumberFormat="0" applyProtection="0">
      <alignment horizontal="right" vertical="center"/>
    </xf>
    <xf numFmtId="168" fontId="15" fillId="0" borderId="276">
      <alignment horizontal="right" indent="1"/>
    </xf>
    <xf numFmtId="0" fontId="44" fillId="70" borderId="272" applyNumberFormat="0" applyAlignment="0" applyProtection="0"/>
    <xf numFmtId="0" fontId="106" fillId="23" borderId="268" applyNumberFormat="0" applyProtection="0">
      <alignment horizontal="left" vertical="top" indent="1"/>
    </xf>
    <xf numFmtId="4" fontId="108" fillId="67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13" fillId="113" borderId="268" applyNumberFormat="0" applyProtection="0">
      <alignment horizontal="right" vertical="center"/>
    </xf>
    <xf numFmtId="4" fontId="111" fillId="116" borderId="295" applyNumberFormat="0" applyProtection="0">
      <alignment vertical="center"/>
    </xf>
    <xf numFmtId="0" fontId="19" fillId="25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top" indent="1"/>
    </xf>
    <xf numFmtId="4" fontId="108" fillId="115" borderId="340" applyNumberFormat="0" applyProtection="0">
      <alignment horizontal="left" vertical="center" indent="1"/>
    </xf>
    <xf numFmtId="4" fontId="113" fillId="113" borderId="295" applyNumberFormat="0" applyProtection="0">
      <alignment horizontal="right" vertical="center"/>
    </xf>
    <xf numFmtId="168" fontId="15" fillId="0" borderId="290">
      <alignment horizontal="right" indent="1"/>
    </xf>
    <xf numFmtId="4" fontId="108" fillId="65" borderId="340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113" borderId="295" applyNumberFormat="0" applyProtection="0">
      <alignment horizontal="right" vertical="center"/>
    </xf>
    <xf numFmtId="0" fontId="19" fillId="109" borderId="318" applyNumberFormat="0" applyProtection="0">
      <alignment horizontal="left" vertical="center" indent="1"/>
    </xf>
    <xf numFmtId="0" fontId="19" fillId="114" borderId="403" applyNumberFormat="0" applyProtection="0">
      <alignment horizontal="left" vertical="center" indent="1"/>
    </xf>
    <xf numFmtId="4" fontId="111" fillId="116" borderId="378" applyNumberFormat="0" applyProtection="0">
      <alignment vertical="center"/>
    </xf>
    <xf numFmtId="4" fontId="108" fillId="111" borderId="340" applyNumberFormat="0" applyProtection="0">
      <alignment horizontal="right" vertical="center"/>
    </xf>
    <xf numFmtId="0" fontId="108" fillId="109" borderId="318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4" fontId="108" fillId="69" borderId="268" applyNumberFormat="0" applyProtection="0">
      <alignment horizontal="right" vertical="center"/>
    </xf>
    <xf numFmtId="0" fontId="19" fillId="25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4" fontId="108" fillId="115" borderId="268" applyNumberFormat="0" applyProtection="0">
      <alignment horizontal="right" vertical="center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4" fontId="108" fillId="60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53" borderId="268" applyNumberFormat="0" applyProtection="0">
      <alignment horizontal="right" vertical="center"/>
    </xf>
    <xf numFmtId="0" fontId="106" fillId="23" borderId="268" applyNumberFormat="0" applyProtection="0">
      <alignment horizontal="left" vertical="top" indent="1"/>
    </xf>
    <xf numFmtId="4" fontId="106" fillId="23" borderId="268" applyNumberFormat="0" applyProtection="0">
      <alignment horizontal="left" vertical="center" indent="1"/>
    </xf>
    <xf numFmtId="4" fontId="107" fillId="23" borderId="268" applyNumberFormat="0" applyProtection="0">
      <alignment vertical="center"/>
    </xf>
    <xf numFmtId="4" fontId="106" fillId="77" borderId="268" applyNumberFormat="0" applyProtection="0">
      <alignment vertical="center"/>
    </xf>
    <xf numFmtId="0" fontId="41" fillId="78" borderId="288" applyNumberFormat="0" applyFont="0" applyAlignment="0" applyProtection="0"/>
    <xf numFmtId="0" fontId="105" fillId="70" borderId="384" applyNumberFormat="0" applyAlignment="0" applyProtection="0"/>
    <xf numFmtId="0" fontId="62" fillId="0" borderId="275" applyNumberFormat="0" applyFill="0" applyAlignment="0" applyProtection="0"/>
    <xf numFmtId="0" fontId="105" fillId="70" borderId="274" applyNumberFormat="0" applyAlignment="0" applyProtection="0"/>
    <xf numFmtId="0" fontId="14" fillId="78" borderId="273" applyNumberFormat="0" applyFont="0" applyAlignment="0" applyProtection="0"/>
    <xf numFmtId="0" fontId="19" fillId="37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4" fontId="108" fillId="113" borderId="268" applyNumberFormat="0" applyProtection="0">
      <alignment horizontal="right" vertical="center"/>
    </xf>
    <xf numFmtId="0" fontId="108" fillId="116" borderId="268" applyNumberFormat="0" applyProtection="0">
      <alignment horizontal="left" vertical="top" indent="1"/>
    </xf>
    <xf numFmtId="4" fontId="108" fillId="115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0" fontId="105" fillId="70" borderId="274" applyNumberFormat="0" applyAlignment="0" applyProtection="0"/>
    <xf numFmtId="4" fontId="108" fillId="65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0" fontId="44" fillId="70" borderId="272" applyNumberFormat="0" applyAlignment="0" applyProtection="0"/>
    <xf numFmtId="4" fontId="108" fillId="61" borderId="268" applyNumberFormat="0" applyProtection="0">
      <alignment horizontal="right" vertical="center"/>
    </xf>
    <xf numFmtId="0" fontId="19" fillId="37" borderId="268" applyNumberFormat="0" applyProtection="0">
      <alignment horizontal="left" vertical="center" indent="1"/>
    </xf>
    <xf numFmtId="4" fontId="108" fillId="67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113" borderId="268" applyNumberFormat="0" applyProtection="0">
      <alignment horizontal="right" vertical="center"/>
    </xf>
    <xf numFmtId="0" fontId="14" fillId="78" borderId="273" applyNumberFormat="0" applyFont="0" applyAlignment="0" applyProtection="0"/>
    <xf numFmtId="4" fontId="111" fillId="113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top" indent="1"/>
    </xf>
    <xf numFmtId="0" fontId="57" fillId="57" borderId="272" applyNumberFormat="0" applyAlignment="0" applyProtection="0"/>
    <xf numFmtId="0" fontId="44" fillId="70" borderId="272" applyNumberFormat="0" applyAlignment="0" applyProtection="0"/>
    <xf numFmtId="4" fontId="108" fillId="61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4" fontId="111" fillId="113" borderId="268" applyNumberFormat="0" applyProtection="0">
      <alignment horizontal="right" vertical="center"/>
    </xf>
    <xf numFmtId="0" fontId="14" fillId="78" borderId="273" applyNumberFormat="0" applyFont="0" applyAlignment="0" applyProtection="0"/>
    <xf numFmtId="0" fontId="105" fillId="70" borderId="274" applyNumberFormat="0" applyAlignment="0" applyProtection="0"/>
    <xf numFmtId="0" fontId="57" fillId="57" borderId="287" applyNumberFormat="0" applyAlignment="0" applyProtection="0"/>
    <xf numFmtId="0" fontId="40" fillId="30" borderId="290"/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0" fontId="44" fillId="70" borderId="287" applyNumberFormat="0" applyAlignment="0" applyProtection="0"/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4" fontId="113" fillId="113" borderId="268" applyNumberFormat="0" applyProtection="0">
      <alignment horizontal="right" vertical="center"/>
    </xf>
    <xf numFmtId="0" fontId="44" fillId="70" borderId="272" applyNumberFormat="0" applyAlignment="0" applyProtection="0"/>
    <xf numFmtId="4" fontId="108" fillId="115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0" fontId="106" fillId="23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13" fillId="113" borderId="268" applyNumberFormat="0" applyProtection="0">
      <alignment horizontal="right" vertical="center"/>
    </xf>
    <xf numFmtId="0" fontId="19" fillId="25" borderId="268" applyNumberFormat="0" applyProtection="0">
      <alignment horizontal="left" vertical="center" indent="1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08" fillId="59" borderId="268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0" fontId="105" fillId="70" borderId="274" applyNumberFormat="0" applyAlignment="0" applyProtection="0"/>
    <xf numFmtId="0" fontId="108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4" fontId="108" fillId="67" borderId="268" applyNumberFormat="0" applyProtection="0">
      <alignment horizontal="right" vertical="center"/>
    </xf>
    <xf numFmtId="0" fontId="19" fillId="25" borderId="268" applyNumberFormat="0" applyProtection="0">
      <alignment horizontal="left" vertical="top" indent="1"/>
    </xf>
    <xf numFmtId="4" fontId="106" fillId="23" borderId="268" applyNumberFormat="0" applyProtection="0">
      <alignment horizontal="left" vertical="center" indent="1"/>
    </xf>
    <xf numFmtId="0" fontId="62" fillId="0" borderId="293" applyNumberFormat="0" applyFill="0" applyAlignment="0" applyProtection="0"/>
    <xf numFmtId="168" fontId="15" fillId="0" borderId="339">
      <alignment horizontal="right" indent="1"/>
    </xf>
    <xf numFmtId="4" fontId="108" fillId="116" borderId="268" applyNumberFormat="0" applyProtection="0">
      <alignment horizontal="left" vertical="center" indent="1"/>
    </xf>
    <xf numFmtId="4" fontId="106" fillId="23" borderId="295" applyNumberFormat="0" applyProtection="0">
      <alignment horizontal="left" vertical="center" indent="1"/>
    </xf>
    <xf numFmtId="0" fontId="18" fillId="30" borderId="317"/>
    <xf numFmtId="4" fontId="111" fillId="116" borderId="268" applyNumberFormat="0" applyProtection="0">
      <alignment vertical="center"/>
    </xf>
    <xf numFmtId="0" fontId="18" fillId="76" borderId="291"/>
    <xf numFmtId="4" fontId="108" fillId="116" borderId="318" applyNumberFormat="0" applyProtection="0">
      <alignment horizontal="left" vertical="center" indent="1"/>
    </xf>
    <xf numFmtId="4" fontId="108" fillId="116" borderId="268" applyNumberFormat="0" applyProtection="0">
      <alignment vertical="center"/>
    </xf>
    <xf numFmtId="0" fontId="18" fillId="30" borderId="294"/>
    <xf numFmtId="4" fontId="108" fillId="60" borderId="31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6" borderId="295" applyNumberFormat="0" applyProtection="0">
      <alignment horizontal="left" vertical="center" indent="1"/>
    </xf>
    <xf numFmtId="0" fontId="57" fillId="57" borderId="383" applyNumberFormat="0" applyAlignment="0" applyProtection="0"/>
    <xf numFmtId="0" fontId="19" fillId="25" borderId="268" applyNumberFormat="0" applyProtection="0">
      <alignment horizontal="left" vertical="top" indent="1"/>
    </xf>
    <xf numFmtId="0" fontId="57" fillId="57" borderId="272" applyNumberFormat="0" applyAlignment="0" applyProtection="0"/>
    <xf numFmtId="0" fontId="62" fillId="0" borderId="303" applyNumberFormat="0" applyFill="0" applyAlignment="0" applyProtection="0"/>
    <xf numFmtId="4" fontId="113" fillId="113" borderId="378" applyNumberFormat="0" applyProtection="0">
      <alignment horizontal="right" vertical="center"/>
    </xf>
    <xf numFmtId="0" fontId="19" fillId="37" borderId="268" applyNumberFormat="0" applyProtection="0">
      <alignment horizontal="left" vertical="top" indent="1"/>
    </xf>
    <xf numFmtId="4" fontId="107" fillId="23" borderId="295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59" borderId="295" applyNumberFormat="0" applyProtection="0">
      <alignment horizontal="right" vertical="center"/>
    </xf>
    <xf numFmtId="0" fontId="57" fillId="57" borderId="272" applyNumberFormat="0" applyAlignment="0" applyProtection="0"/>
    <xf numFmtId="4" fontId="111" fillId="113" borderId="268" applyNumberFormat="0" applyProtection="0">
      <alignment horizontal="right" vertical="center"/>
    </xf>
    <xf numFmtId="4" fontId="108" fillId="116" borderId="340" applyNumberFormat="0" applyProtection="0">
      <alignment horizontal="left" vertical="center" indent="1"/>
    </xf>
    <xf numFmtId="4" fontId="108" fillId="65" borderId="295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41" fillId="78" borderId="310" applyNumberFormat="0" applyFont="0" applyAlignment="0" applyProtection="0"/>
    <xf numFmtId="4" fontId="107" fillId="23" borderId="295" applyNumberFormat="0" applyProtection="0">
      <alignment vertical="center"/>
    </xf>
    <xf numFmtId="4" fontId="108" fillId="113" borderId="378" applyNumberFormat="0" applyProtection="0">
      <alignment horizontal="right" vertical="center"/>
    </xf>
    <xf numFmtId="0" fontId="18" fillId="76" borderId="359"/>
    <xf numFmtId="4" fontId="111" fillId="113" borderId="295" applyNumberFormat="0" applyProtection="0">
      <alignment horizontal="right" vertical="center"/>
    </xf>
    <xf numFmtId="0" fontId="44" fillId="70" borderId="363" applyNumberFormat="0" applyAlignment="0" applyProtection="0"/>
    <xf numFmtId="4" fontId="108" fillId="113" borderId="295" applyNumberFormat="0" applyProtection="0">
      <alignment horizontal="right" vertical="center"/>
    </xf>
    <xf numFmtId="0" fontId="105" fillId="70" borderId="384" applyNumberFormat="0" applyAlignment="0" applyProtection="0"/>
    <xf numFmtId="4" fontId="111" fillId="116" borderId="295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57" fillId="57" borderId="301" applyNumberFormat="0" applyAlignment="0" applyProtection="0"/>
    <xf numFmtId="4" fontId="108" fillId="69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0" fontId="19" fillId="114" borderId="340" applyNumberFormat="0" applyProtection="0">
      <alignment horizontal="left" vertical="top" indent="1"/>
    </xf>
    <xf numFmtId="4" fontId="108" fillId="111" borderId="295" applyNumberFormat="0" applyProtection="0">
      <alignment horizontal="right" vertical="center"/>
    </xf>
    <xf numFmtId="0" fontId="101" fillId="113" borderId="295" applyNumberFormat="0" applyProtection="0">
      <alignment horizontal="left" vertical="top" indent="1"/>
    </xf>
    <xf numFmtId="4" fontId="108" fillId="60" borderId="295" applyNumberFormat="0" applyProtection="0">
      <alignment horizontal="right" vertical="center"/>
    </xf>
    <xf numFmtId="0" fontId="44" fillId="70" borderId="279" applyNumberFormat="0" applyAlignment="0" applyProtection="0"/>
    <xf numFmtId="4" fontId="108" fillId="65" borderId="295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13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08" fillId="115" borderId="268" applyNumberFormat="0" applyProtection="0">
      <alignment horizontal="left" vertical="center" indent="1"/>
    </xf>
    <xf numFmtId="4" fontId="111" fillId="113" borderId="268" applyNumberFormat="0" applyProtection="0">
      <alignment horizontal="right" vertical="center"/>
    </xf>
    <xf numFmtId="4" fontId="108" fillId="113" borderId="268" applyNumberFormat="0" applyProtection="0">
      <alignment horizontal="right" vertical="center"/>
    </xf>
    <xf numFmtId="0" fontId="108" fillId="116" borderId="268" applyNumberFormat="0" applyProtection="0">
      <alignment horizontal="left" vertical="top" indent="1"/>
    </xf>
    <xf numFmtId="4" fontId="108" fillId="116" borderId="268" applyNumberFormat="0" applyProtection="0">
      <alignment horizontal="left" vertical="center" indent="1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vertical="center"/>
    </xf>
    <xf numFmtId="4" fontId="111" fillId="113" borderId="268" applyNumberFormat="0" applyProtection="0">
      <alignment horizontal="right" vertical="center"/>
    </xf>
    <xf numFmtId="0" fontId="19" fillId="25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4" fontId="108" fillId="113" borderId="268" applyNumberFormat="0" applyProtection="0">
      <alignment horizontal="right" vertical="center"/>
    </xf>
    <xf numFmtId="0" fontId="108" fillId="116" borderId="268" applyNumberFormat="0" applyProtection="0">
      <alignment horizontal="left" vertical="top" indent="1"/>
    </xf>
    <xf numFmtId="4" fontId="108" fillId="115" borderId="268" applyNumberFormat="0" applyProtection="0">
      <alignment horizontal="right" vertical="center"/>
    </xf>
    <xf numFmtId="4" fontId="108" fillId="116" borderId="268" applyNumberFormat="0" applyProtection="0">
      <alignment horizontal="left" vertical="center" indent="1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vertical="center"/>
    </xf>
    <xf numFmtId="4" fontId="108" fillId="60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7" fillId="23" borderId="268" applyNumberFormat="0" applyProtection="0">
      <alignment vertical="center"/>
    </xf>
    <xf numFmtId="4" fontId="106" fillId="77" borderId="268" applyNumberFormat="0" applyProtection="0">
      <alignment vertical="center"/>
    </xf>
    <xf numFmtId="0" fontId="19" fillId="109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4" fontId="108" fillId="68" borderId="268" applyNumberFormat="0" applyProtection="0">
      <alignment horizontal="right" vertical="center"/>
    </xf>
    <xf numFmtId="0" fontId="108" fillId="116" borderId="318" applyNumberFormat="0" applyProtection="0">
      <alignment horizontal="left" vertical="top" indent="1"/>
    </xf>
    <xf numFmtId="0" fontId="105" fillId="70" borderId="274" applyNumberFormat="0" applyAlignment="0" applyProtection="0"/>
    <xf numFmtId="0" fontId="14" fillId="78" borderId="273" applyNumberFormat="0" applyFont="0" applyAlignment="0" applyProtection="0"/>
    <xf numFmtId="4" fontId="108" fillId="69" borderId="268" applyNumberFormat="0" applyProtection="0">
      <alignment horizontal="right" vertical="center"/>
    </xf>
    <xf numFmtId="0" fontId="44" fillId="70" borderId="272" applyNumberFormat="0" applyAlignment="0" applyProtection="0"/>
    <xf numFmtId="4" fontId="108" fillId="65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53" borderId="268" applyNumberFormat="0" applyProtection="0">
      <alignment horizontal="right" vertical="center"/>
    </xf>
    <xf numFmtId="4" fontId="106" fillId="23" borderId="268" applyNumberFormat="0" applyProtection="0">
      <alignment horizontal="left" vertical="center" indent="1"/>
    </xf>
    <xf numFmtId="4" fontId="107" fillId="23" borderId="268" applyNumberFormat="0" applyProtection="0">
      <alignment vertical="center"/>
    </xf>
    <xf numFmtId="0" fontId="44" fillId="70" borderId="272" applyNumberFormat="0" applyAlignment="0" applyProtection="0"/>
    <xf numFmtId="0" fontId="57" fillId="57" borderId="272" applyNumberFormat="0" applyAlignment="0" applyProtection="0"/>
    <xf numFmtId="0" fontId="57" fillId="57" borderId="272" applyNumberFormat="0" applyAlignment="0" applyProtection="0"/>
    <xf numFmtId="4" fontId="108" fillId="61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15" fillId="60" borderId="320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44" fillId="70" borderId="272" applyNumberFormat="0" applyAlignment="0" applyProtection="0"/>
    <xf numFmtId="0" fontId="19" fillId="37" borderId="268" applyNumberFormat="0" applyProtection="0">
      <alignment horizontal="left" vertical="center" indent="1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3" borderId="268" applyNumberFormat="0" applyProtection="0">
      <alignment horizontal="right" vertical="center"/>
    </xf>
    <xf numFmtId="0" fontId="14" fillId="78" borderId="273" applyNumberFormat="0" applyFont="0" applyAlignment="0" applyProtection="0"/>
    <xf numFmtId="0" fontId="105" fillId="70" borderId="274" applyNumberFormat="0" applyAlignment="0" applyProtection="0"/>
    <xf numFmtId="0" fontId="41" fillId="78" borderId="288" applyNumberFormat="0" applyFont="0" applyAlignment="0" applyProtection="0"/>
    <xf numFmtId="4" fontId="111" fillId="113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4" fontId="106" fillId="77" borderId="268" applyNumberFormat="0" applyProtection="0">
      <alignment vertical="center"/>
    </xf>
    <xf numFmtId="4" fontId="107" fillId="23" borderId="268" applyNumberFormat="0" applyProtection="0">
      <alignment vertical="center"/>
    </xf>
    <xf numFmtId="4" fontId="106" fillId="23" borderId="268" applyNumberFormat="0" applyProtection="0">
      <alignment horizontal="left" vertical="center" indent="1"/>
    </xf>
    <xf numFmtId="0" fontId="106" fillId="23" borderId="268" applyNumberFormat="0" applyProtection="0">
      <alignment horizontal="left" vertical="top" indent="1"/>
    </xf>
    <xf numFmtId="4" fontId="108" fillId="53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4" fontId="108" fillId="115" borderId="268" applyNumberFormat="0" applyProtection="0">
      <alignment horizontal="right" vertical="center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0" fontId="19" fillId="109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top" indent="1"/>
    </xf>
    <xf numFmtId="0" fontId="19" fillId="25" borderId="268" applyNumberFormat="0" applyProtection="0">
      <alignment horizontal="left" vertical="center" indent="1"/>
    </xf>
    <xf numFmtId="0" fontId="19" fillId="25" borderId="268" applyNumberFormat="0" applyProtection="0">
      <alignment horizontal="left" vertical="top" indent="1"/>
    </xf>
    <xf numFmtId="4" fontId="111" fillId="113" borderId="268" applyNumberFormat="0" applyProtection="0">
      <alignment horizontal="right" vertical="center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08" fillId="115" borderId="268" applyNumberFormat="0" applyProtection="0">
      <alignment horizontal="left" vertical="center" indent="1"/>
    </xf>
    <xf numFmtId="4" fontId="113" fillId="113" borderId="268" applyNumberFormat="0" applyProtection="0">
      <alignment horizontal="right" vertical="center"/>
    </xf>
    <xf numFmtId="0" fontId="44" fillId="70" borderId="272" applyNumberFormat="0" applyAlignment="0" applyProtection="0"/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08" fillId="116" borderId="268" applyNumberFormat="0" applyProtection="0">
      <alignment vertical="center"/>
    </xf>
    <xf numFmtId="4" fontId="108" fillId="68" borderId="295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0" fontId="14" fillId="78" borderId="273" applyNumberFormat="0" applyFont="0" applyAlignment="0" applyProtection="0"/>
    <xf numFmtId="4" fontId="107" fillId="23" borderId="268" applyNumberFormat="0" applyProtection="0">
      <alignment vertical="center"/>
    </xf>
    <xf numFmtId="4" fontId="106" fillId="77" borderId="268" applyNumberFormat="0" applyProtection="0">
      <alignment vertical="center"/>
    </xf>
    <xf numFmtId="0" fontId="106" fillId="23" borderId="268" applyNumberFormat="0" applyProtection="0">
      <alignment horizontal="left" vertical="top" indent="1"/>
    </xf>
    <xf numFmtId="4" fontId="108" fillId="115" borderId="268" applyNumberFormat="0" applyProtection="0">
      <alignment horizontal="left" vertical="center" indent="1"/>
    </xf>
    <xf numFmtId="0" fontId="18" fillId="30" borderId="294"/>
    <xf numFmtId="0" fontId="19" fillId="109" borderId="340" applyNumberFormat="0" applyProtection="0">
      <alignment horizontal="left" vertical="top" indent="1"/>
    </xf>
    <xf numFmtId="4" fontId="108" fillId="61" borderId="268" applyNumberFormat="0" applyProtection="0">
      <alignment horizontal="right" vertical="center"/>
    </xf>
    <xf numFmtId="0" fontId="19" fillId="37" borderId="295" applyNumberFormat="0" applyProtection="0">
      <alignment horizontal="left" vertical="top" indent="1"/>
    </xf>
    <xf numFmtId="0" fontId="101" fillId="58" borderId="340" applyNumberFormat="0" applyProtection="0">
      <alignment horizontal="left" vertical="top" indent="1"/>
    </xf>
    <xf numFmtId="4" fontId="108" fillId="67" borderId="268" applyNumberFormat="0" applyProtection="0">
      <alignment horizontal="right" vertical="center"/>
    </xf>
    <xf numFmtId="0" fontId="62" fillId="0" borderId="293" applyNumberFormat="0" applyFill="0" applyAlignment="0" applyProtection="0"/>
    <xf numFmtId="0" fontId="62" fillId="0" borderId="316" applyNumberFormat="0" applyFill="0" applyAlignment="0" applyProtection="0"/>
    <xf numFmtId="4" fontId="108" fillId="59" borderId="268" applyNumberFormat="0" applyProtection="0">
      <alignment horizontal="right" vertical="center"/>
    </xf>
    <xf numFmtId="0" fontId="19" fillId="114" borderId="295" applyNumberFormat="0" applyProtection="0">
      <alignment horizontal="left" vertical="top" indent="1"/>
    </xf>
    <xf numFmtId="4" fontId="107" fillId="23" borderId="318" applyNumberFormat="0" applyProtection="0">
      <alignment vertical="center"/>
    </xf>
    <xf numFmtId="4" fontId="108" fillId="53" borderId="268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0" fontId="106" fillId="23" borderId="268" applyNumberFormat="0" applyProtection="0">
      <alignment horizontal="left" vertical="top" indent="1"/>
    </xf>
    <xf numFmtId="0" fontId="62" fillId="0" borderId="338" applyNumberFormat="0" applyFill="0" applyAlignment="0" applyProtection="0"/>
    <xf numFmtId="0" fontId="115" fillId="138" borderId="297" applyNumberFormat="0" applyProtection="0">
      <alignment horizontal="left" vertical="center" indent="1"/>
    </xf>
    <xf numFmtId="4" fontId="106" fillId="23" borderId="268" applyNumberFormat="0" applyProtection="0">
      <alignment horizontal="left" vertical="center" indent="1"/>
    </xf>
    <xf numFmtId="4" fontId="106" fillId="23" borderId="295" applyNumberFormat="0" applyProtection="0">
      <alignment horizontal="left" vertical="center" indent="1"/>
    </xf>
    <xf numFmtId="4" fontId="108" fillId="69" borderId="318" applyNumberFormat="0" applyProtection="0">
      <alignment horizontal="right" vertical="center"/>
    </xf>
    <xf numFmtId="4" fontId="108" fillId="67" borderId="268" applyNumberFormat="0" applyProtection="0">
      <alignment horizontal="right" vertical="center"/>
    </xf>
    <xf numFmtId="0" fontId="19" fillId="25" borderId="268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05" fillId="70" borderId="274" applyNumberFormat="0" applyAlignment="0" applyProtection="0"/>
    <xf numFmtId="0" fontId="19" fillId="25" borderId="268" applyNumberFormat="0" applyProtection="0">
      <alignment horizontal="left" vertical="top" indent="1"/>
    </xf>
    <xf numFmtId="4" fontId="108" fillId="59" borderId="268" applyNumberFormat="0" applyProtection="0">
      <alignment horizontal="right" vertical="center"/>
    </xf>
    <xf numFmtId="0" fontId="62" fillId="0" borderId="311" applyNumberFormat="0" applyFill="0" applyAlignment="0" applyProtection="0"/>
    <xf numFmtId="4" fontId="106" fillId="23" borderId="295" applyNumberFormat="0" applyProtection="0">
      <alignment horizontal="left" vertical="center" indent="1"/>
    </xf>
    <xf numFmtId="0" fontId="14" fillId="78" borderId="280" applyNumberFormat="0" applyFont="0" applyAlignment="0" applyProtection="0"/>
    <xf numFmtId="0" fontId="62" fillId="0" borderId="281" applyNumberFormat="0" applyFill="0" applyAlignment="0" applyProtection="0"/>
    <xf numFmtId="0" fontId="19" fillId="37" borderId="295" applyNumberFormat="0" applyProtection="0">
      <alignment horizontal="left" vertical="top" indent="1"/>
    </xf>
    <xf numFmtId="4" fontId="115" fillId="0" borderId="320" applyNumberFormat="0" applyProtection="0">
      <alignment horizontal="right" vertical="center"/>
    </xf>
    <xf numFmtId="0" fontId="108" fillId="109" borderId="295" applyNumberFormat="0" applyProtection="0">
      <alignment horizontal="left" vertical="top" indent="1"/>
    </xf>
    <xf numFmtId="4" fontId="108" fillId="60" borderId="340" applyNumberFormat="0" applyProtection="0">
      <alignment horizontal="right" vertical="center"/>
    </xf>
    <xf numFmtId="0" fontId="57" fillId="57" borderId="279" applyNumberFormat="0" applyAlignment="0" applyProtection="0"/>
    <xf numFmtId="0" fontId="40" fillId="76" borderId="335"/>
    <xf numFmtId="0" fontId="40" fillId="76" borderId="421"/>
    <xf numFmtId="0" fontId="62" fillId="0" borderId="316" applyNumberFormat="0" applyFill="0" applyAlignment="0" applyProtection="0"/>
    <xf numFmtId="4" fontId="108" fillId="111" borderId="378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0" fontId="62" fillId="0" borderId="293" applyNumberFormat="0" applyFill="0" applyAlignment="0" applyProtection="0"/>
    <xf numFmtId="4" fontId="123" fillId="139" borderId="297" applyNumberFormat="0" applyProtection="0">
      <alignment horizontal="left" vertical="center" indent="1"/>
    </xf>
    <xf numFmtId="0" fontId="18" fillId="30" borderId="339"/>
    <xf numFmtId="0" fontId="19" fillId="109" borderId="268" applyNumberFormat="0" applyProtection="0">
      <alignment horizontal="left" vertical="top" indent="1"/>
    </xf>
    <xf numFmtId="4" fontId="108" fillId="67" borderId="268" applyNumberFormat="0" applyProtection="0">
      <alignment horizontal="right" vertical="center"/>
    </xf>
    <xf numFmtId="0" fontId="105" fillId="70" borderId="274" applyNumberFormat="0" applyAlignment="0" applyProtection="0"/>
    <xf numFmtId="0" fontId="44" fillId="70" borderId="272" applyNumberFormat="0" applyAlignment="0" applyProtection="0"/>
    <xf numFmtId="0" fontId="14" fillId="78" borderId="273" applyNumberFormat="0" applyFont="0" applyAlignment="0" applyProtection="0"/>
    <xf numFmtId="4" fontId="106" fillId="23" borderId="268" applyNumberFormat="0" applyProtection="0">
      <alignment horizontal="left" vertical="center" indent="1"/>
    </xf>
    <xf numFmtId="4" fontId="108" fillId="115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08" fillId="116" borderId="268" applyNumberFormat="0" applyProtection="0">
      <alignment horizontal="left" vertical="top" indent="1"/>
    </xf>
    <xf numFmtId="0" fontId="62" fillId="0" borderId="275" applyNumberFormat="0" applyFill="0" applyAlignment="0" applyProtection="0"/>
    <xf numFmtId="4" fontId="108" fillId="116" borderId="268" applyNumberFormat="0" applyProtection="0">
      <alignment horizontal="left" vertical="center" indent="1"/>
    </xf>
    <xf numFmtId="4" fontId="111" fillId="116" borderId="268" applyNumberFormat="0" applyProtection="0">
      <alignment vertical="center"/>
    </xf>
    <xf numFmtId="4" fontId="108" fillId="60" borderId="268" applyNumberFormat="0" applyProtection="0">
      <alignment horizontal="right" vertical="center"/>
    </xf>
    <xf numFmtId="0" fontId="57" fillId="57" borderId="272" applyNumberFormat="0" applyAlignment="0" applyProtection="0"/>
    <xf numFmtId="4" fontId="108" fillId="115" borderId="268" applyNumberFormat="0" applyProtection="0">
      <alignment horizontal="right" vertical="center"/>
    </xf>
    <xf numFmtId="0" fontId="108" fillId="109" borderId="268" applyNumberFormat="0" applyProtection="0">
      <alignment horizontal="left" vertical="top" indent="1"/>
    </xf>
    <xf numFmtId="4" fontId="108" fillId="111" borderId="268" applyNumberFormat="0" applyProtection="0">
      <alignment horizontal="right" vertical="center"/>
    </xf>
    <xf numFmtId="0" fontId="19" fillId="25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center" indent="1"/>
    </xf>
    <xf numFmtId="0" fontId="57" fillId="57" borderId="272" applyNumberFormat="0" applyAlignment="0" applyProtection="0"/>
    <xf numFmtId="0" fontId="19" fillId="37" borderId="268" applyNumberFormat="0" applyProtection="0">
      <alignment horizontal="left" vertical="top" indent="1"/>
    </xf>
    <xf numFmtId="0" fontId="106" fillId="23" borderId="268" applyNumberFormat="0" applyProtection="0">
      <alignment horizontal="left" vertical="top" indent="1"/>
    </xf>
    <xf numFmtId="0" fontId="105" fillId="70" borderId="274" applyNumberFormat="0" applyAlignment="0" applyProtection="0"/>
    <xf numFmtId="4" fontId="106" fillId="77" borderId="268" applyNumberFormat="0" applyProtection="0">
      <alignment vertical="center"/>
    </xf>
    <xf numFmtId="0" fontId="19" fillId="25" borderId="268" applyNumberFormat="0" applyProtection="0">
      <alignment horizontal="left" vertical="top" indent="1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13" fillId="113" borderId="268" applyNumberFormat="0" applyProtection="0">
      <alignment horizontal="right" vertical="center"/>
    </xf>
    <xf numFmtId="0" fontId="108" fillId="109" borderId="268" applyNumberFormat="0" applyProtection="0">
      <alignment horizontal="left" vertical="top" indent="1"/>
    </xf>
    <xf numFmtId="4" fontId="108" fillId="60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0" fontId="14" fillId="78" borderId="273" applyNumberFormat="0" applyFont="0" applyAlignment="0" applyProtection="0"/>
    <xf numFmtId="0" fontId="19" fillId="25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top" indent="1"/>
    </xf>
    <xf numFmtId="0" fontId="57" fillId="57" borderId="272" applyNumberFormat="0" applyAlignment="0" applyProtection="0"/>
    <xf numFmtId="0" fontId="19" fillId="25" borderId="268" applyNumberFormat="0" applyProtection="0">
      <alignment horizontal="left" vertical="center" indent="1"/>
    </xf>
    <xf numFmtId="4" fontId="108" fillId="53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13" fillId="113" borderId="268" applyNumberFormat="0" applyProtection="0">
      <alignment horizontal="right" vertical="center"/>
    </xf>
    <xf numFmtId="0" fontId="108" fillId="109" borderId="268" applyNumberFormat="0" applyProtection="0">
      <alignment horizontal="left" vertical="top" indent="1"/>
    </xf>
    <xf numFmtId="0" fontId="62" fillId="0" borderId="275" applyNumberFormat="0" applyFill="0" applyAlignment="0" applyProtection="0"/>
    <xf numFmtId="4" fontId="113" fillId="113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4" fontId="107" fillId="23" borderId="295" applyNumberFormat="0" applyProtection="0">
      <alignment vertical="center"/>
    </xf>
    <xf numFmtId="0" fontId="106" fillId="23" borderId="295" applyNumberFormat="0" applyProtection="0">
      <alignment horizontal="left" vertical="top" indent="1"/>
    </xf>
    <xf numFmtId="168" fontId="15" fillId="0" borderId="294">
      <alignment horizontal="right" indent="1"/>
    </xf>
    <xf numFmtId="0" fontId="44" fillId="70" borderId="453" applyNumberFormat="0" applyAlignment="0" applyProtection="0"/>
    <xf numFmtId="0" fontId="44" fillId="70" borderId="279" applyNumberFormat="0" applyAlignment="0" applyProtection="0"/>
    <xf numFmtId="0" fontId="62" fillId="0" borderId="289" applyNumberFormat="0" applyFill="0" applyAlignment="0" applyProtection="0"/>
    <xf numFmtId="0" fontId="62" fillId="0" borderId="293" applyNumberFormat="0" applyFill="0" applyAlignment="0" applyProtection="0"/>
    <xf numFmtId="4" fontId="108" fillId="65" borderId="295" applyNumberFormat="0" applyProtection="0">
      <alignment horizontal="right" vertical="center"/>
    </xf>
    <xf numFmtId="0" fontId="19" fillId="25" borderId="268" applyNumberFormat="0" applyProtection="0">
      <alignment horizontal="left" vertical="top" indent="1"/>
    </xf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11" fillId="113" borderId="268" applyNumberFormat="0" applyProtection="0">
      <alignment horizontal="right" vertical="center"/>
    </xf>
    <xf numFmtId="4" fontId="108" fillId="115" borderId="268" applyNumberFormat="0" applyProtection="0">
      <alignment horizontal="left" vertical="center" indent="1"/>
    </xf>
    <xf numFmtId="0" fontId="108" fillId="109" borderId="268" applyNumberFormat="0" applyProtection="0">
      <alignment horizontal="left" vertical="top" indent="1"/>
    </xf>
    <xf numFmtId="4" fontId="113" fillId="113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0" fontId="19" fillId="114" borderId="268" applyNumberFormat="0" applyProtection="0">
      <alignment horizontal="left" vertical="center" indent="1"/>
    </xf>
    <xf numFmtId="0" fontId="44" fillId="70" borderId="272" applyNumberFormat="0" applyAlignment="0" applyProtection="0"/>
    <xf numFmtId="4" fontId="108" fillId="111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0" fontId="105" fillId="70" borderId="274" applyNumberFormat="0" applyAlignment="0" applyProtection="0"/>
    <xf numFmtId="0" fontId="57" fillId="57" borderId="272" applyNumberFormat="0" applyAlignment="0" applyProtection="0"/>
    <xf numFmtId="4" fontId="106" fillId="77" borderId="268" applyNumberFormat="0" applyProtection="0">
      <alignment vertical="center"/>
    </xf>
    <xf numFmtId="4" fontId="108" fillId="60" borderId="268" applyNumberFormat="0" applyProtection="0">
      <alignment horizontal="right" vertical="center"/>
    </xf>
    <xf numFmtId="0" fontId="19" fillId="109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top" indent="1"/>
    </xf>
    <xf numFmtId="0" fontId="14" fillId="78" borderId="273" applyNumberFormat="0" applyFont="0" applyAlignment="0" applyProtection="0"/>
    <xf numFmtId="4" fontId="108" fillId="67" borderId="268" applyNumberFormat="0" applyProtection="0">
      <alignment horizontal="right" vertical="center"/>
    </xf>
    <xf numFmtId="0" fontId="19" fillId="114" borderId="268" applyNumberFormat="0" applyProtection="0">
      <alignment horizontal="left" vertical="center" indent="1"/>
    </xf>
    <xf numFmtId="0" fontId="19" fillId="109" borderId="268" applyNumberFormat="0" applyProtection="0">
      <alignment horizontal="left" vertical="top" indent="1"/>
    </xf>
    <xf numFmtId="4" fontId="108" fillId="113" borderId="268" applyNumberFormat="0" applyProtection="0">
      <alignment horizontal="right" vertical="center"/>
    </xf>
    <xf numFmtId="4" fontId="106" fillId="77" borderId="268" applyNumberFormat="0" applyProtection="0">
      <alignment vertical="center"/>
    </xf>
    <xf numFmtId="0" fontId="108" fillId="116" borderId="268" applyNumberFormat="0" applyProtection="0">
      <alignment horizontal="left" vertical="top" indent="1"/>
    </xf>
    <xf numFmtId="4" fontId="108" fillId="115" borderId="268" applyNumberFormat="0" applyProtection="0">
      <alignment horizontal="right" vertical="center"/>
    </xf>
    <xf numFmtId="4" fontId="108" fillId="69" borderId="268" applyNumberFormat="0" applyProtection="0">
      <alignment horizontal="right" vertical="center"/>
    </xf>
    <xf numFmtId="4" fontId="108" fillId="65" borderId="268" applyNumberFormat="0" applyProtection="0">
      <alignment horizontal="right" vertical="center"/>
    </xf>
    <xf numFmtId="0" fontId="19" fillId="109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top" indent="1"/>
    </xf>
    <xf numFmtId="4" fontId="108" fillId="69" borderId="268" applyNumberFormat="0" applyProtection="0">
      <alignment horizontal="right" vertical="center"/>
    </xf>
    <xf numFmtId="0" fontId="19" fillId="25" borderId="268" applyNumberFormat="0" applyProtection="0">
      <alignment horizontal="left" vertical="center" indent="1"/>
    </xf>
    <xf numFmtId="4" fontId="108" fillId="111" borderId="268" applyNumberFormat="0" applyProtection="0">
      <alignment horizontal="right" vertical="center"/>
    </xf>
    <xf numFmtId="0" fontId="44" fillId="70" borderId="272" applyNumberFormat="0" applyAlignment="0" applyProtection="0"/>
    <xf numFmtId="4" fontId="108" fillId="116" borderId="268" applyNumberFormat="0" applyProtection="0">
      <alignment vertical="center"/>
    </xf>
    <xf numFmtId="4" fontId="111" fillId="116" borderId="268" applyNumberFormat="0" applyProtection="0">
      <alignment vertical="center"/>
    </xf>
    <xf numFmtId="4" fontId="108" fillId="115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0" fontId="44" fillId="70" borderId="272" applyNumberFormat="0" applyAlignment="0" applyProtection="0"/>
    <xf numFmtId="4" fontId="107" fillId="23" borderId="268" applyNumberFormat="0" applyProtection="0">
      <alignment vertical="center"/>
    </xf>
    <xf numFmtId="4" fontId="108" fillId="116" borderId="268" applyNumberFormat="0" applyProtection="0">
      <alignment vertical="center"/>
    </xf>
    <xf numFmtId="0" fontId="19" fillId="109" borderId="268" applyNumberFormat="0" applyProtection="0">
      <alignment horizontal="left" vertical="top" indent="1"/>
    </xf>
    <xf numFmtId="168" fontId="15" fillId="0" borderId="402">
      <alignment horizontal="right" indent="1"/>
    </xf>
    <xf numFmtId="0" fontId="44" fillId="70" borderId="272" applyNumberFormat="0" applyAlignment="0" applyProtection="0"/>
    <xf numFmtId="0" fontId="106" fillId="23" borderId="268" applyNumberFormat="0" applyProtection="0">
      <alignment horizontal="left" vertical="top" indent="1"/>
    </xf>
    <xf numFmtId="4" fontId="108" fillId="65" borderId="268" applyNumberFormat="0" applyProtection="0">
      <alignment horizontal="right" vertical="center"/>
    </xf>
    <xf numFmtId="0" fontId="19" fillId="37" borderId="268" applyNumberFormat="0" applyProtection="0">
      <alignment horizontal="left" vertical="center" indent="1"/>
    </xf>
    <xf numFmtId="4" fontId="108" fillId="116" borderId="268" applyNumberFormat="0" applyProtection="0">
      <alignment horizontal="left" vertical="center" indent="1"/>
    </xf>
    <xf numFmtId="0" fontId="62" fillId="0" borderId="275" applyNumberFormat="0" applyFill="0" applyAlignment="0" applyProtection="0"/>
    <xf numFmtId="4" fontId="108" fillId="67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9" fillId="109" borderId="268" applyNumberFormat="0" applyProtection="0">
      <alignment horizontal="left" vertical="center" indent="1"/>
    </xf>
    <xf numFmtId="4" fontId="108" fillId="115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0" fontId="44" fillId="70" borderId="272" applyNumberFormat="0" applyAlignment="0" applyProtection="0"/>
    <xf numFmtId="4" fontId="107" fillId="23" borderId="268" applyNumberFormat="0" applyProtection="0">
      <alignment vertical="center"/>
    </xf>
    <xf numFmtId="0" fontId="57" fillId="57" borderId="272" applyNumberFormat="0" applyAlignment="0" applyProtection="0"/>
    <xf numFmtId="4" fontId="108" fillId="53" borderId="268" applyNumberFormat="0" applyProtection="0">
      <alignment horizontal="right" vertical="center"/>
    </xf>
    <xf numFmtId="4" fontId="108" fillId="59" borderId="268" applyNumberFormat="0" applyProtection="0">
      <alignment horizontal="right" vertical="center"/>
    </xf>
    <xf numFmtId="4" fontId="108" fillId="68" borderId="268" applyNumberFormat="0" applyProtection="0">
      <alignment horizontal="right" vertical="center"/>
    </xf>
    <xf numFmtId="4" fontId="106" fillId="23" borderId="268" applyNumberFormat="0" applyProtection="0">
      <alignment horizontal="left" vertical="center" indent="1"/>
    </xf>
    <xf numFmtId="4" fontId="106" fillId="77" borderId="268" applyNumberFormat="0" applyProtection="0">
      <alignment vertical="center"/>
    </xf>
    <xf numFmtId="0" fontId="14" fillId="78" borderId="273" applyNumberFormat="0" applyFont="0" applyAlignment="0" applyProtection="0"/>
    <xf numFmtId="0" fontId="108" fillId="109" borderId="268" applyNumberFormat="0" applyProtection="0">
      <alignment horizontal="left" vertical="top" indent="1"/>
    </xf>
    <xf numFmtId="0" fontId="44" fillId="70" borderId="272" applyNumberFormat="0" applyAlignment="0" applyProtection="0"/>
    <xf numFmtId="0" fontId="19" fillId="109" borderId="268" applyNumberFormat="0" applyProtection="0">
      <alignment horizontal="left" vertical="top" indent="1"/>
    </xf>
    <xf numFmtId="4" fontId="108" fillId="60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4" fontId="106" fillId="23" borderId="268" applyNumberFormat="0" applyProtection="0">
      <alignment horizontal="left" vertical="center" indent="1"/>
    </xf>
    <xf numFmtId="0" fontId="108" fillId="116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top" indent="1"/>
    </xf>
    <xf numFmtId="0" fontId="19" fillId="114" borderId="268" applyNumberFormat="0" applyProtection="0">
      <alignment horizontal="left" vertical="center" indent="1"/>
    </xf>
    <xf numFmtId="4" fontId="108" fillId="69" borderId="268" applyNumberFormat="0" applyProtection="0">
      <alignment horizontal="right" vertical="center"/>
    </xf>
    <xf numFmtId="4" fontId="108" fillId="53" borderId="268" applyNumberFormat="0" applyProtection="0">
      <alignment horizontal="right" vertical="center"/>
    </xf>
    <xf numFmtId="0" fontId="57" fillId="57" borderId="272" applyNumberFormat="0" applyAlignment="0" applyProtection="0"/>
    <xf numFmtId="0" fontId="19" fillId="37" borderId="268" applyNumberFormat="0" applyProtection="0">
      <alignment horizontal="left" vertical="top" indent="1"/>
    </xf>
    <xf numFmtId="4" fontId="107" fillId="23" borderId="268" applyNumberFormat="0" applyProtection="0">
      <alignment vertical="center"/>
    </xf>
    <xf numFmtId="4" fontId="111" fillId="113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4" fontId="106" fillId="23" borderId="268" applyNumberFormat="0" applyProtection="0">
      <alignment horizontal="left" vertical="center" indent="1"/>
    </xf>
    <xf numFmtId="4" fontId="108" fillId="67" borderId="268" applyNumberFormat="0" applyProtection="0">
      <alignment horizontal="right" vertical="center"/>
    </xf>
    <xf numFmtId="4" fontId="108" fillId="61" borderId="268" applyNumberFormat="0" applyProtection="0">
      <alignment horizontal="right" vertical="center"/>
    </xf>
    <xf numFmtId="0" fontId="106" fillId="23" borderId="268" applyNumberFormat="0" applyProtection="0">
      <alignment horizontal="left" vertical="top" indent="1"/>
    </xf>
    <xf numFmtId="4" fontId="108" fillId="68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4" fontId="108" fillId="68" borderId="268" applyNumberFormat="0" applyProtection="0">
      <alignment horizontal="right" vertical="center"/>
    </xf>
    <xf numFmtId="0" fontId="19" fillId="109" borderId="268" applyNumberFormat="0" applyProtection="0">
      <alignment horizontal="left" vertical="center" indent="1"/>
    </xf>
    <xf numFmtId="4" fontId="113" fillId="113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0" fontId="19" fillId="109" borderId="268" applyNumberFormat="0" applyProtection="0">
      <alignment horizontal="left" vertical="center" indent="1"/>
    </xf>
    <xf numFmtId="4" fontId="111" fillId="116" borderId="268" applyNumberFormat="0" applyProtection="0">
      <alignment vertical="center"/>
    </xf>
    <xf numFmtId="4" fontId="108" fillId="116" borderId="268" applyNumberFormat="0" applyProtection="0">
      <alignment horizontal="left" vertical="center" indent="1"/>
    </xf>
    <xf numFmtId="4" fontId="108" fillId="53" borderId="268" applyNumberFormat="0" applyProtection="0">
      <alignment horizontal="right" vertical="center"/>
    </xf>
    <xf numFmtId="4" fontId="108" fillId="115" borderId="268" applyNumberFormat="0" applyProtection="0">
      <alignment horizontal="right" vertical="center"/>
    </xf>
    <xf numFmtId="0" fontId="105" fillId="70" borderId="274" applyNumberFormat="0" applyAlignment="0" applyProtection="0"/>
    <xf numFmtId="4" fontId="108" fillId="115" borderId="268" applyNumberFormat="0" applyProtection="0">
      <alignment horizontal="left" vertical="center" indent="1"/>
    </xf>
    <xf numFmtId="0" fontId="14" fillId="78" borderId="273" applyNumberFormat="0" applyFont="0" applyAlignment="0" applyProtection="0"/>
    <xf numFmtId="0" fontId="62" fillId="0" borderId="275" applyNumberFormat="0" applyFill="0" applyAlignment="0" applyProtection="0"/>
    <xf numFmtId="4" fontId="106" fillId="77" borderId="268" applyNumberFormat="0" applyProtection="0">
      <alignment vertical="center"/>
    </xf>
    <xf numFmtId="4" fontId="108" fillId="59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4" fontId="106" fillId="77" borderId="268" applyNumberFormat="0" applyProtection="0">
      <alignment vertical="center"/>
    </xf>
    <xf numFmtId="4" fontId="108" fillId="113" borderId="268" applyNumberFormat="0" applyProtection="0">
      <alignment horizontal="right" vertical="center"/>
    </xf>
    <xf numFmtId="4" fontId="111" fillId="116" borderId="268" applyNumberFormat="0" applyProtection="0">
      <alignment vertical="center"/>
    </xf>
    <xf numFmtId="4" fontId="113" fillId="113" borderId="268" applyNumberFormat="0" applyProtection="0">
      <alignment horizontal="right" vertical="center"/>
    </xf>
    <xf numFmtId="4" fontId="107" fillId="23" borderId="268" applyNumberFormat="0" applyProtection="0">
      <alignment vertical="center"/>
    </xf>
    <xf numFmtId="4" fontId="108" fillId="116" borderId="268" applyNumberFormat="0" applyProtection="0">
      <alignment vertical="center"/>
    </xf>
    <xf numFmtId="0" fontId="62" fillId="0" borderId="275" applyNumberFormat="0" applyFill="0" applyAlignment="0" applyProtection="0"/>
    <xf numFmtId="0" fontId="105" fillId="70" borderId="274" applyNumberFormat="0" applyAlignment="0" applyProtection="0"/>
    <xf numFmtId="0" fontId="19" fillId="114" borderId="268" applyNumberFormat="0" applyProtection="0">
      <alignment horizontal="left" vertical="top" indent="1"/>
    </xf>
    <xf numFmtId="4" fontId="107" fillId="23" borderId="268" applyNumberFormat="0" applyProtection="0">
      <alignment vertical="center"/>
    </xf>
    <xf numFmtId="0" fontId="106" fillId="23" borderId="268" applyNumberFormat="0" applyProtection="0">
      <alignment horizontal="left" vertical="top" indent="1"/>
    </xf>
    <xf numFmtId="0" fontId="62" fillId="0" borderId="289" applyNumberFormat="0" applyFill="0" applyAlignment="0" applyProtection="0"/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08" fillId="115" borderId="268" applyNumberFormat="0" applyProtection="0">
      <alignment horizontal="left" vertical="center" indent="1"/>
    </xf>
    <xf numFmtId="4" fontId="106" fillId="23" borderId="268" applyNumberFormat="0" applyProtection="0">
      <alignment horizontal="left" vertical="center" indent="1"/>
    </xf>
    <xf numFmtId="0" fontId="14" fillId="78" borderId="273" applyNumberFormat="0" applyFont="0" applyAlignment="0" applyProtection="0"/>
    <xf numFmtId="0" fontId="108" fillId="109" borderId="268" applyNumberFormat="0" applyProtection="0">
      <alignment horizontal="left" vertical="top" indent="1"/>
    </xf>
    <xf numFmtId="4" fontId="107" fillId="23" borderId="268" applyNumberFormat="0" applyProtection="0">
      <alignment vertical="center"/>
    </xf>
    <xf numFmtId="0" fontId="19" fillId="114" borderId="268" applyNumberFormat="0" applyProtection="0">
      <alignment horizontal="left" vertical="top" indent="1"/>
    </xf>
    <xf numFmtId="4" fontId="106" fillId="23" borderId="268" applyNumberFormat="0" applyProtection="0">
      <alignment horizontal="left" vertical="center" indent="1"/>
    </xf>
    <xf numFmtId="4" fontId="108" fillId="116" borderId="268" applyNumberFormat="0" applyProtection="0">
      <alignment horizontal="left" vertical="center" indent="1"/>
    </xf>
    <xf numFmtId="4" fontId="108" fillId="53" borderId="268" applyNumberFormat="0" applyProtection="0">
      <alignment horizontal="right" vertical="center"/>
    </xf>
    <xf numFmtId="0" fontId="14" fillId="78" borderId="273" applyNumberFormat="0" applyFont="0" applyAlignment="0" applyProtection="0"/>
    <xf numFmtId="0" fontId="57" fillId="57" borderId="272" applyNumberFormat="0" applyAlignment="0" applyProtection="0"/>
    <xf numFmtId="4" fontId="108" fillId="115" borderId="268" applyNumberFormat="0" applyProtection="0">
      <alignment horizontal="right" vertical="center"/>
    </xf>
    <xf numFmtId="0" fontId="108" fillId="109" borderId="268" applyNumberFormat="0" applyProtection="0">
      <alignment horizontal="left" vertical="top" indent="1"/>
    </xf>
    <xf numFmtId="4" fontId="108" fillId="111" borderId="268" applyNumberFormat="0" applyProtection="0">
      <alignment horizontal="right" vertical="center"/>
    </xf>
    <xf numFmtId="0" fontId="19" fillId="25" borderId="268" applyNumberFormat="0" applyProtection="0">
      <alignment horizontal="left" vertical="center" indent="1"/>
    </xf>
    <xf numFmtId="0" fontId="19" fillId="114" borderId="268" applyNumberFormat="0" applyProtection="0">
      <alignment horizontal="left" vertical="center" indent="1"/>
    </xf>
    <xf numFmtId="0" fontId="19" fillId="37" borderId="268" applyNumberFormat="0" applyProtection="0">
      <alignment horizontal="left" vertical="center" indent="1"/>
    </xf>
    <xf numFmtId="0" fontId="57" fillId="57" borderId="272" applyNumberFormat="0" applyAlignment="0" applyProtection="0"/>
    <xf numFmtId="0" fontId="19" fillId="37" borderId="268" applyNumberFormat="0" applyProtection="0">
      <alignment horizontal="left" vertical="top" indent="1"/>
    </xf>
    <xf numFmtId="0" fontId="106" fillId="23" borderId="268" applyNumberFormat="0" applyProtection="0">
      <alignment horizontal="left" vertical="top" indent="1"/>
    </xf>
    <xf numFmtId="0" fontId="105" fillId="70" borderId="274" applyNumberFormat="0" applyAlignment="0" applyProtection="0"/>
    <xf numFmtId="4" fontId="106" fillId="77" borderId="268" applyNumberFormat="0" applyProtection="0">
      <alignment vertical="center"/>
    </xf>
    <xf numFmtId="0" fontId="19" fillId="25" borderId="268" applyNumberFormat="0" applyProtection="0">
      <alignment horizontal="left" vertical="top" indent="1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13" fillId="113" borderId="268" applyNumberFormat="0" applyProtection="0">
      <alignment horizontal="right" vertical="center"/>
    </xf>
    <xf numFmtId="0" fontId="108" fillId="109" borderId="268" applyNumberFormat="0" applyProtection="0">
      <alignment horizontal="left" vertical="top" indent="1"/>
    </xf>
    <xf numFmtId="4" fontId="108" fillId="60" borderId="268" applyNumberFormat="0" applyProtection="0">
      <alignment horizontal="right" vertical="center"/>
    </xf>
    <xf numFmtId="4" fontId="108" fillId="111" borderId="268" applyNumberFormat="0" applyProtection="0">
      <alignment horizontal="right" vertical="center"/>
    </xf>
    <xf numFmtId="0" fontId="14" fillId="78" borderId="273" applyNumberFormat="0" applyFont="0" applyAlignment="0" applyProtection="0"/>
    <xf numFmtId="0" fontId="19" fillId="25" borderId="268" applyNumberFormat="0" applyProtection="0">
      <alignment horizontal="left" vertical="top" indent="1"/>
    </xf>
    <xf numFmtId="0" fontId="19" fillId="37" borderId="268" applyNumberFormat="0" applyProtection="0">
      <alignment horizontal="left" vertical="top" indent="1"/>
    </xf>
    <xf numFmtId="0" fontId="57" fillId="57" borderId="272" applyNumberFormat="0" applyAlignment="0" applyProtection="0"/>
    <xf numFmtId="0" fontId="19" fillId="25" borderId="268" applyNumberFormat="0" applyProtection="0">
      <alignment horizontal="left" vertical="center" indent="1"/>
    </xf>
    <xf numFmtId="4" fontId="108" fillId="53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0" fontId="62" fillId="0" borderId="275" applyNumberFormat="0" applyFill="0" applyAlignment="0" applyProtection="0"/>
    <xf numFmtId="4" fontId="113" fillId="113" borderId="268" applyNumberFormat="0" applyProtection="0">
      <alignment horizontal="right" vertical="center"/>
    </xf>
    <xf numFmtId="0" fontId="108" fillId="109" borderId="268" applyNumberFormat="0" applyProtection="0">
      <alignment horizontal="left" vertical="top" indent="1"/>
    </xf>
    <xf numFmtId="0" fontId="62" fillId="0" borderId="275" applyNumberFormat="0" applyFill="0" applyAlignment="0" applyProtection="0"/>
    <xf numFmtId="4" fontId="113" fillId="113" borderId="268" applyNumberFormat="0" applyProtection="0">
      <alignment horizontal="right" vertical="center"/>
    </xf>
    <xf numFmtId="4" fontId="108" fillId="60" borderId="268" applyNumberFormat="0" applyProtection="0">
      <alignment horizontal="right" vertical="center"/>
    </xf>
    <xf numFmtId="0" fontId="62" fillId="0" borderId="275" applyNumberFormat="0" applyFill="0" applyAlignment="0" applyProtection="0"/>
    <xf numFmtId="0" fontId="18" fillId="30" borderId="294"/>
    <xf numFmtId="4" fontId="115" fillId="51" borderId="342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0" fontId="108" fillId="116" borderId="295" applyNumberFormat="0" applyProtection="0">
      <alignment horizontal="left" vertical="top" indent="1"/>
    </xf>
    <xf numFmtId="0" fontId="62" fillId="0" borderId="293" applyNumberFormat="0" applyFill="0" applyAlignment="0" applyProtection="0"/>
    <xf numFmtId="4" fontId="115" fillId="136" borderId="342" applyNumberFormat="0" applyProtection="0">
      <alignment horizontal="right" vertical="center"/>
    </xf>
    <xf numFmtId="168" fontId="15" fillId="0" borderId="294">
      <alignment horizontal="right" indent="1"/>
    </xf>
    <xf numFmtId="4" fontId="106" fillId="23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0" fontId="44" fillId="70" borderId="279" applyNumberFormat="0" applyAlignment="0" applyProtection="0"/>
    <xf numFmtId="4" fontId="108" fillId="111" borderId="295" applyNumberFormat="0" applyProtection="0">
      <alignment horizontal="right" vertical="center"/>
    </xf>
    <xf numFmtId="168" fontId="15" fillId="0" borderId="294">
      <alignment horizontal="right" indent="1"/>
    </xf>
    <xf numFmtId="4" fontId="113" fillId="113" borderId="295" applyNumberFormat="0" applyProtection="0">
      <alignment horizontal="right" vertical="center"/>
    </xf>
    <xf numFmtId="4" fontId="107" fillId="23" borderId="295" applyNumberFormat="0" applyProtection="0">
      <alignment vertical="center"/>
    </xf>
    <xf numFmtId="0" fontId="62" fillId="0" borderId="293" applyNumberFormat="0" applyFill="0" applyAlignment="0" applyProtection="0"/>
    <xf numFmtId="0" fontId="41" fillId="78" borderId="280" applyNumberFormat="0" applyFont="0" applyAlignment="0" applyProtection="0"/>
    <xf numFmtId="168" fontId="15" fillId="0" borderId="294">
      <alignment horizontal="right" indent="1"/>
    </xf>
    <xf numFmtId="4" fontId="108" fillId="53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116" borderId="295" applyNumberFormat="0" applyProtection="0">
      <alignment horizontal="left" vertical="center" indent="1"/>
    </xf>
    <xf numFmtId="4" fontId="107" fillId="23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11" fillId="113" borderId="295" applyNumberFormat="0" applyProtection="0">
      <alignment horizontal="right" vertical="center"/>
    </xf>
    <xf numFmtId="4" fontId="106" fillId="23" borderId="295" applyNumberFormat="0" applyProtection="0">
      <alignment horizontal="left" vertical="center" indent="1"/>
    </xf>
    <xf numFmtId="0" fontId="44" fillId="70" borderId="279" applyNumberFormat="0" applyAlignment="0" applyProtection="0"/>
    <xf numFmtId="0" fontId="57" fillId="57" borderId="279" applyNumberFormat="0" applyAlignment="0" applyProtection="0"/>
    <xf numFmtId="0" fontId="19" fillId="109" borderId="295" applyNumberFormat="0" applyProtection="0">
      <alignment horizontal="left" vertical="center" indent="1"/>
    </xf>
    <xf numFmtId="4" fontId="108" fillId="60" borderId="295" applyNumberFormat="0" applyProtection="0">
      <alignment horizontal="right" vertical="center"/>
    </xf>
    <xf numFmtId="168" fontId="15" fillId="0" borderId="294">
      <alignment horizontal="right" indent="1"/>
    </xf>
    <xf numFmtId="4" fontId="108" fillId="69" borderId="295" applyNumberFormat="0" applyProtection="0">
      <alignment horizontal="right" vertical="center"/>
    </xf>
    <xf numFmtId="0" fontId="44" fillId="70" borderId="279" applyNumberFormat="0" applyAlignment="0" applyProtection="0"/>
    <xf numFmtId="168" fontId="15" fillId="0" borderId="294">
      <alignment horizontal="right" indent="1"/>
    </xf>
    <xf numFmtId="0" fontId="14" fillId="78" borderId="280" applyNumberFormat="0" applyFont="0" applyAlignment="0" applyProtection="0"/>
    <xf numFmtId="0" fontId="105" fillId="70" borderId="292" applyNumberFormat="0" applyAlignment="0" applyProtection="0"/>
    <xf numFmtId="4" fontId="108" fillId="116" borderId="295" applyNumberFormat="0" applyProtection="0">
      <alignment horizontal="left" vertical="center" indent="1"/>
    </xf>
    <xf numFmtId="4" fontId="111" fillId="116" borderId="295" applyNumberFormat="0" applyProtection="0">
      <alignment vertical="center"/>
    </xf>
    <xf numFmtId="0" fontId="19" fillId="37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4" fontId="106" fillId="77" borderId="295" applyNumberFormat="0" applyProtection="0">
      <alignment vertical="center"/>
    </xf>
    <xf numFmtId="4" fontId="107" fillId="23" borderId="295" applyNumberFormat="0" applyProtection="0">
      <alignment vertical="center"/>
    </xf>
    <xf numFmtId="4" fontId="106" fillId="23" borderId="295" applyNumberFormat="0" applyProtection="0">
      <alignment horizontal="left" vertical="center" indent="1"/>
    </xf>
    <xf numFmtId="0" fontId="106" fillId="23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4" fontId="108" fillId="53" borderId="378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4" fontId="113" fillId="113" borderId="295" applyNumberFormat="0" applyProtection="0">
      <alignment horizontal="right" vertical="center"/>
    </xf>
    <xf numFmtId="0" fontId="105" fillId="70" borderId="292" applyNumberFormat="0" applyAlignment="0" applyProtection="0"/>
    <xf numFmtId="0" fontId="57" fillId="57" borderId="279" applyNumberFormat="0" applyAlignment="0" applyProtection="0"/>
    <xf numFmtId="0" fontId="62" fillId="0" borderId="293" applyNumberFormat="0" applyFill="0" applyAlignment="0" applyProtection="0"/>
    <xf numFmtId="0" fontId="106" fillId="23" borderId="295" applyNumberFormat="0" applyProtection="0">
      <alignment horizontal="left" vertical="top" indent="1"/>
    </xf>
    <xf numFmtId="4" fontId="106" fillId="77" borderId="295" applyNumberFormat="0" applyProtection="0">
      <alignment vertical="center"/>
    </xf>
    <xf numFmtId="4" fontId="107" fillId="23" borderId="295" applyNumberFormat="0" applyProtection="0">
      <alignment vertical="center"/>
    </xf>
    <xf numFmtId="4" fontId="106" fillId="23" borderId="295" applyNumberFormat="0" applyProtection="0">
      <alignment horizontal="left" vertical="center" indent="1"/>
    </xf>
    <xf numFmtId="0" fontId="106" fillId="23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13" fillId="113" borderId="295" applyNumberFormat="0" applyProtection="0">
      <alignment horizontal="right" vertical="center"/>
    </xf>
    <xf numFmtId="0" fontId="108" fillId="116" borderId="295" applyNumberFormat="0" applyProtection="0">
      <alignment horizontal="left" vertical="top" indent="1"/>
    </xf>
    <xf numFmtId="4" fontId="108" fillId="115" borderId="295" applyNumberFormat="0" applyProtection="0">
      <alignment horizontal="left" vertical="center" indent="1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08" fillId="69" borderId="295" applyNumberFormat="0" applyProtection="0">
      <alignment horizontal="right" vertical="center"/>
    </xf>
    <xf numFmtId="168" fontId="15" fillId="0" borderId="294">
      <alignment horizontal="right" indent="1"/>
    </xf>
    <xf numFmtId="0" fontId="44" fillId="70" borderId="279" applyNumberFormat="0" applyAlignment="0" applyProtection="0"/>
    <xf numFmtId="0" fontId="106" fillId="23" borderId="295" applyNumberFormat="0" applyProtection="0">
      <alignment horizontal="left" vertical="top" indent="1"/>
    </xf>
    <xf numFmtId="4" fontId="108" fillId="67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13" fillId="113" borderId="295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0" fontId="44" fillId="70" borderId="301" applyNumberFormat="0" applyAlignment="0" applyProtection="0"/>
    <xf numFmtId="0" fontId="19" fillId="114" borderId="318" applyNumberFormat="0" applyProtection="0">
      <alignment horizontal="left" vertical="center" indent="1"/>
    </xf>
    <xf numFmtId="0" fontId="14" fillId="78" borderId="302" applyNumberFormat="0" applyFont="0" applyAlignment="0" applyProtection="0"/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4" fontId="115" fillId="110" borderId="297" applyNumberFormat="0" applyProtection="0">
      <alignment horizontal="left" vertical="center" indent="1"/>
    </xf>
    <xf numFmtId="4" fontId="108" fillId="65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53" borderId="295" applyNumberFormat="0" applyProtection="0">
      <alignment horizontal="right" vertical="center"/>
    </xf>
    <xf numFmtId="0" fontId="106" fillId="23" borderId="295" applyNumberFormat="0" applyProtection="0">
      <alignment horizontal="left" vertical="top" indent="1"/>
    </xf>
    <xf numFmtId="4" fontId="106" fillId="23" borderId="295" applyNumberFormat="0" applyProtection="0">
      <alignment horizontal="left" vertical="center" indent="1"/>
    </xf>
    <xf numFmtId="4" fontId="106" fillId="77" borderId="295" applyNumberFormat="0" applyProtection="0">
      <alignment vertical="center"/>
    </xf>
    <xf numFmtId="0" fontId="105" fillId="70" borderId="292" applyNumberFormat="0" applyAlignment="0" applyProtection="0"/>
    <xf numFmtId="0" fontId="14" fillId="78" borderId="280" applyNumberFormat="0" applyFont="0" applyAlignment="0" applyProtection="0"/>
    <xf numFmtId="0" fontId="44" fillId="70" borderId="279" applyNumberFormat="0" applyAlignment="0" applyProtection="0"/>
    <xf numFmtId="0" fontId="41" fillId="78" borderId="280" applyNumberFormat="0" applyFont="0" applyAlignment="0" applyProtection="0"/>
    <xf numFmtId="0" fontId="18" fillId="76" borderId="291"/>
    <xf numFmtId="0" fontId="18" fillId="30" borderId="294"/>
    <xf numFmtId="0" fontId="57" fillId="57" borderId="279" applyNumberFormat="0" applyAlignment="0" applyProtection="0"/>
    <xf numFmtId="168" fontId="15" fillId="0" borderId="294">
      <alignment horizontal="right" indent="1"/>
    </xf>
    <xf numFmtId="0" fontId="44" fillId="70" borderId="279" applyNumberFormat="0" applyAlignment="0" applyProtection="0"/>
    <xf numFmtId="0" fontId="19" fillId="114" borderId="295" applyNumberFormat="0" applyProtection="0">
      <alignment horizontal="left" vertical="top" indent="1"/>
    </xf>
    <xf numFmtId="4" fontId="108" fillId="111" borderId="340" applyNumberFormat="0" applyProtection="0">
      <alignment horizontal="right" vertical="center"/>
    </xf>
    <xf numFmtId="4" fontId="121" fillId="23" borderId="297" applyNumberFormat="0" applyProtection="0">
      <alignment vertical="center"/>
    </xf>
    <xf numFmtId="4" fontId="122" fillId="23" borderId="297" applyNumberFormat="0" applyProtection="0">
      <alignment vertical="center"/>
    </xf>
    <xf numFmtId="4" fontId="123" fillId="116" borderId="297" applyNumberFormat="0" applyProtection="0">
      <alignment horizontal="left" vertical="center" indent="1"/>
    </xf>
    <xf numFmtId="4" fontId="115" fillId="53" borderId="297" applyNumberFormat="0" applyProtection="0">
      <alignment horizontal="right" vertical="center"/>
    </xf>
    <xf numFmtId="4" fontId="115" fillId="136" borderId="297" applyNumberFormat="0" applyProtection="0">
      <alignment horizontal="right" vertical="center"/>
    </xf>
    <xf numFmtId="4" fontId="115" fillId="61" borderId="297" applyNumberFormat="0" applyProtection="0">
      <alignment horizontal="right" vertical="center"/>
    </xf>
    <xf numFmtId="4" fontId="115" fillId="65" borderId="297" applyNumberFormat="0" applyProtection="0">
      <alignment horizontal="right" vertical="center"/>
    </xf>
    <xf numFmtId="4" fontId="115" fillId="69" borderId="297" applyNumberFormat="0" applyProtection="0">
      <alignment horizontal="right" vertical="center"/>
    </xf>
    <xf numFmtId="4" fontId="115" fillId="68" borderId="297" applyNumberFormat="0" applyProtection="0">
      <alignment horizontal="right" vertical="center"/>
    </xf>
    <xf numFmtId="4" fontId="115" fillId="111" borderId="297" applyNumberFormat="0" applyProtection="0">
      <alignment horizontal="right" vertical="center"/>
    </xf>
    <xf numFmtId="4" fontId="115" fillId="60" borderId="297" applyNumberFormat="0" applyProtection="0">
      <alignment horizontal="right" vertical="center"/>
    </xf>
    <xf numFmtId="4" fontId="115" fillId="112" borderId="296" applyNumberFormat="0" applyProtection="0">
      <alignment horizontal="left" vertical="center" indent="1"/>
    </xf>
    <xf numFmtId="4" fontId="115" fillId="51" borderId="297" applyNumberFormat="0" applyProtection="0">
      <alignment horizontal="left" vertical="center" indent="1"/>
    </xf>
    <xf numFmtId="4" fontId="115" fillId="51" borderId="297" applyNumberFormat="0" applyProtection="0">
      <alignment horizontal="left" vertical="center" indent="1"/>
    </xf>
    <xf numFmtId="4" fontId="124" fillId="137" borderId="296" applyNumberFormat="0" applyProtection="0">
      <alignment horizontal="left" vertical="center" indent="1"/>
    </xf>
    <xf numFmtId="4" fontId="115" fillId="115" borderId="297" applyNumberFormat="0" applyProtection="0">
      <alignment horizontal="right" vertical="center"/>
    </xf>
    <xf numFmtId="0" fontId="57" fillId="57" borderId="279" applyNumberFormat="0" applyAlignment="0" applyProtection="0"/>
    <xf numFmtId="0" fontId="44" fillId="70" borderId="279" applyNumberFormat="0" applyAlignment="0" applyProtection="0"/>
    <xf numFmtId="0" fontId="115" fillId="70" borderId="297" applyNumberFormat="0" applyProtection="0">
      <alignment horizontal="left" vertical="center" indent="1"/>
    </xf>
    <xf numFmtId="0" fontId="101" fillId="137" borderId="295" applyNumberFormat="0" applyProtection="0">
      <alignment horizontal="left" vertical="top" indent="1"/>
    </xf>
    <xf numFmtId="0" fontId="101" fillId="137" borderId="295" applyNumberFormat="0" applyProtection="0">
      <alignment horizontal="left" vertical="top" indent="1"/>
    </xf>
    <xf numFmtId="0" fontId="115" fillId="138" borderId="297" applyNumberFormat="0" applyProtection="0">
      <alignment horizontal="left" vertical="center" indent="1"/>
    </xf>
    <xf numFmtId="0" fontId="101" fillId="115" borderId="295" applyNumberFormat="0" applyProtection="0">
      <alignment horizontal="left" vertical="top" indent="1"/>
    </xf>
    <xf numFmtId="0" fontId="101" fillId="115" borderId="295" applyNumberFormat="0" applyProtection="0">
      <alignment horizontal="left" vertical="top" indent="1"/>
    </xf>
    <xf numFmtId="0" fontId="115" fillId="58" borderId="297" applyNumberFormat="0" applyProtection="0">
      <alignment horizontal="left" vertical="center" indent="1"/>
    </xf>
    <xf numFmtId="0" fontId="101" fillId="58" borderId="295" applyNumberFormat="0" applyProtection="0">
      <alignment horizontal="left" vertical="top" indent="1"/>
    </xf>
    <xf numFmtId="0" fontId="101" fillId="58" borderId="295" applyNumberFormat="0" applyProtection="0">
      <alignment horizontal="left" vertical="top" indent="1"/>
    </xf>
    <xf numFmtId="0" fontId="115" fillId="113" borderId="297" applyNumberFormat="0" applyProtection="0">
      <alignment horizontal="left" vertical="center" indent="1"/>
    </xf>
    <xf numFmtId="0" fontId="101" fillId="113" borderId="295" applyNumberFormat="0" applyProtection="0">
      <alignment horizontal="left" vertical="top" indent="1"/>
    </xf>
    <xf numFmtId="0" fontId="101" fillId="113" borderId="295" applyNumberFormat="0" applyProtection="0">
      <alignment horizontal="left" vertical="top" indent="1"/>
    </xf>
    <xf numFmtId="4" fontId="123" fillId="139" borderId="297" applyNumberFormat="0" applyProtection="0">
      <alignment horizontal="left" vertical="center" indent="1"/>
    </xf>
    <xf numFmtId="4" fontId="123" fillId="139" borderId="297" applyNumberFormat="0" applyProtection="0">
      <alignment horizontal="left" vertical="center" indent="1"/>
    </xf>
    <xf numFmtId="168" fontId="15" fillId="0" borderId="382">
      <alignment horizontal="right" indent="1"/>
    </xf>
    <xf numFmtId="4" fontId="111" fillId="113" borderId="425" applyNumberFormat="0" applyProtection="0">
      <alignment horizontal="right" vertical="center"/>
    </xf>
    <xf numFmtId="0" fontId="19" fillId="25" borderId="403" applyNumberFormat="0" applyProtection="0">
      <alignment horizontal="left" vertical="center" indent="1"/>
    </xf>
    <xf numFmtId="4" fontId="108" fillId="69" borderId="403" applyNumberFormat="0" applyProtection="0">
      <alignment horizontal="right" vertical="center"/>
    </xf>
    <xf numFmtId="0" fontId="62" fillId="0" borderId="357" applyNumberFormat="0" applyFill="0" applyAlignment="0" applyProtection="0"/>
    <xf numFmtId="0" fontId="123" fillId="21" borderId="298"/>
    <xf numFmtId="4" fontId="115" fillId="0" borderId="297" applyNumberFormat="0" applyProtection="0">
      <alignment horizontal="right" vertical="center"/>
    </xf>
    <xf numFmtId="4" fontId="122" fillId="51" borderId="297" applyNumberFormat="0" applyProtection="0">
      <alignment horizontal="right" vertical="center"/>
    </xf>
    <xf numFmtId="0" fontId="125" fillId="0" borderId="294"/>
    <xf numFmtId="4" fontId="108" fillId="67" borderId="318" applyNumberFormat="0" applyProtection="0">
      <alignment horizontal="right" vertical="center"/>
    </xf>
    <xf numFmtId="0" fontId="41" fillId="78" borderId="302" applyNumberFormat="0" applyFont="0" applyAlignment="0" applyProtection="0"/>
    <xf numFmtId="4" fontId="113" fillId="113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0" fontId="40" fillId="30" borderId="345"/>
    <xf numFmtId="0" fontId="44" fillId="70" borderId="301" applyNumberFormat="0" applyAlignment="0" applyProtection="0"/>
    <xf numFmtId="0" fontId="41" fillId="78" borderId="322" applyNumberFormat="0" applyFont="0" applyAlignment="0" applyProtection="0"/>
    <xf numFmtId="4" fontId="106" fillId="77" borderId="318" applyNumberFormat="0" applyProtection="0">
      <alignment vertical="center"/>
    </xf>
    <xf numFmtId="0" fontId="19" fillId="37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4" fontId="108" fillId="65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6" fillId="77" borderId="318" applyNumberFormat="0" applyProtection="0">
      <alignment vertical="center"/>
    </xf>
    <xf numFmtId="4" fontId="108" fillId="113" borderId="318" applyNumberFormat="0" applyProtection="0">
      <alignment horizontal="right" vertical="center"/>
    </xf>
    <xf numFmtId="0" fontId="18" fillId="30" borderId="317"/>
    <xf numFmtId="4" fontId="108" fillId="59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13" fillId="113" borderId="318" applyNumberFormat="0" applyProtection="0">
      <alignment horizontal="right" vertical="center"/>
    </xf>
    <xf numFmtId="0" fontId="19" fillId="25" borderId="318" applyNumberFormat="0" applyProtection="0">
      <alignment horizontal="left" vertical="center" indent="1"/>
    </xf>
    <xf numFmtId="4" fontId="108" fillId="116" borderId="318" applyNumberFormat="0" applyProtection="0">
      <alignment vertical="center"/>
    </xf>
    <xf numFmtId="168" fontId="15" fillId="0" borderId="317">
      <alignment horizontal="right" indent="1"/>
    </xf>
    <xf numFmtId="0" fontId="19" fillId="114" borderId="318" applyNumberFormat="0" applyProtection="0">
      <alignment horizontal="left" vertical="top" indent="1"/>
    </xf>
    <xf numFmtId="4" fontId="108" fillId="69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0" fontId="106" fillId="23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0" fontId="57" fillId="57" borderId="314" applyNumberFormat="0" applyAlignment="0" applyProtection="0"/>
    <xf numFmtId="0" fontId="62" fillId="0" borderId="316" applyNumberFormat="0" applyFill="0" applyAlignment="0" applyProtection="0"/>
    <xf numFmtId="0" fontId="108" fillId="109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0" fontId="18" fillId="30" borderId="317"/>
    <xf numFmtId="0" fontId="18" fillId="30" borderId="317"/>
    <xf numFmtId="4" fontId="108" fillId="65" borderId="318" applyNumberFormat="0" applyProtection="0">
      <alignment horizontal="right" vertical="center"/>
    </xf>
    <xf numFmtId="0" fontId="18" fillId="30" borderId="402"/>
    <xf numFmtId="0" fontId="40" fillId="76" borderId="335"/>
    <xf numFmtId="4" fontId="111" fillId="113" borderId="340" applyNumberFormat="0" applyProtection="0">
      <alignment horizontal="right" vertical="center"/>
    </xf>
    <xf numFmtId="0" fontId="19" fillId="37" borderId="340" applyNumberFormat="0" applyProtection="0">
      <alignment horizontal="left" vertical="top" indent="1"/>
    </xf>
    <xf numFmtId="0" fontId="44" fillId="70" borderId="314" applyNumberFormat="0" applyAlignment="0" applyProtection="0"/>
    <xf numFmtId="0" fontId="19" fillId="109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top" indent="1"/>
    </xf>
    <xf numFmtId="0" fontId="40" fillId="76" borderId="330"/>
    <xf numFmtId="4" fontId="108" fillId="68" borderId="340" applyNumberFormat="0" applyProtection="0">
      <alignment horizontal="right" vertical="center"/>
    </xf>
    <xf numFmtId="0" fontId="62" fillId="0" borderId="365" applyNumberFormat="0" applyFill="0" applyAlignment="0" applyProtection="0"/>
    <xf numFmtId="0" fontId="40" fillId="30" borderId="358"/>
    <xf numFmtId="0" fontId="18" fillId="76" borderId="313"/>
    <xf numFmtId="168" fontId="15" fillId="0" borderId="339">
      <alignment horizontal="right" indent="1"/>
    </xf>
    <xf numFmtId="0" fontId="41" fillId="78" borderId="322" applyNumberFormat="0" applyFont="0" applyAlignment="0" applyProtection="0"/>
    <xf numFmtId="4" fontId="108" fillId="69" borderId="318" applyNumberFormat="0" applyProtection="0">
      <alignment horizontal="right" vertical="center"/>
    </xf>
    <xf numFmtId="4" fontId="107" fillId="23" borderId="318" applyNumberFormat="0" applyProtection="0">
      <alignment vertical="center"/>
    </xf>
    <xf numFmtId="0" fontId="105" fillId="70" borderId="384" applyNumberFormat="0" applyAlignment="0" applyProtection="0"/>
    <xf numFmtId="4" fontId="108" fillId="67" borderId="318" applyNumberFormat="0" applyProtection="0">
      <alignment horizontal="right" vertical="center"/>
    </xf>
    <xf numFmtId="4" fontId="106" fillId="77" borderId="318" applyNumberFormat="0" applyProtection="0">
      <alignment vertical="center"/>
    </xf>
    <xf numFmtId="0" fontId="62" fillId="0" borderId="365" applyNumberFormat="0" applyFill="0" applyAlignment="0" applyProtection="0"/>
    <xf numFmtId="0" fontId="62" fillId="0" borderId="338" applyNumberFormat="0" applyFill="0" applyAlignment="0" applyProtection="0"/>
    <xf numFmtId="0" fontId="40" fillId="76" borderId="346"/>
    <xf numFmtId="4" fontId="111" fillId="116" borderId="403" applyNumberFormat="0" applyProtection="0">
      <alignment vertical="center"/>
    </xf>
    <xf numFmtId="0" fontId="19" fillId="25" borderId="378" applyNumberFormat="0" applyProtection="0">
      <alignment horizontal="left" vertical="top" indent="1"/>
    </xf>
    <xf numFmtId="0" fontId="62" fillId="0" borderId="357" applyNumberFormat="0" applyFill="0" applyAlignment="0" applyProtection="0"/>
    <xf numFmtId="0" fontId="62" fillId="0" borderId="373" applyNumberFormat="0" applyFill="0" applyAlignment="0" applyProtection="0"/>
    <xf numFmtId="4" fontId="111" fillId="113" borderId="403" applyNumberFormat="0" applyProtection="0">
      <alignment horizontal="right" vertical="center"/>
    </xf>
    <xf numFmtId="4" fontId="108" fillId="68" borderId="378" applyNumberFormat="0" applyProtection="0">
      <alignment horizontal="right" vertical="center"/>
    </xf>
    <xf numFmtId="4" fontId="122" fillId="51" borderId="380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4" fontId="106" fillId="23" borderId="403" applyNumberFormat="0" applyProtection="0">
      <alignment horizontal="left" vertical="center" indent="1"/>
    </xf>
    <xf numFmtId="0" fontId="44" fillId="70" borderId="395" applyNumberFormat="0" applyAlignment="0" applyProtection="0"/>
    <xf numFmtId="4" fontId="108" fillId="61" borderId="378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8" fillId="30" borderId="339"/>
    <xf numFmtId="0" fontId="19" fillId="109" borderId="340" applyNumberFormat="0" applyProtection="0">
      <alignment horizontal="left" vertical="center" indent="1"/>
    </xf>
    <xf numFmtId="4" fontId="108" fillId="59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53" borderId="340" applyNumberFormat="0" applyProtection="0">
      <alignment horizontal="right" vertical="center"/>
    </xf>
    <xf numFmtId="0" fontId="19" fillId="109" borderId="340" applyNumberFormat="0" applyProtection="0">
      <alignment horizontal="left" vertical="center" indent="1"/>
    </xf>
    <xf numFmtId="4" fontId="123" fillId="139" borderId="449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4" fontId="108" fillId="65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78" applyNumberFormat="0" applyProtection="0">
      <alignment horizontal="left" vertical="center" indent="1"/>
    </xf>
    <xf numFmtId="0" fontId="40" fillId="30" borderId="358"/>
    <xf numFmtId="0" fontId="19" fillId="114" borderId="378" applyNumberFormat="0" applyProtection="0">
      <alignment horizontal="left" vertical="top" indent="1"/>
    </xf>
    <xf numFmtId="0" fontId="108" fillId="109" borderId="425" applyNumberFormat="0" applyProtection="0">
      <alignment horizontal="left" vertical="top" indent="1"/>
    </xf>
    <xf numFmtId="0" fontId="123" fillId="21" borderId="321"/>
    <xf numFmtId="0" fontId="101" fillId="113" borderId="318" applyNumberFormat="0" applyProtection="0">
      <alignment horizontal="left" vertical="top" indent="1"/>
    </xf>
    <xf numFmtId="0" fontId="108" fillId="116" borderId="447" applyNumberFormat="0" applyProtection="0">
      <alignment horizontal="left" vertical="top" indent="1"/>
    </xf>
    <xf numFmtId="0" fontId="101" fillId="115" borderId="318" applyNumberFormat="0" applyProtection="0">
      <alignment horizontal="left" vertical="top" indent="1"/>
    </xf>
    <xf numFmtId="0" fontId="115" fillId="58" borderId="320" applyNumberFormat="0" applyProtection="0">
      <alignment horizontal="left" vertical="center" indent="1"/>
    </xf>
    <xf numFmtId="0" fontId="115" fillId="70" borderId="320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4" fontId="108" fillId="115" borderId="295" applyNumberFormat="0" applyProtection="0">
      <alignment horizontal="right" vertical="center"/>
    </xf>
    <xf numFmtId="0" fontId="19" fillId="109" borderId="447" applyNumberFormat="0" applyProtection="0">
      <alignment horizontal="left" vertical="top" indent="1"/>
    </xf>
    <xf numFmtId="0" fontId="108" fillId="109" borderId="340" applyNumberFormat="0" applyProtection="0">
      <alignment horizontal="left" vertical="top" indent="1"/>
    </xf>
    <xf numFmtId="4" fontId="108" fillId="61" borderId="340" applyNumberFormat="0" applyProtection="0">
      <alignment horizontal="right" vertical="center"/>
    </xf>
    <xf numFmtId="0" fontId="19" fillId="109" borderId="340" applyNumberFormat="0" applyProtection="0">
      <alignment horizontal="left" vertical="top" indent="1"/>
    </xf>
    <xf numFmtId="0" fontId="41" fillId="78" borderId="280" applyNumberFormat="0" applyFont="0" applyAlignment="0" applyProtection="0"/>
    <xf numFmtId="0" fontId="62" fillId="0" borderId="333" applyNumberFormat="0" applyFill="0" applyAlignment="0" applyProtection="0"/>
    <xf numFmtId="168" fontId="15" fillId="0" borderId="334">
      <alignment horizontal="right" indent="1"/>
    </xf>
    <xf numFmtId="4" fontId="108" fillId="113" borderId="378" applyNumberFormat="0" applyProtection="0">
      <alignment horizontal="right" vertical="center"/>
    </xf>
    <xf numFmtId="4" fontId="108" fillId="113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0" fontId="19" fillId="25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0" fontId="108" fillId="109" borderId="295" applyNumberFormat="0" applyProtection="0">
      <alignment horizontal="left" vertical="top" indent="1"/>
    </xf>
    <xf numFmtId="0" fontId="57" fillId="57" borderId="279" applyNumberFormat="0" applyAlignment="0" applyProtection="0"/>
    <xf numFmtId="4" fontId="111" fillId="113" borderId="295" applyNumberFormat="0" applyProtection="0">
      <alignment horizontal="right" vertical="center"/>
    </xf>
    <xf numFmtId="0" fontId="41" fillId="78" borderId="280" applyNumberFormat="0" applyFont="0" applyAlignment="0" applyProtection="0"/>
    <xf numFmtId="0" fontId="19" fillId="25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top" indent="1"/>
    </xf>
    <xf numFmtId="4" fontId="106" fillId="77" borderId="295" applyNumberFormat="0" applyProtection="0">
      <alignment vertical="center"/>
    </xf>
    <xf numFmtId="4" fontId="108" fillId="53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0" fontId="57" fillId="57" borderId="279" applyNumberFormat="0" applyAlignment="0" applyProtection="0"/>
    <xf numFmtId="4" fontId="108" fillId="116" borderId="295" applyNumberFormat="0" applyProtection="0">
      <alignment vertical="center"/>
    </xf>
    <xf numFmtId="0" fontId="108" fillId="116" borderId="295" applyNumberFormat="0" applyProtection="0">
      <alignment horizontal="left" vertical="top" indent="1"/>
    </xf>
    <xf numFmtId="0" fontId="62" fillId="0" borderId="293" applyNumberFormat="0" applyFill="0" applyAlignment="0" applyProtection="0"/>
    <xf numFmtId="168" fontId="15" fillId="0" borderId="294">
      <alignment horizontal="right" indent="1"/>
    </xf>
    <xf numFmtId="4" fontId="106" fillId="23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0" fontId="44" fillId="70" borderId="279" applyNumberFormat="0" applyAlignment="0" applyProtection="0"/>
    <xf numFmtId="4" fontId="108" fillId="111" borderId="295" applyNumberFormat="0" applyProtection="0">
      <alignment horizontal="right" vertical="center"/>
    </xf>
    <xf numFmtId="168" fontId="15" fillId="0" borderId="294">
      <alignment horizontal="right" indent="1"/>
    </xf>
    <xf numFmtId="4" fontId="113" fillId="113" borderId="295" applyNumberFormat="0" applyProtection="0">
      <alignment horizontal="right" vertical="center"/>
    </xf>
    <xf numFmtId="4" fontId="107" fillId="23" borderId="295" applyNumberFormat="0" applyProtection="0">
      <alignment vertical="center"/>
    </xf>
    <xf numFmtId="0" fontId="41" fillId="78" borderId="280" applyNumberFormat="0" applyFont="0" applyAlignment="0" applyProtection="0"/>
    <xf numFmtId="168" fontId="15" fillId="0" borderId="294">
      <alignment horizontal="right" indent="1"/>
    </xf>
    <xf numFmtId="4" fontId="108" fillId="53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116" borderId="295" applyNumberFormat="0" applyProtection="0">
      <alignment horizontal="left" vertical="center" indent="1"/>
    </xf>
    <xf numFmtId="4" fontId="107" fillId="23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11" fillId="113" borderId="295" applyNumberFormat="0" applyProtection="0">
      <alignment horizontal="right" vertical="center"/>
    </xf>
    <xf numFmtId="4" fontId="106" fillId="23" borderId="295" applyNumberFormat="0" applyProtection="0">
      <alignment horizontal="left" vertical="center" indent="1"/>
    </xf>
    <xf numFmtId="0" fontId="44" fillId="70" borderId="279" applyNumberFormat="0" applyAlignment="0" applyProtection="0"/>
    <xf numFmtId="0" fontId="57" fillId="57" borderId="279" applyNumberFormat="0" applyAlignment="0" applyProtection="0"/>
    <xf numFmtId="0" fontId="19" fillId="109" borderId="295" applyNumberFormat="0" applyProtection="0">
      <alignment horizontal="left" vertical="center" indent="1"/>
    </xf>
    <xf numFmtId="4" fontId="108" fillId="60" borderId="295" applyNumberFormat="0" applyProtection="0">
      <alignment horizontal="right" vertical="center"/>
    </xf>
    <xf numFmtId="168" fontId="15" fillId="0" borderId="294">
      <alignment horizontal="right" indent="1"/>
    </xf>
    <xf numFmtId="4" fontId="108" fillId="69" borderId="295" applyNumberFormat="0" applyProtection="0">
      <alignment horizontal="right" vertical="center"/>
    </xf>
    <xf numFmtId="0" fontId="44" fillId="70" borderId="279" applyNumberFormat="0" applyAlignment="0" applyProtection="0"/>
    <xf numFmtId="168" fontId="15" fillId="0" borderId="294">
      <alignment horizontal="right" indent="1"/>
    </xf>
    <xf numFmtId="0" fontId="14" fillId="78" borderId="280" applyNumberFormat="0" applyFont="0" applyAlignment="0" applyProtection="0"/>
    <xf numFmtId="0" fontId="105" fillId="70" borderId="292" applyNumberFormat="0" applyAlignment="0" applyProtection="0"/>
    <xf numFmtId="4" fontId="108" fillId="116" borderId="295" applyNumberFormat="0" applyProtection="0">
      <alignment horizontal="left" vertical="center" indent="1"/>
    </xf>
    <xf numFmtId="4" fontId="111" fillId="116" borderId="295" applyNumberFormat="0" applyProtection="0">
      <alignment vertical="center"/>
    </xf>
    <xf numFmtId="0" fontId="19" fillId="37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4" fontId="106" fillId="77" borderId="295" applyNumberFormat="0" applyProtection="0">
      <alignment vertical="center"/>
    </xf>
    <xf numFmtId="4" fontId="107" fillId="23" borderId="295" applyNumberFormat="0" applyProtection="0">
      <alignment vertical="center"/>
    </xf>
    <xf numFmtId="4" fontId="106" fillId="23" borderId="295" applyNumberFormat="0" applyProtection="0">
      <alignment horizontal="left" vertical="center" indent="1"/>
    </xf>
    <xf numFmtId="0" fontId="106" fillId="23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57" fillId="57" borderId="331" applyNumberFormat="0" applyAlignment="0" applyProtection="0"/>
    <xf numFmtId="4" fontId="106" fillId="23" borderId="340" applyNumberFormat="0" applyProtection="0">
      <alignment horizontal="left" vertical="center" indent="1"/>
    </xf>
    <xf numFmtId="4" fontId="108" fillId="115" borderId="295" applyNumberFormat="0" applyProtection="0">
      <alignment horizontal="left" vertical="center" indent="1"/>
    </xf>
    <xf numFmtId="4" fontId="113" fillId="113" borderId="295" applyNumberFormat="0" applyProtection="0">
      <alignment horizontal="right" vertical="center"/>
    </xf>
    <xf numFmtId="0" fontId="105" fillId="70" borderId="292" applyNumberFormat="0" applyAlignment="0" applyProtection="0"/>
    <xf numFmtId="0" fontId="57" fillId="57" borderId="279" applyNumberFormat="0" applyAlignment="0" applyProtection="0"/>
    <xf numFmtId="0" fontId="62" fillId="0" borderId="293" applyNumberFormat="0" applyFill="0" applyAlignment="0" applyProtection="0"/>
    <xf numFmtId="0" fontId="106" fillId="23" borderId="295" applyNumberFormat="0" applyProtection="0">
      <alignment horizontal="left" vertical="top" indent="1"/>
    </xf>
    <xf numFmtId="4" fontId="106" fillId="77" borderId="295" applyNumberFormat="0" applyProtection="0">
      <alignment vertical="center"/>
    </xf>
    <xf numFmtId="4" fontId="107" fillId="23" borderId="295" applyNumberFormat="0" applyProtection="0">
      <alignment vertical="center"/>
    </xf>
    <xf numFmtId="4" fontId="106" fillId="23" borderId="295" applyNumberFormat="0" applyProtection="0">
      <alignment horizontal="left" vertical="center" indent="1"/>
    </xf>
    <xf numFmtId="0" fontId="106" fillId="23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13" fillId="113" borderId="295" applyNumberFormat="0" applyProtection="0">
      <alignment horizontal="right" vertical="center"/>
    </xf>
    <xf numFmtId="0" fontId="108" fillId="116" borderId="295" applyNumberFormat="0" applyProtection="0">
      <alignment horizontal="left" vertical="top" indent="1"/>
    </xf>
    <xf numFmtId="4" fontId="108" fillId="115" borderId="295" applyNumberFormat="0" applyProtection="0">
      <alignment horizontal="left" vertical="center" indent="1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08" fillId="69" borderId="295" applyNumberFormat="0" applyProtection="0">
      <alignment horizontal="right" vertical="center"/>
    </xf>
    <xf numFmtId="168" fontId="15" fillId="0" borderId="294">
      <alignment horizontal="right" indent="1"/>
    </xf>
    <xf numFmtId="0" fontId="44" fillId="70" borderId="279" applyNumberFormat="0" applyAlignment="0" applyProtection="0"/>
    <xf numFmtId="0" fontId="106" fillId="23" borderId="295" applyNumberFormat="0" applyProtection="0">
      <alignment horizontal="left" vertical="top" indent="1"/>
    </xf>
    <xf numFmtId="4" fontId="108" fillId="67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13" fillId="113" borderId="295" applyNumberFormat="0" applyProtection="0">
      <alignment horizontal="right" vertical="center"/>
    </xf>
    <xf numFmtId="4" fontId="115" fillId="110" borderId="297" applyNumberFormat="0" applyProtection="0">
      <alignment horizontal="left" vertical="center" indent="1"/>
    </xf>
    <xf numFmtId="4" fontId="121" fillId="23" borderId="297" applyNumberFormat="0" applyProtection="0">
      <alignment vertical="center"/>
    </xf>
    <xf numFmtId="4" fontId="122" fillId="23" borderId="297" applyNumberFormat="0" applyProtection="0">
      <alignment vertical="center"/>
    </xf>
    <xf numFmtId="4" fontId="123" fillId="116" borderId="297" applyNumberFormat="0" applyProtection="0">
      <alignment horizontal="left" vertical="center" indent="1"/>
    </xf>
    <xf numFmtId="4" fontId="115" fillId="53" borderId="297" applyNumberFormat="0" applyProtection="0">
      <alignment horizontal="right" vertical="center"/>
    </xf>
    <xf numFmtId="4" fontId="115" fillId="136" borderId="297" applyNumberFormat="0" applyProtection="0">
      <alignment horizontal="right" vertical="center"/>
    </xf>
    <xf numFmtId="4" fontId="115" fillId="61" borderId="297" applyNumberFormat="0" applyProtection="0">
      <alignment horizontal="right" vertical="center"/>
    </xf>
    <xf numFmtId="4" fontId="115" fillId="65" borderId="297" applyNumberFormat="0" applyProtection="0">
      <alignment horizontal="right" vertical="center"/>
    </xf>
    <xf numFmtId="4" fontId="115" fillId="69" borderId="297" applyNumberFormat="0" applyProtection="0">
      <alignment horizontal="right" vertical="center"/>
    </xf>
    <xf numFmtId="4" fontId="115" fillId="68" borderId="297" applyNumberFormat="0" applyProtection="0">
      <alignment horizontal="right" vertical="center"/>
    </xf>
    <xf numFmtId="4" fontId="115" fillId="111" borderId="297" applyNumberFormat="0" applyProtection="0">
      <alignment horizontal="right" vertical="center"/>
    </xf>
    <xf numFmtId="4" fontId="115" fillId="60" borderId="297" applyNumberFormat="0" applyProtection="0">
      <alignment horizontal="right" vertical="center"/>
    </xf>
    <xf numFmtId="4" fontId="115" fillId="112" borderId="296" applyNumberFormat="0" applyProtection="0">
      <alignment horizontal="left" vertical="center" indent="1"/>
    </xf>
    <xf numFmtId="4" fontId="115" fillId="51" borderId="297" applyNumberFormat="0" applyProtection="0">
      <alignment horizontal="left" vertical="center" indent="1"/>
    </xf>
    <xf numFmtId="4" fontId="115" fillId="51" borderId="297" applyNumberFormat="0" applyProtection="0">
      <alignment horizontal="left" vertical="center" indent="1"/>
    </xf>
    <xf numFmtId="4" fontId="124" fillId="137" borderId="296" applyNumberFormat="0" applyProtection="0">
      <alignment horizontal="left" vertical="center" indent="1"/>
    </xf>
    <xf numFmtId="4" fontId="115" fillId="115" borderId="297" applyNumberFormat="0" applyProtection="0">
      <alignment horizontal="right" vertical="center"/>
    </xf>
    <xf numFmtId="0" fontId="115" fillId="70" borderId="297" applyNumberFormat="0" applyProtection="0">
      <alignment horizontal="left" vertical="center" indent="1"/>
    </xf>
    <xf numFmtId="0" fontId="101" fillId="137" borderId="295" applyNumberFormat="0" applyProtection="0">
      <alignment horizontal="left" vertical="top" indent="1"/>
    </xf>
    <xf numFmtId="0" fontId="101" fillId="137" borderId="295" applyNumberFormat="0" applyProtection="0">
      <alignment horizontal="left" vertical="top" indent="1"/>
    </xf>
    <xf numFmtId="0" fontId="115" fillId="138" borderId="297" applyNumberFormat="0" applyProtection="0">
      <alignment horizontal="left" vertical="center" indent="1"/>
    </xf>
    <xf numFmtId="0" fontId="101" fillId="115" borderId="295" applyNumberFormat="0" applyProtection="0">
      <alignment horizontal="left" vertical="top" indent="1"/>
    </xf>
    <xf numFmtId="0" fontId="101" fillId="115" borderId="295" applyNumberFormat="0" applyProtection="0">
      <alignment horizontal="left" vertical="top" indent="1"/>
    </xf>
    <xf numFmtId="0" fontId="115" fillId="58" borderId="297" applyNumberFormat="0" applyProtection="0">
      <alignment horizontal="left" vertical="center" indent="1"/>
    </xf>
    <xf numFmtId="0" fontId="101" fillId="58" borderId="295" applyNumberFormat="0" applyProtection="0">
      <alignment horizontal="left" vertical="top" indent="1"/>
    </xf>
    <xf numFmtId="0" fontId="101" fillId="58" borderId="295" applyNumberFormat="0" applyProtection="0">
      <alignment horizontal="left" vertical="top" indent="1"/>
    </xf>
    <xf numFmtId="0" fontId="115" fillId="113" borderId="297" applyNumberFormat="0" applyProtection="0">
      <alignment horizontal="left" vertical="center" indent="1"/>
    </xf>
    <xf numFmtId="0" fontId="101" fillId="113" borderId="295" applyNumberFormat="0" applyProtection="0">
      <alignment horizontal="left" vertical="top" indent="1"/>
    </xf>
    <xf numFmtId="0" fontId="101" fillId="113" borderId="295" applyNumberFormat="0" applyProtection="0">
      <alignment horizontal="left" vertical="top" indent="1"/>
    </xf>
    <xf numFmtId="4" fontId="123" fillId="139" borderId="297" applyNumberFormat="0" applyProtection="0">
      <alignment horizontal="left" vertical="center" indent="1"/>
    </xf>
    <xf numFmtId="4" fontId="123" fillId="139" borderId="297" applyNumberFormat="0" applyProtection="0">
      <alignment horizontal="left" vertical="center" indent="1"/>
    </xf>
    <xf numFmtId="4" fontId="113" fillId="113" borderId="378" applyNumberFormat="0" applyProtection="0">
      <alignment horizontal="right" vertical="center"/>
    </xf>
    <xf numFmtId="0" fontId="19" fillId="109" borderId="425" applyNumberFormat="0" applyProtection="0">
      <alignment horizontal="left" vertical="top" indent="1"/>
    </xf>
    <xf numFmtId="4" fontId="108" fillId="111" borderId="403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4" fontId="121" fillId="23" borderId="342" applyNumberFormat="0" applyProtection="0">
      <alignment vertical="center"/>
    </xf>
    <xf numFmtId="0" fontId="123" fillId="21" borderId="298"/>
    <xf numFmtId="4" fontId="115" fillId="0" borderId="297" applyNumberFormat="0" applyProtection="0">
      <alignment horizontal="right" vertical="center"/>
    </xf>
    <xf numFmtId="4" fontId="122" fillId="51" borderId="297" applyNumberFormat="0" applyProtection="0">
      <alignment horizontal="right" vertical="center"/>
    </xf>
    <xf numFmtId="0" fontId="125" fillId="0" borderId="294"/>
    <xf numFmtId="4" fontId="106" fillId="77" borderId="318" applyNumberFormat="0" applyProtection="0">
      <alignment vertical="center"/>
    </xf>
    <xf numFmtId="0" fontId="18" fillId="30" borderId="317"/>
    <xf numFmtId="4" fontId="106" fillId="23" borderId="295" applyNumberFormat="0" applyProtection="0">
      <alignment horizontal="left" vertical="center" indent="1"/>
    </xf>
    <xf numFmtId="4" fontId="107" fillId="23" borderId="295" applyNumberFormat="0" applyProtection="0">
      <alignment vertical="center"/>
    </xf>
    <xf numFmtId="4" fontId="108" fillId="67" borderId="295" applyNumberFormat="0" applyProtection="0">
      <alignment horizontal="right" vertical="center"/>
    </xf>
    <xf numFmtId="0" fontId="41" fillId="78" borderId="280" applyNumberFormat="0" applyFont="0" applyAlignment="0" applyProtection="0"/>
    <xf numFmtId="4" fontId="113" fillId="113" borderId="295" applyNumberFormat="0" applyProtection="0">
      <alignment horizontal="right" vertical="center"/>
    </xf>
    <xf numFmtId="0" fontId="44" fillId="70" borderId="279" applyNumberFormat="0" applyAlignment="0" applyProtection="0"/>
    <xf numFmtId="168" fontId="15" fillId="0" borderId="294">
      <alignment horizontal="right" indent="1"/>
    </xf>
    <xf numFmtId="0" fontId="108" fillId="116" borderId="295" applyNumberFormat="0" applyProtection="0">
      <alignment horizontal="left" vertical="top" indent="1"/>
    </xf>
    <xf numFmtId="4" fontId="108" fillId="61" borderId="295" applyNumberFormat="0" applyProtection="0">
      <alignment horizontal="right" vertical="center"/>
    </xf>
    <xf numFmtId="0" fontId="41" fillId="78" borderId="280" applyNumberFormat="0" applyFont="0" applyAlignment="0" applyProtection="0"/>
    <xf numFmtId="0" fontId="57" fillId="57" borderId="279" applyNumberFormat="0" applyAlignment="0" applyProtection="0"/>
    <xf numFmtId="0" fontId="14" fillId="78" borderId="280" applyNumberFormat="0" applyFont="0" applyAlignment="0" applyProtection="0"/>
    <xf numFmtId="0" fontId="62" fillId="0" borderId="293" applyNumberFormat="0" applyFill="0" applyAlignment="0" applyProtection="0"/>
    <xf numFmtId="4" fontId="108" fillId="113" borderId="295" applyNumberFormat="0" applyProtection="0">
      <alignment horizontal="right" vertical="center"/>
    </xf>
    <xf numFmtId="168" fontId="15" fillId="0" borderId="294">
      <alignment horizontal="right" indent="1"/>
    </xf>
    <xf numFmtId="4" fontId="106" fillId="77" borderId="295" applyNumberFormat="0" applyProtection="0">
      <alignment vertical="center"/>
    </xf>
    <xf numFmtId="0" fontId="18" fillId="30" borderId="294"/>
    <xf numFmtId="0" fontId="62" fillId="0" borderId="293" applyNumberFormat="0" applyFill="0" applyAlignment="0" applyProtection="0"/>
    <xf numFmtId="0" fontId="108" fillId="109" borderId="295" applyNumberFormat="0" applyProtection="0">
      <alignment horizontal="left" vertical="top" indent="1"/>
    </xf>
    <xf numFmtId="0" fontId="108" fillId="116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44" fillId="70" borderId="279" applyNumberFormat="0" applyAlignment="0" applyProtection="0"/>
    <xf numFmtId="0" fontId="19" fillId="109" borderId="295" applyNumberFormat="0" applyProtection="0">
      <alignment horizontal="left" vertical="top" indent="1"/>
    </xf>
    <xf numFmtId="4" fontId="108" fillId="67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53" borderId="295" applyNumberFormat="0" applyProtection="0">
      <alignment horizontal="right" vertical="center"/>
    </xf>
    <xf numFmtId="0" fontId="106" fillId="23" borderId="295" applyNumberFormat="0" applyProtection="0">
      <alignment horizontal="left" vertical="top" indent="1"/>
    </xf>
    <xf numFmtId="4" fontId="106" fillId="23" borderId="295" applyNumberFormat="0" applyProtection="0">
      <alignment horizontal="left" vertical="center" indent="1"/>
    </xf>
    <xf numFmtId="4" fontId="107" fillId="23" borderId="295" applyNumberFormat="0" applyProtection="0">
      <alignment vertical="center"/>
    </xf>
    <xf numFmtId="0" fontId="57" fillId="57" borderId="279" applyNumberFormat="0" applyAlignment="0" applyProtection="0"/>
    <xf numFmtId="0" fontId="105" fillId="70" borderId="292" applyNumberFormat="0" applyAlignment="0" applyProtection="0"/>
    <xf numFmtId="0" fontId="40" fillId="30" borderId="334"/>
    <xf numFmtId="0" fontId="44" fillId="70" borderId="301" applyNumberFormat="0" applyAlignment="0" applyProtection="0"/>
    <xf numFmtId="168" fontId="15" fillId="0" borderId="290">
      <alignment horizontal="right" indent="1"/>
    </xf>
    <xf numFmtId="0" fontId="41" fillId="78" borderId="280" applyNumberFormat="0" applyFont="0" applyAlignment="0" applyProtection="0"/>
    <xf numFmtId="168" fontId="15" fillId="0" borderId="294">
      <alignment horizontal="right" indent="1"/>
    </xf>
    <xf numFmtId="0" fontId="62" fillId="0" borderId="293" applyNumberFormat="0" applyFill="0" applyAlignment="0" applyProtection="0"/>
    <xf numFmtId="4" fontId="108" fillId="116" borderId="378" applyNumberFormat="0" applyProtection="0">
      <alignment horizontal="left" vertical="center" indent="1"/>
    </xf>
    <xf numFmtId="0" fontId="19" fillId="109" borderId="295" applyNumberFormat="0" applyProtection="0">
      <alignment horizontal="left" vertical="center" indent="1"/>
    </xf>
    <xf numFmtId="4" fontId="108" fillId="113" borderId="403" applyNumberFormat="0" applyProtection="0">
      <alignment horizontal="right" vertical="center"/>
    </xf>
    <xf numFmtId="0" fontId="18" fillId="30" borderId="290"/>
    <xf numFmtId="0" fontId="18" fillId="76" borderId="291"/>
    <xf numFmtId="4" fontId="106" fillId="77" borderId="295" applyNumberFormat="0" applyProtection="0">
      <alignment vertical="center"/>
    </xf>
    <xf numFmtId="0" fontId="19" fillId="114" borderId="295" applyNumberFormat="0" applyProtection="0">
      <alignment horizontal="left" vertical="top" indent="1"/>
    </xf>
    <xf numFmtId="0" fontId="19" fillId="37" borderId="318" applyNumberFormat="0" applyProtection="0">
      <alignment horizontal="left" vertical="top" indent="1"/>
    </xf>
    <xf numFmtId="4" fontId="111" fillId="116" borderId="318" applyNumberFormat="0" applyProtection="0">
      <alignment vertical="center"/>
    </xf>
    <xf numFmtId="0" fontId="57" fillId="57" borderId="309" applyNumberFormat="0" applyAlignment="0" applyProtection="0"/>
    <xf numFmtId="4" fontId="108" fillId="65" borderId="318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41" fillId="78" borderId="305" applyNumberFormat="0" applyFont="0" applyAlignment="0" applyProtection="0"/>
    <xf numFmtId="4" fontId="108" fillId="113" borderId="318" applyNumberFormat="0" applyProtection="0">
      <alignment horizontal="right" vertical="center"/>
    </xf>
    <xf numFmtId="0" fontId="57" fillId="57" borderId="279" applyNumberFormat="0" applyAlignment="0" applyProtection="0"/>
    <xf numFmtId="0" fontId="14" fillId="78" borderId="280" applyNumberFormat="0" applyFont="0" applyAlignment="0" applyProtection="0"/>
    <xf numFmtId="0" fontId="44" fillId="70" borderId="355" applyNumberFormat="0" applyAlignment="0" applyProtection="0"/>
    <xf numFmtId="0" fontId="19" fillId="114" borderId="318" applyNumberFormat="0" applyProtection="0">
      <alignment horizontal="left" vertical="center" indent="1"/>
    </xf>
    <xf numFmtId="4" fontId="108" fillId="60" borderId="295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0" fontId="44" fillId="70" borderId="304" applyNumberFormat="0" applyAlignment="0" applyProtection="0"/>
    <xf numFmtId="0" fontId="19" fillId="25" borderId="318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41" fillId="78" borderId="462" applyNumberFormat="0" applyFont="0" applyAlignment="0" applyProtection="0"/>
    <xf numFmtId="0" fontId="19" fillId="114" borderId="295" applyNumberFormat="0" applyProtection="0">
      <alignment horizontal="left" vertical="top" indent="1"/>
    </xf>
    <xf numFmtId="0" fontId="44" fillId="70" borderId="279" applyNumberFormat="0" applyAlignment="0" applyProtection="0"/>
    <xf numFmtId="168" fontId="15" fillId="0" borderId="294">
      <alignment horizontal="right" indent="1"/>
    </xf>
    <xf numFmtId="0" fontId="57" fillId="57" borderId="279" applyNumberFormat="0" applyAlignment="0" applyProtection="0"/>
    <xf numFmtId="0" fontId="18" fillId="30" borderId="290"/>
    <xf numFmtId="0" fontId="18" fillId="76" borderId="291"/>
    <xf numFmtId="4" fontId="108" fillId="53" borderId="318" applyNumberFormat="0" applyProtection="0">
      <alignment horizontal="right" vertical="center"/>
    </xf>
    <xf numFmtId="0" fontId="57" fillId="57" borderId="301" applyNumberFormat="0" applyAlignment="0" applyProtection="0"/>
    <xf numFmtId="4" fontId="108" fillId="113" borderId="318" applyNumberFormat="0" applyProtection="0">
      <alignment horizontal="right" vertical="center"/>
    </xf>
    <xf numFmtId="0" fontId="108" fillId="116" borderId="37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57" fillId="57" borderId="301" applyNumberFormat="0" applyAlignment="0" applyProtection="0"/>
    <xf numFmtId="4" fontId="106" fillId="23" borderId="340" applyNumberFormat="0" applyProtection="0">
      <alignment horizontal="left" vertical="center" indent="1"/>
    </xf>
    <xf numFmtId="0" fontId="40" fillId="30" borderId="334"/>
    <xf numFmtId="0" fontId="41" fillId="78" borderId="280" applyNumberFormat="0" applyFont="0" applyAlignment="0" applyProtection="0"/>
    <xf numFmtId="0" fontId="44" fillId="70" borderId="279" applyNumberFormat="0" applyAlignment="0" applyProtection="0"/>
    <xf numFmtId="0" fontId="40" fillId="30" borderId="312"/>
    <xf numFmtId="0" fontId="44" fillId="70" borderId="309" applyNumberFormat="0" applyAlignment="0" applyProtection="0"/>
    <xf numFmtId="0" fontId="62" fillId="0" borderId="293" applyNumberFormat="0" applyFill="0" applyAlignment="0" applyProtection="0"/>
    <xf numFmtId="168" fontId="15" fillId="0" borderId="294">
      <alignment horizontal="right" indent="1"/>
    </xf>
    <xf numFmtId="4" fontId="111" fillId="113" borderId="295" applyNumberFormat="0" applyProtection="0">
      <alignment horizontal="right"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4" fontId="108" fillId="60" borderId="295" applyNumberFormat="0" applyProtection="0">
      <alignment horizontal="right" vertical="center"/>
    </xf>
    <xf numFmtId="4" fontId="108" fillId="53" borderId="295" applyNumberFormat="0" applyProtection="0">
      <alignment horizontal="right" vertical="center"/>
    </xf>
    <xf numFmtId="168" fontId="15" fillId="0" borderId="294">
      <alignment horizontal="right" indent="1"/>
    </xf>
    <xf numFmtId="4" fontId="107" fillId="23" borderId="295" applyNumberFormat="0" applyProtection="0">
      <alignment vertical="center"/>
    </xf>
    <xf numFmtId="168" fontId="15" fillId="0" borderId="294">
      <alignment horizontal="right" indent="1"/>
    </xf>
    <xf numFmtId="4" fontId="108" fillId="111" borderId="295" applyNumberFormat="0" applyProtection="0">
      <alignment horizontal="right" vertical="center"/>
    </xf>
    <xf numFmtId="0" fontId="108" fillId="109" borderId="295" applyNumberFormat="0" applyProtection="0">
      <alignment horizontal="left" vertical="top" indent="1"/>
    </xf>
    <xf numFmtId="4" fontId="106" fillId="23" borderId="295" applyNumberFormat="0" applyProtection="0">
      <alignment horizontal="left" vertical="center" indent="1"/>
    </xf>
    <xf numFmtId="0" fontId="19" fillId="114" borderId="318" applyNumberFormat="0" applyProtection="0">
      <alignment horizontal="left" vertical="center" indent="1"/>
    </xf>
    <xf numFmtId="0" fontId="62" fillId="0" borderId="293" applyNumberFormat="0" applyFill="0" applyAlignment="0" applyProtection="0"/>
    <xf numFmtId="4" fontId="108" fillId="116" borderId="295" applyNumberFormat="0" applyProtection="0">
      <alignment vertical="center"/>
    </xf>
    <xf numFmtId="0" fontId="57" fillId="57" borderId="279" applyNumberFormat="0" applyAlignment="0" applyProtection="0"/>
    <xf numFmtId="4" fontId="108" fillId="53" borderId="295" applyNumberFormat="0" applyProtection="0">
      <alignment horizontal="right" vertical="center"/>
    </xf>
    <xf numFmtId="4" fontId="106" fillId="77" borderId="295" applyNumberFormat="0" applyProtection="0">
      <alignment vertical="center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top" indent="1"/>
    </xf>
    <xf numFmtId="4" fontId="111" fillId="113" borderId="295" applyNumberFormat="0" applyProtection="0">
      <alignment horizontal="right" vertical="center"/>
    </xf>
    <xf numFmtId="0" fontId="108" fillId="109" borderId="295" applyNumberFormat="0" applyProtection="0">
      <alignment horizontal="left" vertical="top" indent="1"/>
    </xf>
    <xf numFmtId="0" fontId="44" fillId="70" borderId="279" applyNumberFormat="0" applyAlignment="0" applyProtection="0"/>
    <xf numFmtId="0" fontId="19" fillId="114" borderId="295" applyNumberFormat="0" applyProtection="0">
      <alignment horizontal="left" vertical="center" indent="1"/>
    </xf>
    <xf numFmtId="4" fontId="108" fillId="115" borderId="295" applyNumberFormat="0" applyProtection="0">
      <alignment horizontal="right" vertical="center"/>
    </xf>
    <xf numFmtId="0" fontId="19" fillId="25" borderId="340" applyNumberFormat="0" applyProtection="0">
      <alignment horizontal="left" vertical="top" indent="1"/>
    </xf>
    <xf numFmtId="0" fontId="57" fillId="57" borderId="279" applyNumberFormat="0" applyAlignment="0" applyProtection="0"/>
    <xf numFmtId="0" fontId="14" fillId="78" borderId="280" applyNumberFormat="0" applyFont="0" applyAlignment="0" applyProtection="0"/>
    <xf numFmtId="0" fontId="105" fillId="70" borderId="292" applyNumberFormat="0" applyAlignment="0" applyProtection="0"/>
    <xf numFmtId="168" fontId="15" fillId="0" borderId="294">
      <alignment horizontal="right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4" fontId="106" fillId="77" borderId="295" applyNumberFormat="0" applyProtection="0">
      <alignment vertical="center"/>
    </xf>
    <xf numFmtId="4" fontId="107" fillId="23" borderId="295" applyNumberFormat="0" applyProtection="0">
      <alignment vertical="center"/>
    </xf>
    <xf numFmtId="4" fontId="106" fillId="23" borderId="295" applyNumberFormat="0" applyProtection="0">
      <alignment horizontal="left" vertical="center" indent="1"/>
    </xf>
    <xf numFmtId="0" fontId="106" fillId="23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0" fontId="44" fillId="70" borderId="279" applyNumberFormat="0" applyAlignment="0" applyProtection="0"/>
    <xf numFmtId="4" fontId="113" fillId="113" borderId="295" applyNumberFormat="0" applyProtection="0">
      <alignment horizontal="right" vertical="center"/>
    </xf>
    <xf numFmtId="168" fontId="15" fillId="0" borderId="294">
      <alignment horizontal="right" indent="1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08" fillId="59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4" fontId="108" fillId="61" borderId="295" applyNumberFormat="0" applyProtection="0">
      <alignment horizontal="right" vertical="center"/>
    </xf>
    <xf numFmtId="0" fontId="18" fillId="30" borderId="294"/>
    <xf numFmtId="4" fontId="108" fillId="59" borderId="295" applyNumberFormat="0" applyProtection="0">
      <alignment horizontal="right" vertical="center"/>
    </xf>
    <xf numFmtId="0" fontId="18" fillId="30" borderId="294"/>
    <xf numFmtId="4" fontId="106" fillId="77" borderId="295" applyNumberFormat="0" applyProtection="0">
      <alignment vertical="center"/>
    </xf>
    <xf numFmtId="168" fontId="15" fillId="0" borderId="294">
      <alignment horizontal="right" indent="1"/>
    </xf>
    <xf numFmtId="4" fontId="108" fillId="113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0" fontId="14" fillId="78" borderId="280" applyNumberFormat="0" applyFont="0" applyAlignment="0" applyProtection="0"/>
    <xf numFmtId="0" fontId="18" fillId="30" borderId="294"/>
    <xf numFmtId="4" fontId="108" fillId="65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0" fontId="18" fillId="30" borderId="294"/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0" fontId="108" fillId="109" borderId="295" applyNumberFormat="0" applyProtection="0">
      <alignment horizontal="left" vertical="top" indent="1"/>
    </xf>
    <xf numFmtId="0" fontId="57" fillId="57" borderId="279" applyNumberFormat="0" applyAlignment="0" applyProtection="0"/>
    <xf numFmtId="0" fontId="57" fillId="57" borderId="279" applyNumberFormat="0" applyAlignment="0" applyProtection="0"/>
    <xf numFmtId="4" fontId="111" fillId="113" borderId="295" applyNumberFormat="0" applyProtection="0">
      <alignment horizontal="right" vertical="center"/>
    </xf>
    <xf numFmtId="0" fontId="41" fillId="78" borderId="280" applyNumberFormat="0" applyFont="0" applyAlignment="0" applyProtection="0"/>
    <xf numFmtId="0" fontId="19" fillId="25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top" indent="1"/>
    </xf>
    <xf numFmtId="4" fontId="106" fillId="77" borderId="295" applyNumberFormat="0" applyProtection="0">
      <alignment vertical="center"/>
    </xf>
    <xf numFmtId="4" fontId="108" fillId="53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0" fontId="57" fillId="57" borderId="279" applyNumberFormat="0" applyAlignment="0" applyProtection="0"/>
    <xf numFmtId="4" fontId="108" fillId="116" borderId="295" applyNumberFormat="0" applyProtection="0">
      <alignment vertical="center"/>
    </xf>
    <xf numFmtId="0" fontId="108" fillId="116" borderId="295" applyNumberFormat="0" applyProtection="0">
      <alignment horizontal="left" vertical="top" indent="1"/>
    </xf>
    <xf numFmtId="0" fontId="62" fillId="0" borderId="293" applyNumberFormat="0" applyFill="0" applyAlignment="0" applyProtection="0"/>
    <xf numFmtId="4" fontId="115" fillId="111" borderId="342" applyNumberFormat="0" applyProtection="0">
      <alignment horizontal="right" vertical="center"/>
    </xf>
    <xf numFmtId="168" fontId="15" fillId="0" borderId="294">
      <alignment horizontal="right" indent="1"/>
    </xf>
    <xf numFmtId="4" fontId="106" fillId="23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0" fontId="44" fillId="70" borderId="279" applyNumberFormat="0" applyAlignment="0" applyProtection="0"/>
    <xf numFmtId="4" fontId="108" fillId="111" borderId="295" applyNumberFormat="0" applyProtection="0">
      <alignment horizontal="right" vertical="center"/>
    </xf>
    <xf numFmtId="168" fontId="15" fillId="0" borderId="294">
      <alignment horizontal="right" indent="1"/>
    </xf>
    <xf numFmtId="4" fontId="113" fillId="113" borderId="295" applyNumberFormat="0" applyProtection="0">
      <alignment horizontal="right" vertical="center"/>
    </xf>
    <xf numFmtId="4" fontId="107" fillId="23" borderId="295" applyNumberFormat="0" applyProtection="0">
      <alignment vertical="center"/>
    </xf>
    <xf numFmtId="0" fontId="41" fillId="78" borderId="280" applyNumberFormat="0" applyFont="0" applyAlignment="0" applyProtection="0"/>
    <xf numFmtId="168" fontId="15" fillId="0" borderId="294">
      <alignment horizontal="right" indent="1"/>
    </xf>
    <xf numFmtId="4" fontId="108" fillId="53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116" borderId="295" applyNumberFormat="0" applyProtection="0">
      <alignment horizontal="left" vertical="center" indent="1"/>
    </xf>
    <xf numFmtId="4" fontId="107" fillId="23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11" fillId="113" borderId="295" applyNumberFormat="0" applyProtection="0">
      <alignment horizontal="right" vertical="center"/>
    </xf>
    <xf numFmtId="4" fontId="106" fillId="23" borderId="295" applyNumberFormat="0" applyProtection="0">
      <alignment horizontal="left" vertical="center" indent="1"/>
    </xf>
    <xf numFmtId="0" fontId="44" fillId="70" borderId="279" applyNumberFormat="0" applyAlignment="0" applyProtection="0"/>
    <xf numFmtId="0" fontId="57" fillId="57" borderId="279" applyNumberFormat="0" applyAlignment="0" applyProtection="0"/>
    <xf numFmtId="0" fontId="19" fillId="109" borderId="295" applyNumberFormat="0" applyProtection="0">
      <alignment horizontal="left" vertical="center" indent="1"/>
    </xf>
    <xf numFmtId="4" fontId="108" fillId="60" borderId="295" applyNumberFormat="0" applyProtection="0">
      <alignment horizontal="right" vertical="center"/>
    </xf>
    <xf numFmtId="168" fontId="15" fillId="0" borderId="294">
      <alignment horizontal="right" indent="1"/>
    </xf>
    <xf numFmtId="4" fontId="108" fillId="69" borderId="295" applyNumberFormat="0" applyProtection="0">
      <alignment horizontal="right" vertical="center"/>
    </xf>
    <xf numFmtId="0" fontId="44" fillId="70" borderId="279" applyNumberFormat="0" applyAlignment="0" applyProtection="0"/>
    <xf numFmtId="168" fontId="15" fillId="0" borderId="294">
      <alignment horizontal="right" indent="1"/>
    </xf>
    <xf numFmtId="0" fontId="14" fillId="78" borderId="280" applyNumberFormat="0" applyFont="0" applyAlignment="0" applyProtection="0"/>
    <xf numFmtId="0" fontId="105" fillId="70" borderId="292" applyNumberFormat="0" applyAlignment="0" applyProtection="0"/>
    <xf numFmtId="4" fontId="108" fillId="116" borderId="295" applyNumberFormat="0" applyProtection="0">
      <alignment horizontal="left" vertical="center" indent="1"/>
    </xf>
    <xf numFmtId="4" fontId="111" fillId="116" borderId="295" applyNumberFormat="0" applyProtection="0">
      <alignment vertical="center"/>
    </xf>
    <xf numFmtId="0" fontId="19" fillId="37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4" fontId="106" fillId="77" borderId="295" applyNumberFormat="0" applyProtection="0">
      <alignment vertical="center"/>
    </xf>
    <xf numFmtId="4" fontId="107" fillId="23" borderId="295" applyNumberFormat="0" applyProtection="0">
      <alignment vertical="center"/>
    </xf>
    <xf numFmtId="4" fontId="106" fillId="23" borderId="295" applyNumberFormat="0" applyProtection="0">
      <alignment horizontal="left" vertical="center" indent="1"/>
    </xf>
    <xf numFmtId="0" fontId="106" fillId="23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168" fontId="15" fillId="0" borderId="294">
      <alignment horizontal="right" indent="1"/>
    </xf>
    <xf numFmtId="4" fontId="108" fillId="115" borderId="295" applyNumberFormat="0" applyProtection="0">
      <alignment horizontal="left" vertical="center" indent="1"/>
    </xf>
    <xf numFmtId="4" fontId="113" fillId="113" borderId="295" applyNumberFormat="0" applyProtection="0">
      <alignment horizontal="right" vertical="center"/>
    </xf>
    <xf numFmtId="0" fontId="105" fillId="70" borderId="292" applyNumberFormat="0" applyAlignment="0" applyProtection="0"/>
    <xf numFmtId="0" fontId="57" fillId="57" borderId="279" applyNumberFormat="0" applyAlignment="0" applyProtection="0"/>
    <xf numFmtId="0" fontId="62" fillId="0" borderId="293" applyNumberFormat="0" applyFill="0" applyAlignment="0" applyProtection="0"/>
    <xf numFmtId="0" fontId="106" fillId="23" borderId="295" applyNumberFormat="0" applyProtection="0">
      <alignment horizontal="left" vertical="top" indent="1"/>
    </xf>
    <xf numFmtId="4" fontId="106" fillId="77" borderId="295" applyNumberFormat="0" applyProtection="0">
      <alignment vertical="center"/>
    </xf>
    <xf numFmtId="4" fontId="107" fillId="23" borderId="295" applyNumberFormat="0" applyProtection="0">
      <alignment vertical="center"/>
    </xf>
    <xf numFmtId="4" fontId="106" fillId="23" borderId="295" applyNumberFormat="0" applyProtection="0">
      <alignment horizontal="left" vertical="center" indent="1"/>
    </xf>
    <xf numFmtId="0" fontId="106" fillId="23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13" fillId="113" borderId="295" applyNumberFormat="0" applyProtection="0">
      <alignment horizontal="right" vertical="center"/>
    </xf>
    <xf numFmtId="0" fontId="108" fillId="116" borderId="295" applyNumberFormat="0" applyProtection="0">
      <alignment horizontal="left" vertical="top" indent="1"/>
    </xf>
    <xf numFmtId="4" fontId="108" fillId="115" borderId="295" applyNumberFormat="0" applyProtection="0">
      <alignment horizontal="left" vertical="center" indent="1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08" fillId="69" borderId="295" applyNumberFormat="0" applyProtection="0">
      <alignment horizontal="right" vertical="center"/>
    </xf>
    <xf numFmtId="168" fontId="15" fillId="0" borderId="294">
      <alignment horizontal="right" indent="1"/>
    </xf>
    <xf numFmtId="0" fontId="44" fillId="70" borderId="279" applyNumberFormat="0" applyAlignment="0" applyProtection="0"/>
    <xf numFmtId="0" fontId="106" fillId="23" borderId="295" applyNumberFormat="0" applyProtection="0">
      <alignment horizontal="left" vertical="top" indent="1"/>
    </xf>
    <xf numFmtId="4" fontId="108" fillId="67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13" fillId="113" borderId="295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09" borderId="318" applyNumberFormat="0" applyProtection="0">
      <alignment horizontal="left" vertical="top" indent="1"/>
    </xf>
    <xf numFmtId="4" fontId="106" fillId="23" borderId="318" applyNumberFormat="0" applyProtection="0">
      <alignment horizontal="left" vertical="center" indent="1"/>
    </xf>
    <xf numFmtId="4" fontId="108" fillId="69" borderId="318" applyNumberFormat="0" applyProtection="0">
      <alignment horizontal="right" vertical="center"/>
    </xf>
    <xf numFmtId="168" fontId="15" fillId="0" borderId="317">
      <alignment horizontal="right" indent="1"/>
    </xf>
    <xf numFmtId="4" fontId="107" fillId="23" borderId="318" applyNumberFormat="0" applyProtection="0">
      <alignment vertical="center"/>
    </xf>
    <xf numFmtId="0" fontId="105" fillId="70" borderId="315" applyNumberFormat="0" applyAlignment="0" applyProtection="0"/>
    <xf numFmtId="0" fontId="62" fillId="0" borderId="333" applyNumberFormat="0" applyFill="0" applyAlignment="0" applyProtection="0"/>
    <xf numFmtId="0" fontId="18" fillId="30" borderId="294"/>
    <xf numFmtId="4" fontId="108" fillId="59" borderId="295" applyNumberFormat="0" applyProtection="0">
      <alignment horizontal="right" vertical="center"/>
    </xf>
    <xf numFmtId="0" fontId="18" fillId="30" borderId="294"/>
    <xf numFmtId="4" fontId="108" fillId="61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13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4" fontId="111" fillId="113" borderId="295" applyNumberFormat="0" applyProtection="0">
      <alignment horizontal="right" vertical="center"/>
    </xf>
    <xf numFmtId="4" fontId="108" fillId="113" borderId="295" applyNumberFormat="0" applyProtection="0">
      <alignment horizontal="right" vertical="center"/>
    </xf>
    <xf numFmtId="4" fontId="108" fillId="116" borderId="295" applyNumberFormat="0" applyProtection="0">
      <alignment horizontal="left" vertical="center" indent="1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vertical="center"/>
    </xf>
    <xf numFmtId="0" fontId="19" fillId="25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4" fontId="108" fillId="111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0" fontId="44" fillId="70" borderId="279" applyNumberFormat="0" applyAlignment="0" applyProtection="0"/>
    <xf numFmtId="168" fontId="15" fillId="0" borderId="294">
      <alignment horizontal="right" indent="1"/>
    </xf>
    <xf numFmtId="0" fontId="62" fillId="0" borderId="293" applyNumberFormat="0" applyFill="0" applyAlignment="0" applyProtection="0"/>
    <xf numFmtId="0" fontId="18" fillId="76" borderId="313"/>
    <xf numFmtId="0" fontId="62" fillId="0" borderId="293" applyNumberFormat="0" applyFill="0" applyAlignment="0" applyProtection="0"/>
    <xf numFmtId="0" fontId="41" fillId="78" borderId="280" applyNumberFormat="0" applyFont="0" applyAlignment="0" applyProtection="0"/>
    <xf numFmtId="168" fontId="15" fillId="0" borderId="294">
      <alignment horizontal="right" indent="1"/>
    </xf>
    <xf numFmtId="0" fontId="57" fillId="57" borderId="279" applyNumberFormat="0" applyAlignment="0" applyProtection="0"/>
    <xf numFmtId="0" fontId="101" fillId="137" borderId="295" applyNumberFormat="0" applyProtection="0">
      <alignment horizontal="left" vertical="top" indent="1"/>
    </xf>
    <xf numFmtId="0" fontId="101" fillId="137" borderId="295" applyNumberFormat="0" applyProtection="0">
      <alignment horizontal="left" vertical="top" indent="1"/>
    </xf>
    <xf numFmtId="0" fontId="101" fillId="115" borderId="295" applyNumberFormat="0" applyProtection="0">
      <alignment horizontal="left" vertical="top" indent="1"/>
    </xf>
    <xf numFmtId="0" fontId="101" fillId="115" borderId="295" applyNumberFormat="0" applyProtection="0">
      <alignment horizontal="left" vertical="top" indent="1"/>
    </xf>
    <xf numFmtId="0" fontId="101" fillId="58" borderId="295" applyNumberFormat="0" applyProtection="0">
      <alignment horizontal="left" vertical="top" indent="1"/>
    </xf>
    <xf numFmtId="0" fontId="101" fillId="58" borderId="295" applyNumberFormat="0" applyProtection="0">
      <alignment horizontal="left" vertical="top" indent="1"/>
    </xf>
    <xf numFmtId="0" fontId="101" fillId="113" borderId="295" applyNumberFormat="0" applyProtection="0">
      <alignment horizontal="left" vertical="top" indent="1"/>
    </xf>
    <xf numFmtId="0" fontId="101" fillId="113" borderId="295" applyNumberFormat="0" applyProtection="0">
      <alignment horizontal="left" vertical="top" indent="1"/>
    </xf>
    <xf numFmtId="4" fontId="108" fillId="111" borderId="378" applyNumberFormat="0" applyProtection="0">
      <alignment horizontal="right" vertical="center"/>
    </xf>
    <xf numFmtId="0" fontId="108" fillId="109" borderId="403" applyNumberFormat="0" applyProtection="0">
      <alignment horizontal="left" vertical="top" indent="1"/>
    </xf>
    <xf numFmtId="4" fontId="108" fillId="53" borderId="378" applyNumberFormat="0" applyProtection="0">
      <alignment horizontal="right" vertical="center"/>
    </xf>
    <xf numFmtId="4" fontId="122" fillId="23" borderId="342" applyNumberFormat="0" applyProtection="0">
      <alignment vertical="center"/>
    </xf>
    <xf numFmtId="0" fontId="123" fillId="21" borderId="298"/>
    <xf numFmtId="168" fontId="15" fillId="0" borderId="294">
      <alignment horizontal="right" indent="1"/>
    </xf>
    <xf numFmtId="0" fontId="125" fillId="0" borderId="294"/>
    <xf numFmtId="4" fontId="108" fillId="53" borderId="318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0" fontId="41" fillId="78" borderId="280" applyNumberFormat="0" applyFont="0" applyAlignment="0" applyProtection="0"/>
    <xf numFmtId="0" fontId="40" fillId="30" borderId="334"/>
    <xf numFmtId="168" fontId="15" fillId="0" borderId="317">
      <alignment horizontal="right" indent="1"/>
    </xf>
    <xf numFmtId="4" fontId="108" fillId="111" borderId="318" applyNumberFormat="0" applyProtection="0">
      <alignment horizontal="right" vertical="center"/>
    </xf>
    <xf numFmtId="0" fontId="62" fillId="0" borderId="311" applyNumberFormat="0" applyFill="0" applyAlignment="0" applyProtection="0"/>
    <xf numFmtId="0" fontId="108" fillId="109" borderId="318" applyNumberFormat="0" applyProtection="0">
      <alignment horizontal="left" vertical="top" indent="1"/>
    </xf>
    <xf numFmtId="4" fontId="111" fillId="113" borderId="318" applyNumberFormat="0" applyProtection="0">
      <alignment horizontal="right" vertical="center"/>
    </xf>
    <xf numFmtId="0" fontId="19" fillId="37" borderId="318" applyNumberFormat="0" applyProtection="0">
      <alignment horizontal="left" vertical="top" indent="1"/>
    </xf>
    <xf numFmtId="0" fontId="18" fillId="30" borderId="317"/>
    <xf numFmtId="0" fontId="19" fillId="37" borderId="318" applyNumberFormat="0" applyProtection="0">
      <alignment horizontal="left" vertical="top" indent="1"/>
    </xf>
    <xf numFmtId="0" fontId="18" fillId="30" borderId="317"/>
    <xf numFmtId="4" fontId="108" fillId="59" borderId="318" applyNumberFormat="0" applyProtection="0">
      <alignment horizontal="right" vertical="center"/>
    </xf>
    <xf numFmtId="0" fontId="18" fillId="30" borderId="317"/>
    <xf numFmtId="168" fontId="15" fillId="0" borderId="317">
      <alignment horizontal="right" indent="1"/>
    </xf>
    <xf numFmtId="4" fontId="108" fillId="61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4" fontId="108" fillId="113" borderId="318" applyNumberFormat="0" applyProtection="0">
      <alignment horizontal="right" vertical="center"/>
    </xf>
    <xf numFmtId="0" fontId="108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top" indent="1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4" fontId="108" fillId="65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6" fillId="23" borderId="31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0" fontId="57" fillId="57" borderId="314" applyNumberFormat="0" applyAlignment="0" applyProtection="0"/>
    <xf numFmtId="0" fontId="62" fillId="0" borderId="316" applyNumberFormat="0" applyFill="0" applyAlignment="0" applyProtection="0"/>
    <xf numFmtId="4" fontId="113" fillId="113" borderId="318" applyNumberFormat="0" applyProtection="0">
      <alignment horizontal="right" vertical="center"/>
    </xf>
    <xf numFmtId="0" fontId="14" fillId="78" borderId="322" applyNumberFormat="0" applyFont="0" applyAlignment="0" applyProtection="0"/>
    <xf numFmtId="168" fontId="15" fillId="0" borderId="317">
      <alignment horizontal="right" indent="1"/>
    </xf>
    <xf numFmtId="0" fontId="19" fillId="37" borderId="318" applyNumberFormat="0" applyProtection="0">
      <alignment horizontal="left" vertical="center" indent="1"/>
    </xf>
    <xf numFmtId="4" fontId="108" fillId="69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0" fontId="41" fillId="78" borderId="322" applyNumberFormat="0" applyFont="0" applyAlignment="0" applyProtection="0"/>
    <xf numFmtId="0" fontId="57" fillId="57" borderId="325" applyNumberFormat="0" applyAlignment="0" applyProtection="0"/>
    <xf numFmtId="4" fontId="108" fillId="59" borderId="378" applyNumberFormat="0" applyProtection="0">
      <alignment horizontal="right" vertical="center"/>
    </xf>
    <xf numFmtId="0" fontId="19" fillId="114" borderId="318" applyNumberFormat="0" applyProtection="0">
      <alignment horizontal="left" vertical="top" indent="1"/>
    </xf>
    <xf numFmtId="168" fontId="15" fillId="0" borderId="317">
      <alignment horizontal="right" indent="1"/>
    </xf>
    <xf numFmtId="4" fontId="106" fillId="23" borderId="403" applyNumberFormat="0" applyProtection="0">
      <alignment horizontal="left" vertical="center" indent="1"/>
    </xf>
    <xf numFmtId="0" fontId="14" fillId="78" borderId="322" applyNumberFormat="0" applyFont="0" applyAlignment="0" applyProtection="0"/>
    <xf numFmtId="168" fontId="15" fillId="0" borderId="334">
      <alignment horizontal="right" indent="1"/>
    </xf>
    <xf numFmtId="168" fontId="15" fillId="0" borderId="317">
      <alignment horizontal="right" indent="1"/>
    </xf>
    <xf numFmtId="0" fontId="19" fillId="25" borderId="378" applyNumberFormat="0" applyProtection="0">
      <alignment horizontal="left" vertical="top" indent="1"/>
    </xf>
    <xf numFmtId="0" fontId="18" fillId="30" borderId="317"/>
    <xf numFmtId="4" fontId="108" fillId="65" borderId="340" applyNumberFormat="0" applyProtection="0">
      <alignment horizontal="right" vertical="center"/>
    </xf>
    <xf numFmtId="4" fontId="108" fillId="67" borderId="37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116" borderId="318" applyNumberFormat="0" applyProtection="0">
      <alignment horizontal="left" vertical="center" indent="1"/>
    </xf>
    <xf numFmtId="4" fontId="108" fillId="111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4" fontId="108" fillId="116" borderId="378" applyNumberFormat="0" applyProtection="0">
      <alignment horizontal="left" vertical="center" indent="1"/>
    </xf>
    <xf numFmtId="4" fontId="107" fillId="23" borderId="378" applyNumberFormat="0" applyProtection="0">
      <alignment vertical="center"/>
    </xf>
    <xf numFmtId="4" fontId="108" fillId="67" borderId="378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4" fontId="115" fillId="0" borderId="342" applyNumberFormat="0" applyProtection="0">
      <alignment horizontal="right" vertical="center"/>
    </xf>
    <xf numFmtId="0" fontId="108" fillId="109" borderId="425" applyNumberFormat="0" applyProtection="0">
      <alignment horizontal="left" vertical="top" indent="1"/>
    </xf>
    <xf numFmtId="0" fontId="101" fillId="137" borderId="378" applyNumberFormat="0" applyProtection="0">
      <alignment horizontal="left" vertical="top" indent="1"/>
    </xf>
    <xf numFmtId="0" fontId="101" fillId="58" borderId="378" applyNumberFormat="0" applyProtection="0">
      <alignment horizontal="left" vertical="top" indent="1"/>
    </xf>
    <xf numFmtId="0" fontId="19" fillId="37" borderId="378" applyNumberFormat="0" applyProtection="0">
      <alignment horizontal="left" vertical="top" indent="1"/>
    </xf>
    <xf numFmtId="4" fontId="115" fillId="111" borderId="380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0" fontId="18" fillId="30" borderId="339"/>
    <xf numFmtId="4" fontId="108" fillId="67" borderId="447" applyNumberFormat="0" applyProtection="0">
      <alignment horizontal="right" vertical="center"/>
    </xf>
    <xf numFmtId="0" fontId="41" fillId="78" borderId="356" applyNumberFormat="0" applyFont="0" applyAlignment="0" applyProtection="0"/>
    <xf numFmtId="0" fontId="62" fillId="0" borderId="338" applyNumberFormat="0" applyFill="0" applyAlignment="0" applyProtection="0"/>
    <xf numFmtId="0" fontId="57" fillId="57" borderId="336" applyNumberFormat="0" applyAlignment="0" applyProtection="0"/>
    <xf numFmtId="4" fontId="108" fillId="61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0" fontId="14" fillId="78" borderId="344" applyNumberFormat="0" applyFont="0" applyAlignment="0" applyProtection="0"/>
    <xf numFmtId="0" fontId="19" fillId="109" borderId="340" applyNumberFormat="0" applyProtection="0">
      <alignment horizontal="left" vertical="center" indent="1"/>
    </xf>
    <xf numFmtId="4" fontId="108" fillId="116" borderId="340" applyNumberFormat="0" applyProtection="0">
      <alignment horizontal="left" vertical="center" indent="1"/>
    </xf>
    <xf numFmtId="4" fontId="108" fillId="69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4" fontId="107" fillId="23" borderId="340" applyNumberFormat="0" applyProtection="0">
      <alignment vertical="center"/>
    </xf>
    <xf numFmtId="4" fontId="108" fillId="69" borderId="378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0" fontId="108" fillId="109" borderId="378" applyNumberFormat="0" applyProtection="0">
      <alignment horizontal="left" vertical="top" indent="1"/>
    </xf>
    <xf numFmtId="4" fontId="108" fillId="115" borderId="378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4" fontId="108" fillId="116" borderId="378" applyNumberFormat="0" applyProtection="0">
      <alignment vertical="center"/>
    </xf>
    <xf numFmtId="0" fontId="101" fillId="113" borderId="318" applyNumberFormat="0" applyProtection="0">
      <alignment horizontal="left" vertical="top" indent="1"/>
    </xf>
    <xf numFmtId="4" fontId="123" fillId="139" borderId="320" applyNumberFormat="0" applyProtection="0">
      <alignment horizontal="left" vertical="center" indent="1"/>
    </xf>
    <xf numFmtId="0" fontId="115" fillId="138" borderId="320" applyNumberFormat="0" applyProtection="0">
      <alignment horizontal="left" vertical="center" indent="1"/>
    </xf>
    <xf numFmtId="0" fontId="101" fillId="115" borderId="318" applyNumberFormat="0" applyProtection="0">
      <alignment horizontal="left" vertical="top" indent="1"/>
    </xf>
    <xf numFmtId="168" fontId="15" fillId="0" borderId="398">
      <alignment horizontal="right" indent="1"/>
    </xf>
    <xf numFmtId="4" fontId="108" fillId="113" borderId="295" applyNumberFormat="0" applyProtection="0">
      <alignment horizontal="right" vertical="center"/>
    </xf>
    <xf numFmtId="0" fontId="19" fillId="25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8" fillId="30" borderId="294"/>
    <xf numFmtId="4" fontId="108" fillId="111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0" fontId="18" fillId="30" borderId="294"/>
    <xf numFmtId="168" fontId="15" fillId="0" borderId="424">
      <alignment horizontal="right" indent="1"/>
    </xf>
    <xf numFmtId="4" fontId="108" fillId="69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168" fontId="15" fillId="0" borderId="323">
      <alignment horizontal="right" indent="1"/>
    </xf>
    <xf numFmtId="0" fontId="62" fillId="0" borderId="333" applyNumberFormat="0" applyFill="0" applyAlignment="0" applyProtection="0"/>
    <xf numFmtId="0" fontId="44" fillId="70" borderId="331" applyNumberFormat="0" applyAlignment="0" applyProtection="0"/>
    <xf numFmtId="0" fontId="19" fillId="25" borderId="378" applyNumberFormat="0" applyProtection="0">
      <alignment horizontal="left" vertical="top" indent="1"/>
    </xf>
    <xf numFmtId="0" fontId="14" fillId="78" borderId="364" applyNumberFormat="0" applyFont="0" applyAlignment="0" applyProtection="0"/>
    <xf numFmtId="168" fontId="15" fillId="0" borderId="317">
      <alignment horizontal="right" indent="1"/>
    </xf>
    <xf numFmtId="0" fontId="106" fillId="23" borderId="318" applyNumberFormat="0" applyProtection="0">
      <alignment horizontal="left" vertical="top" indent="1"/>
    </xf>
    <xf numFmtId="0" fontId="44" fillId="70" borderId="279" applyNumberFormat="0" applyAlignment="0" applyProtection="0"/>
    <xf numFmtId="0" fontId="57" fillId="57" borderId="279" applyNumberFormat="0" applyAlignment="0" applyProtection="0"/>
    <xf numFmtId="0" fontId="19" fillId="109" borderId="295" applyNumberFormat="0" applyProtection="0">
      <alignment horizontal="left" vertical="center" indent="1"/>
    </xf>
    <xf numFmtId="4" fontId="108" fillId="60" borderId="295" applyNumberFormat="0" applyProtection="0">
      <alignment horizontal="right" vertical="center"/>
    </xf>
    <xf numFmtId="168" fontId="15" fillId="0" borderId="294">
      <alignment horizontal="right" indent="1"/>
    </xf>
    <xf numFmtId="4" fontId="108" fillId="69" borderId="295" applyNumberFormat="0" applyProtection="0">
      <alignment horizontal="right" vertical="center"/>
    </xf>
    <xf numFmtId="0" fontId="44" fillId="70" borderId="279" applyNumberFormat="0" applyAlignment="0" applyProtection="0"/>
    <xf numFmtId="168" fontId="15" fillId="0" borderId="294">
      <alignment horizontal="right" indent="1"/>
    </xf>
    <xf numFmtId="0" fontId="14" fillId="78" borderId="280" applyNumberFormat="0" applyFont="0" applyAlignment="0" applyProtection="0"/>
    <xf numFmtId="0" fontId="105" fillId="70" borderId="292" applyNumberFormat="0" applyAlignment="0" applyProtection="0"/>
    <xf numFmtId="4" fontId="108" fillId="116" borderId="295" applyNumberFormat="0" applyProtection="0">
      <alignment horizontal="left" vertical="center" indent="1"/>
    </xf>
    <xf numFmtId="4" fontId="111" fillId="116" borderId="295" applyNumberFormat="0" applyProtection="0">
      <alignment vertical="center"/>
    </xf>
    <xf numFmtId="0" fontId="19" fillId="37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4" fontId="106" fillId="77" borderId="295" applyNumberFormat="0" applyProtection="0">
      <alignment vertical="center"/>
    </xf>
    <xf numFmtId="4" fontId="107" fillId="23" borderId="295" applyNumberFormat="0" applyProtection="0">
      <alignment vertical="center"/>
    </xf>
    <xf numFmtId="4" fontId="106" fillId="23" borderId="295" applyNumberFormat="0" applyProtection="0">
      <alignment horizontal="left" vertical="center" indent="1"/>
    </xf>
    <xf numFmtId="0" fontId="106" fillId="23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4" fontId="108" fillId="115" borderId="295" applyNumberFormat="0" applyProtection="0">
      <alignment horizontal="left" vertical="center" indent="1"/>
    </xf>
    <xf numFmtId="4" fontId="113" fillId="113" borderId="295" applyNumberFormat="0" applyProtection="0">
      <alignment horizontal="right" vertical="center"/>
    </xf>
    <xf numFmtId="0" fontId="105" fillId="70" borderId="292" applyNumberFormat="0" applyAlignment="0" applyProtection="0"/>
    <xf numFmtId="0" fontId="57" fillId="57" borderId="279" applyNumberFormat="0" applyAlignment="0" applyProtection="0"/>
    <xf numFmtId="0" fontId="62" fillId="0" borderId="293" applyNumberFormat="0" applyFill="0" applyAlignment="0" applyProtection="0"/>
    <xf numFmtId="0" fontId="106" fillId="23" borderId="295" applyNumberFormat="0" applyProtection="0">
      <alignment horizontal="left" vertical="top" indent="1"/>
    </xf>
    <xf numFmtId="4" fontId="106" fillId="77" borderId="295" applyNumberFormat="0" applyProtection="0">
      <alignment vertical="center"/>
    </xf>
    <xf numFmtId="4" fontId="107" fillId="23" borderId="295" applyNumberFormat="0" applyProtection="0">
      <alignment vertical="center"/>
    </xf>
    <xf numFmtId="4" fontId="106" fillId="23" borderId="295" applyNumberFormat="0" applyProtection="0">
      <alignment horizontal="left" vertical="center" indent="1"/>
    </xf>
    <xf numFmtId="0" fontId="106" fillId="23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13" fillId="113" borderId="295" applyNumberFormat="0" applyProtection="0">
      <alignment horizontal="right" vertical="center"/>
    </xf>
    <xf numFmtId="0" fontId="108" fillId="116" borderId="295" applyNumberFormat="0" applyProtection="0">
      <alignment horizontal="left" vertical="top" indent="1"/>
    </xf>
    <xf numFmtId="4" fontId="108" fillId="115" borderId="295" applyNumberFormat="0" applyProtection="0">
      <alignment horizontal="left" vertical="center" indent="1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08" fillId="69" borderId="295" applyNumberFormat="0" applyProtection="0">
      <alignment horizontal="right" vertical="center"/>
    </xf>
    <xf numFmtId="168" fontId="15" fillId="0" borderId="294">
      <alignment horizontal="right" indent="1"/>
    </xf>
    <xf numFmtId="0" fontId="44" fillId="70" borderId="279" applyNumberFormat="0" applyAlignment="0" applyProtection="0"/>
    <xf numFmtId="0" fontId="106" fillId="23" borderId="295" applyNumberFormat="0" applyProtection="0">
      <alignment horizontal="left" vertical="top" indent="1"/>
    </xf>
    <xf numFmtId="4" fontId="108" fillId="67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13" fillId="113" borderId="295" applyNumberFormat="0" applyProtection="0">
      <alignment horizontal="right" vertical="center"/>
    </xf>
    <xf numFmtId="0" fontId="18" fillId="30" borderId="294"/>
    <xf numFmtId="4" fontId="115" fillId="110" borderId="297" applyNumberFormat="0" applyProtection="0">
      <alignment horizontal="left" vertical="center" indent="1"/>
    </xf>
    <xf numFmtId="0" fontId="18" fillId="30" borderId="294"/>
    <xf numFmtId="4" fontId="121" fillId="23" borderId="297" applyNumberFormat="0" applyProtection="0">
      <alignment vertical="center"/>
    </xf>
    <xf numFmtId="4" fontId="122" fillId="23" borderId="297" applyNumberFormat="0" applyProtection="0">
      <alignment vertical="center"/>
    </xf>
    <xf numFmtId="4" fontId="123" fillId="116" borderId="297" applyNumberFormat="0" applyProtection="0">
      <alignment horizontal="left" vertical="center" indent="1"/>
    </xf>
    <xf numFmtId="4" fontId="115" fillId="53" borderId="297" applyNumberFormat="0" applyProtection="0">
      <alignment horizontal="right" vertical="center"/>
    </xf>
    <xf numFmtId="4" fontId="115" fillId="136" borderId="297" applyNumberFormat="0" applyProtection="0">
      <alignment horizontal="right" vertical="center"/>
    </xf>
    <xf numFmtId="4" fontId="115" fillId="61" borderId="297" applyNumberFormat="0" applyProtection="0">
      <alignment horizontal="right" vertical="center"/>
    </xf>
    <xf numFmtId="4" fontId="115" fillId="65" borderId="297" applyNumberFormat="0" applyProtection="0">
      <alignment horizontal="right" vertical="center"/>
    </xf>
    <xf numFmtId="4" fontId="115" fillId="69" borderId="297" applyNumberFormat="0" applyProtection="0">
      <alignment horizontal="right" vertical="center"/>
    </xf>
    <xf numFmtId="4" fontId="115" fillId="68" borderId="297" applyNumberFormat="0" applyProtection="0">
      <alignment horizontal="right" vertical="center"/>
    </xf>
    <xf numFmtId="4" fontId="115" fillId="111" borderId="297" applyNumberFormat="0" applyProtection="0">
      <alignment horizontal="right" vertical="center"/>
    </xf>
    <xf numFmtId="4" fontId="115" fillId="60" borderId="297" applyNumberFormat="0" applyProtection="0">
      <alignment horizontal="right" vertical="center"/>
    </xf>
    <xf numFmtId="4" fontId="115" fillId="112" borderId="296" applyNumberFormat="0" applyProtection="0">
      <alignment horizontal="left" vertical="center" indent="1"/>
    </xf>
    <xf numFmtId="4" fontId="115" fillId="51" borderId="297" applyNumberFormat="0" applyProtection="0">
      <alignment horizontal="left" vertical="center" indent="1"/>
    </xf>
    <xf numFmtId="4" fontId="115" fillId="51" borderId="297" applyNumberFormat="0" applyProtection="0">
      <alignment horizontal="left" vertical="center" indent="1"/>
    </xf>
    <xf numFmtId="4" fontId="124" fillId="137" borderId="296" applyNumberFormat="0" applyProtection="0">
      <alignment horizontal="left" vertical="center" indent="1"/>
    </xf>
    <xf numFmtId="4" fontId="115" fillId="115" borderId="297" applyNumberFormat="0" applyProtection="0">
      <alignment horizontal="right" vertical="center"/>
    </xf>
    <xf numFmtId="0" fontId="115" fillId="70" borderId="297" applyNumberFormat="0" applyProtection="0">
      <alignment horizontal="left" vertical="center" indent="1"/>
    </xf>
    <xf numFmtId="0" fontId="101" fillId="137" borderId="295" applyNumberFormat="0" applyProtection="0">
      <alignment horizontal="left" vertical="top" indent="1"/>
    </xf>
    <xf numFmtId="0" fontId="101" fillId="137" borderId="295" applyNumberFormat="0" applyProtection="0">
      <alignment horizontal="left" vertical="top" indent="1"/>
    </xf>
    <xf numFmtId="0" fontId="115" fillId="138" borderId="297" applyNumberFormat="0" applyProtection="0">
      <alignment horizontal="left" vertical="center" indent="1"/>
    </xf>
    <xf numFmtId="0" fontId="101" fillId="115" borderId="295" applyNumberFormat="0" applyProtection="0">
      <alignment horizontal="left" vertical="top" indent="1"/>
    </xf>
    <xf numFmtId="0" fontId="101" fillId="115" borderId="295" applyNumberFormat="0" applyProtection="0">
      <alignment horizontal="left" vertical="top" indent="1"/>
    </xf>
    <xf numFmtId="0" fontId="115" fillId="58" borderId="297" applyNumberFormat="0" applyProtection="0">
      <alignment horizontal="left" vertical="center" indent="1"/>
    </xf>
    <xf numFmtId="0" fontId="101" fillId="58" borderId="295" applyNumberFormat="0" applyProtection="0">
      <alignment horizontal="left" vertical="top" indent="1"/>
    </xf>
    <xf numFmtId="0" fontId="101" fillId="58" borderId="295" applyNumberFormat="0" applyProtection="0">
      <alignment horizontal="left" vertical="top" indent="1"/>
    </xf>
    <xf numFmtId="0" fontId="115" fillId="113" borderId="297" applyNumberFormat="0" applyProtection="0">
      <alignment horizontal="left" vertical="center" indent="1"/>
    </xf>
    <xf numFmtId="0" fontId="101" fillId="113" borderId="295" applyNumberFormat="0" applyProtection="0">
      <alignment horizontal="left" vertical="top" indent="1"/>
    </xf>
    <xf numFmtId="0" fontId="101" fillId="113" borderId="295" applyNumberFormat="0" applyProtection="0">
      <alignment horizontal="left" vertical="top" indent="1"/>
    </xf>
    <xf numFmtId="4" fontId="123" fillId="139" borderId="297" applyNumberFormat="0" applyProtection="0">
      <alignment horizontal="left" vertical="center" indent="1"/>
    </xf>
    <xf numFmtId="4" fontId="123" fillId="139" borderId="297" applyNumberFormat="0" applyProtection="0">
      <alignment horizontal="left" vertical="center" indent="1"/>
    </xf>
    <xf numFmtId="0" fontId="57" fillId="57" borderId="383" applyNumberFormat="0" applyAlignment="0" applyProtection="0"/>
    <xf numFmtId="0" fontId="44" fillId="70" borderId="301" applyNumberFormat="0" applyAlignment="0" applyProtection="0"/>
    <xf numFmtId="4" fontId="115" fillId="111" borderId="472" applyNumberFormat="0" applyProtection="0">
      <alignment horizontal="right" vertical="center"/>
    </xf>
    <xf numFmtId="4" fontId="123" fillId="116" borderId="342" applyNumberFormat="0" applyProtection="0">
      <alignment horizontal="left" vertical="center" indent="1"/>
    </xf>
    <xf numFmtId="0" fontId="123" fillId="21" borderId="298"/>
    <xf numFmtId="4" fontId="115" fillId="0" borderId="297" applyNumberFormat="0" applyProtection="0">
      <alignment horizontal="right" vertical="center"/>
    </xf>
    <xf numFmtId="4" fontId="122" fillId="51" borderId="297" applyNumberFormat="0" applyProtection="0">
      <alignment horizontal="right" vertical="center"/>
    </xf>
    <xf numFmtId="0" fontId="125" fillId="0" borderId="290"/>
    <xf numFmtId="168" fontId="15" fillId="0" borderId="294">
      <alignment horizontal="right" indent="1"/>
    </xf>
    <xf numFmtId="168" fontId="15" fillId="0" borderId="294">
      <alignment horizontal="right" indent="1"/>
    </xf>
    <xf numFmtId="168" fontId="15" fillId="0" borderId="294">
      <alignment horizontal="right" indent="1"/>
    </xf>
    <xf numFmtId="168" fontId="15" fillId="0" borderId="294">
      <alignment horizontal="right" indent="1"/>
    </xf>
    <xf numFmtId="4" fontId="108" fillId="68" borderId="318" applyNumberFormat="0" applyProtection="0">
      <alignment horizontal="right" vertical="center"/>
    </xf>
    <xf numFmtId="0" fontId="18" fillId="30" borderId="294"/>
    <xf numFmtId="4" fontId="115" fillId="112" borderId="296" applyNumberFormat="0" applyProtection="0">
      <alignment horizontal="left" vertical="center" indent="1"/>
    </xf>
    <xf numFmtId="4" fontId="124" fillId="137" borderId="296" applyNumberFormat="0" applyProtection="0">
      <alignment horizontal="left" vertical="center" indent="1"/>
    </xf>
    <xf numFmtId="0" fontId="19" fillId="109" borderId="378" applyNumberFormat="0" applyProtection="0">
      <alignment horizontal="left" vertical="center" indent="1"/>
    </xf>
    <xf numFmtId="0" fontId="57" fillId="57" borderId="439" applyNumberFormat="0" applyAlignment="0" applyProtection="0"/>
    <xf numFmtId="0" fontId="40" fillId="76" borderId="421"/>
    <xf numFmtId="4" fontId="115" fillId="53" borderId="342" applyNumberFormat="0" applyProtection="0">
      <alignment horizontal="right" vertical="center"/>
    </xf>
    <xf numFmtId="0" fontId="18" fillId="30" borderId="317"/>
    <xf numFmtId="0" fontId="57" fillId="57" borderId="309" applyNumberFormat="0" applyAlignment="0" applyProtection="0"/>
    <xf numFmtId="0" fontId="18" fillId="30" borderId="290"/>
    <xf numFmtId="0" fontId="108" fillId="116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0" fontId="19" fillId="25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4" fontId="108" fillId="115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0" fontId="106" fillId="23" borderId="295" applyNumberFormat="0" applyProtection="0">
      <alignment horizontal="left" vertical="top" indent="1"/>
    </xf>
    <xf numFmtId="4" fontId="106" fillId="77" borderId="295" applyNumberFormat="0" applyProtection="0">
      <alignment vertical="center"/>
    </xf>
    <xf numFmtId="0" fontId="57" fillId="57" borderId="279" applyNumberFormat="0" applyAlignment="0" applyProtection="0"/>
    <xf numFmtId="4" fontId="108" fillId="11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4" fontId="108" fillId="115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53" borderId="295" applyNumberFormat="0" applyProtection="0">
      <alignment horizontal="right" vertical="center"/>
    </xf>
    <xf numFmtId="0" fontId="106" fillId="23" borderId="295" applyNumberFormat="0" applyProtection="0">
      <alignment horizontal="left" vertical="top" indent="1"/>
    </xf>
    <xf numFmtId="4" fontId="106" fillId="23" borderId="295" applyNumberFormat="0" applyProtection="0">
      <alignment horizontal="left" vertical="center" indent="1"/>
    </xf>
    <xf numFmtId="4" fontId="107" fillId="23" borderId="295" applyNumberFormat="0" applyProtection="0">
      <alignment vertical="center"/>
    </xf>
    <xf numFmtId="168" fontId="15" fillId="0" borderId="294">
      <alignment horizontal="right" indent="1"/>
    </xf>
    <xf numFmtId="4" fontId="113" fillId="113" borderId="295" applyNumberFormat="0" applyProtection="0">
      <alignment horizontal="right" vertical="center"/>
    </xf>
    <xf numFmtId="168" fontId="15" fillId="0" borderId="294">
      <alignment horizontal="right" indent="1"/>
    </xf>
    <xf numFmtId="4" fontId="108" fillId="111" borderId="295" applyNumberFormat="0" applyProtection="0">
      <alignment horizontal="right" vertical="center"/>
    </xf>
    <xf numFmtId="0" fontId="44" fillId="70" borderId="279" applyNumberFormat="0" applyAlignment="0" applyProtection="0"/>
    <xf numFmtId="0" fontId="108" fillId="109" borderId="295" applyNumberFormat="0" applyProtection="0">
      <alignment horizontal="left" vertical="top" indent="1"/>
    </xf>
    <xf numFmtId="4" fontId="106" fillId="23" borderId="295" applyNumberFormat="0" applyProtection="0">
      <alignment horizontal="left" vertical="center" indent="1"/>
    </xf>
    <xf numFmtId="0" fontId="62" fillId="0" borderId="293" applyNumberFormat="0" applyFill="0" applyAlignment="0" applyProtection="0"/>
    <xf numFmtId="0" fontId="14" fillId="78" borderId="280" applyNumberFormat="0" applyFont="0" applyAlignment="0" applyProtection="0"/>
    <xf numFmtId="0" fontId="108" fillId="116" borderId="295" applyNumberFormat="0" applyProtection="0">
      <alignment horizontal="left" vertical="top" indent="1"/>
    </xf>
    <xf numFmtId="0" fontId="108" fillId="109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0" fontId="19" fillId="37" borderId="295" applyNumberFormat="0" applyProtection="0">
      <alignment horizontal="left" vertical="top" indent="1"/>
    </xf>
    <xf numFmtId="0" fontId="14" fillId="78" borderId="302" applyNumberFormat="0" applyFont="0" applyAlignment="0" applyProtection="0"/>
    <xf numFmtId="4" fontId="106" fillId="77" borderId="295" applyNumberFormat="0" applyProtection="0">
      <alignment vertical="center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13" fillId="113" borderId="295" applyNumberFormat="0" applyProtection="0">
      <alignment horizontal="right" vertical="center"/>
    </xf>
    <xf numFmtId="0" fontId="19" fillId="114" borderId="318" applyNumberFormat="0" applyProtection="0">
      <alignment horizontal="left" vertical="top" indent="1"/>
    </xf>
    <xf numFmtId="4" fontId="111" fillId="116" borderId="295" applyNumberFormat="0" applyProtection="0">
      <alignment vertical="center"/>
    </xf>
    <xf numFmtId="0" fontId="108" fillId="109" borderId="295" applyNumberFormat="0" applyProtection="0">
      <alignment horizontal="left" vertical="top" indent="1"/>
    </xf>
    <xf numFmtId="4" fontId="111" fillId="113" borderId="295" applyNumberFormat="0" applyProtection="0">
      <alignment horizontal="right" vertical="center"/>
    </xf>
    <xf numFmtId="0" fontId="19" fillId="37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4" fontId="108" fillId="111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0" fontId="44" fillId="70" borderId="279" applyNumberFormat="0" applyAlignment="0" applyProtection="0"/>
    <xf numFmtId="0" fontId="18" fillId="76" borderId="313"/>
    <xf numFmtId="0" fontId="19" fillId="37" borderId="295" applyNumberFormat="0" applyProtection="0">
      <alignment horizontal="left" vertical="top" indent="1"/>
    </xf>
    <xf numFmtId="0" fontId="57" fillId="57" borderId="279" applyNumberFormat="0" applyAlignment="0" applyProtection="0"/>
    <xf numFmtId="168" fontId="15" fillId="0" borderId="294">
      <alignment horizontal="right" indent="1"/>
    </xf>
    <xf numFmtId="4" fontId="108" fillId="69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0" fontId="19" fillId="25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0" fontId="40" fillId="30" borderId="312"/>
    <xf numFmtId="4" fontId="108" fillId="61" borderId="318" applyNumberFormat="0" applyProtection="0">
      <alignment horizontal="right" vertical="center"/>
    </xf>
    <xf numFmtId="0" fontId="14" fillId="78" borderId="280" applyNumberFormat="0" applyFont="0" applyAlignment="0" applyProtection="0"/>
    <xf numFmtId="0" fontId="57" fillId="57" borderId="355" applyNumberFormat="0" applyAlignment="0" applyProtection="0"/>
    <xf numFmtId="0" fontId="19" fillId="114" borderId="295" applyNumberFormat="0" applyProtection="0">
      <alignment horizontal="left" vertical="top" indent="1"/>
    </xf>
    <xf numFmtId="0" fontId="40" fillId="76" borderId="300"/>
    <xf numFmtId="0" fontId="19" fillId="25" borderId="318" applyNumberFormat="0" applyProtection="0">
      <alignment horizontal="left" vertical="top" indent="1"/>
    </xf>
    <xf numFmtId="0" fontId="62" fillId="0" borderId="293" applyNumberFormat="0" applyFill="0" applyAlignment="0" applyProtection="0"/>
    <xf numFmtId="0" fontId="18" fillId="30" borderId="294"/>
    <xf numFmtId="0" fontId="19" fillId="37" borderId="29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15" fillId="51" borderId="427" applyNumberFormat="0" applyProtection="0">
      <alignment horizontal="left" vertical="center" indent="1"/>
    </xf>
    <xf numFmtId="4" fontId="108" fillId="115" borderId="318" applyNumberFormat="0" applyProtection="0">
      <alignment horizontal="left" vertical="center" indent="1"/>
    </xf>
    <xf numFmtId="0" fontId="19" fillId="109" borderId="378" applyNumberFormat="0" applyProtection="0">
      <alignment horizontal="left" vertical="center" indent="1"/>
    </xf>
    <xf numFmtId="0" fontId="41" fillId="78" borderId="310" applyNumberFormat="0" applyFont="0" applyAlignment="0" applyProtection="0"/>
    <xf numFmtId="0" fontId="19" fillId="25" borderId="318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168" fontId="15" fillId="0" borderId="290">
      <alignment horizontal="right" indent="1"/>
    </xf>
    <xf numFmtId="0" fontId="105" fillId="70" borderId="292" applyNumberFormat="0" applyAlignment="0" applyProtection="0"/>
    <xf numFmtId="4" fontId="108" fillId="53" borderId="295" applyNumberFormat="0" applyProtection="0">
      <alignment horizontal="right" vertical="center"/>
    </xf>
    <xf numFmtId="0" fontId="18" fillId="30" borderId="294"/>
    <xf numFmtId="4" fontId="106" fillId="77" borderId="318" applyNumberFormat="0" applyProtection="0">
      <alignment vertical="center"/>
    </xf>
    <xf numFmtId="0" fontId="57" fillId="57" borderId="331" applyNumberFormat="0" applyAlignment="0" applyProtection="0"/>
    <xf numFmtId="0" fontId="108" fillId="116" borderId="318" applyNumberFormat="0" applyProtection="0">
      <alignment horizontal="left" vertical="top" indent="1"/>
    </xf>
    <xf numFmtId="4" fontId="108" fillId="60" borderId="318" applyNumberFormat="0" applyProtection="0">
      <alignment horizontal="right" vertical="center"/>
    </xf>
    <xf numFmtId="0" fontId="19" fillId="109" borderId="318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center" indent="1"/>
    </xf>
    <xf numFmtId="0" fontId="41" fillId="78" borderId="302" applyNumberFormat="0" applyFont="0" applyAlignment="0" applyProtection="0"/>
    <xf numFmtId="4" fontId="108" fillId="115" borderId="295" applyNumberFormat="0" applyProtection="0">
      <alignment horizontal="left" vertical="center" indent="1"/>
    </xf>
    <xf numFmtId="4" fontId="111" fillId="116" borderId="295" applyNumberFormat="0" applyProtection="0">
      <alignment vertical="center"/>
    </xf>
    <xf numFmtId="4" fontId="108" fillId="115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0" fontId="57" fillId="57" borderId="309" applyNumberFormat="0" applyAlignment="0" applyProtection="0"/>
    <xf numFmtId="168" fontId="15" fillId="0" borderId="312">
      <alignment horizontal="right" indent="1"/>
    </xf>
    <xf numFmtId="4" fontId="107" fillId="23" borderId="295" applyNumberFormat="0" applyProtection="0">
      <alignment vertical="center"/>
    </xf>
    <xf numFmtId="168" fontId="15" fillId="0" borderId="294">
      <alignment horizontal="right" indent="1"/>
    </xf>
    <xf numFmtId="4" fontId="108" fillId="116" borderId="295" applyNumberFormat="0" applyProtection="0">
      <alignment horizontal="left" vertical="center" indent="1"/>
    </xf>
    <xf numFmtId="4" fontId="111" fillId="116" borderId="295" applyNumberFormat="0" applyProtection="0">
      <alignment vertical="center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4" fontId="108" fillId="115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53" borderId="295" applyNumberFormat="0" applyProtection="0">
      <alignment horizontal="right" vertical="center"/>
    </xf>
    <xf numFmtId="4" fontId="106" fillId="23" borderId="295" applyNumberFormat="0" applyProtection="0">
      <alignment horizontal="left" vertical="center" indent="1"/>
    </xf>
    <xf numFmtId="4" fontId="107" fillId="23" borderId="295" applyNumberFormat="0" applyProtection="0">
      <alignment vertical="center"/>
    </xf>
    <xf numFmtId="0" fontId="106" fillId="23" borderId="295" applyNumberFormat="0" applyProtection="0">
      <alignment horizontal="left" vertical="top" indent="1"/>
    </xf>
    <xf numFmtId="0" fontId="62" fillId="0" borderId="293" applyNumberFormat="0" applyFill="0" applyAlignment="0" applyProtection="0"/>
    <xf numFmtId="0" fontId="105" fillId="70" borderId="292" applyNumberFormat="0" applyAlignment="0" applyProtection="0"/>
    <xf numFmtId="4" fontId="113" fillId="113" borderId="295" applyNumberFormat="0" applyProtection="0">
      <alignment horizontal="right" vertical="center"/>
    </xf>
    <xf numFmtId="4" fontId="106" fillId="77" borderId="295" applyNumberFormat="0" applyProtection="0">
      <alignment vertical="center"/>
    </xf>
    <xf numFmtId="4" fontId="108" fillId="60" borderId="295" applyNumberFormat="0" applyProtection="0">
      <alignment horizontal="right" vertical="center"/>
    </xf>
    <xf numFmtId="168" fontId="15" fillId="0" borderId="294">
      <alignment horizontal="right" indent="1"/>
    </xf>
    <xf numFmtId="0" fontId="57" fillId="57" borderId="279" applyNumberFormat="0" applyAlignment="0" applyProtection="0"/>
    <xf numFmtId="0" fontId="44" fillId="70" borderId="279" applyNumberFormat="0" applyAlignment="0" applyProtection="0"/>
    <xf numFmtId="4" fontId="106" fillId="23" borderId="295" applyNumberFormat="0" applyProtection="0">
      <alignment horizontal="left" vertical="center" indent="1"/>
    </xf>
    <xf numFmtId="4" fontId="111" fillId="113" borderId="295" applyNumberFormat="0" applyProtection="0">
      <alignment horizontal="right" vertical="center"/>
    </xf>
    <xf numFmtId="4" fontId="108" fillId="116" borderId="295" applyNumberFormat="0" applyProtection="0">
      <alignment vertical="center"/>
    </xf>
    <xf numFmtId="4" fontId="108" fillId="59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0" fontId="18" fillId="30" borderId="294"/>
    <xf numFmtId="4" fontId="108" fillId="61" borderId="295" applyNumberFormat="0" applyProtection="0">
      <alignment horizontal="right" vertical="center"/>
    </xf>
    <xf numFmtId="0" fontId="18" fillId="30" borderId="294"/>
    <xf numFmtId="4" fontId="108" fillId="59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4" fontId="108" fillId="59" borderId="295" applyNumberFormat="0" applyProtection="0">
      <alignment horizontal="right" vertical="center"/>
    </xf>
    <xf numFmtId="4" fontId="108" fillId="113" borderId="295" applyNumberFormat="0" applyProtection="0">
      <alignment horizontal="right" vertical="center"/>
    </xf>
    <xf numFmtId="0" fontId="19" fillId="25" borderId="295" applyNumberFormat="0" applyProtection="0">
      <alignment horizontal="left" vertical="top" indent="1"/>
    </xf>
    <xf numFmtId="4" fontId="108" fillId="67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4" fontId="108" fillId="69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53" borderId="295" applyNumberFormat="0" applyProtection="0">
      <alignment horizontal="right" vertical="center"/>
    </xf>
    <xf numFmtId="0" fontId="57" fillId="57" borderId="279" applyNumberFormat="0" applyAlignment="0" applyProtection="0"/>
    <xf numFmtId="0" fontId="62" fillId="0" borderId="293" applyNumberFormat="0" applyFill="0" applyAlignment="0" applyProtection="0"/>
    <xf numFmtId="0" fontId="41" fillId="78" borderId="280" applyNumberFormat="0" applyFont="0" applyAlignment="0" applyProtection="0"/>
    <xf numFmtId="4" fontId="108" fillId="115" borderId="318" applyNumberFormat="0" applyProtection="0">
      <alignment horizontal="right" vertical="center"/>
    </xf>
    <xf numFmtId="0" fontId="19" fillId="109" borderId="295" applyNumberFormat="0" applyProtection="0">
      <alignment horizontal="left" vertical="center" indent="1"/>
    </xf>
    <xf numFmtId="0" fontId="18" fillId="30" borderId="290"/>
    <xf numFmtId="0" fontId="62" fillId="0" borderId="293" applyNumberFormat="0" applyFill="0" applyAlignment="0" applyProtection="0"/>
    <xf numFmtId="0" fontId="41" fillId="78" borderId="280" applyNumberFormat="0" applyFont="0" applyAlignment="0" applyProtection="0"/>
    <xf numFmtId="4" fontId="111" fillId="113" borderId="295" applyNumberFormat="0" applyProtection="0">
      <alignment horizontal="right" vertical="center"/>
    </xf>
    <xf numFmtId="4" fontId="106" fillId="77" borderId="295" applyNumberFormat="0" applyProtection="0">
      <alignment vertical="center"/>
    </xf>
    <xf numFmtId="0" fontId="41" fillId="78" borderId="280" applyNumberFormat="0" applyFont="0" applyAlignment="0" applyProtection="0"/>
    <xf numFmtId="4" fontId="108" fillId="116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0" fontId="44" fillId="70" borderId="279" applyNumberFormat="0" applyAlignment="0" applyProtection="0"/>
    <xf numFmtId="0" fontId="41" fillId="78" borderId="322" applyNumberFormat="0" applyFont="0" applyAlignment="0" applyProtection="0"/>
    <xf numFmtId="4" fontId="108" fillId="53" borderId="295" applyNumberFormat="0" applyProtection="0">
      <alignment horizontal="right" vertical="center"/>
    </xf>
    <xf numFmtId="4" fontId="108" fillId="116" borderId="295" applyNumberFormat="0" applyProtection="0">
      <alignment vertical="center"/>
    </xf>
    <xf numFmtId="4" fontId="107" fillId="23" borderId="295" applyNumberFormat="0" applyProtection="0">
      <alignment vertical="center"/>
    </xf>
    <xf numFmtId="4" fontId="108" fillId="61" borderId="295" applyNumberFormat="0" applyProtection="0">
      <alignment horizontal="right" vertical="center"/>
    </xf>
    <xf numFmtId="4" fontId="115" fillId="60" borderId="342" applyNumberFormat="0" applyProtection="0">
      <alignment horizontal="right" vertical="center"/>
    </xf>
    <xf numFmtId="4" fontId="107" fillId="23" borderId="295" applyNumberFormat="0" applyProtection="0">
      <alignment vertical="center"/>
    </xf>
    <xf numFmtId="0" fontId="19" fillId="37" borderId="295" applyNumberFormat="0" applyProtection="0">
      <alignment horizontal="left" vertical="center" indent="1"/>
    </xf>
    <xf numFmtId="168" fontId="15" fillId="0" borderId="290">
      <alignment horizontal="right" indent="1"/>
    </xf>
    <xf numFmtId="168" fontId="15" fillId="0" borderId="294">
      <alignment horizontal="right" indent="1"/>
    </xf>
    <xf numFmtId="4" fontId="108" fillId="60" borderId="295" applyNumberFormat="0" applyProtection="0">
      <alignment horizontal="right" vertical="center"/>
    </xf>
    <xf numFmtId="0" fontId="57" fillId="57" borderId="279" applyNumberFormat="0" applyAlignment="0" applyProtection="0"/>
    <xf numFmtId="0" fontId="14" fillId="78" borderId="280" applyNumberFormat="0" applyFont="0" applyAlignment="0" applyProtection="0"/>
    <xf numFmtId="4" fontId="111" fillId="116" borderId="295" applyNumberFormat="0" applyProtection="0">
      <alignment vertical="center"/>
    </xf>
    <xf numFmtId="4" fontId="106" fillId="77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4" fontId="108" fillId="60" borderId="295" applyNumberFormat="0" applyProtection="0">
      <alignment horizontal="right" vertical="center"/>
    </xf>
    <xf numFmtId="0" fontId="108" fillId="116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06" fillId="23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top" indent="1"/>
    </xf>
    <xf numFmtId="0" fontId="57" fillId="57" borderId="279" applyNumberFormat="0" applyAlignment="0" applyProtection="0"/>
    <xf numFmtId="4" fontId="106" fillId="23" borderId="295" applyNumberFormat="0" applyProtection="0">
      <alignment horizontal="left" vertical="center" indent="1"/>
    </xf>
    <xf numFmtId="0" fontId="105" fillId="70" borderId="292" applyNumberFormat="0" applyAlignment="0" applyProtection="0"/>
    <xf numFmtId="0" fontId="44" fillId="70" borderId="279" applyNumberFormat="0" applyAlignment="0" applyProtection="0"/>
    <xf numFmtId="0" fontId="18" fillId="30" borderId="290"/>
    <xf numFmtId="0" fontId="18" fillId="76" borderId="291"/>
    <xf numFmtId="0" fontId="44" fillId="70" borderId="279" applyNumberFormat="0" applyAlignment="0" applyProtection="0"/>
    <xf numFmtId="4" fontId="108" fillId="60" borderId="318" applyNumberFormat="0" applyProtection="0">
      <alignment horizontal="right" vertical="center"/>
    </xf>
    <xf numFmtId="0" fontId="41" fillId="78" borderId="280" applyNumberFormat="0" applyFont="0" applyAlignment="0" applyProtection="0"/>
    <xf numFmtId="4" fontId="108" fillId="67" borderId="295" applyNumberFormat="0" applyProtection="0">
      <alignment horizontal="right" vertical="center"/>
    </xf>
    <xf numFmtId="4" fontId="108" fillId="116" borderId="295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0" fontId="57" fillId="57" borderId="279" applyNumberFormat="0" applyAlignment="0" applyProtection="0"/>
    <xf numFmtId="0" fontId="18" fillId="76" borderId="291"/>
    <xf numFmtId="168" fontId="15" fillId="0" borderId="294">
      <alignment horizontal="right" indent="1"/>
    </xf>
    <xf numFmtId="4" fontId="108" fillId="65" borderId="318" applyNumberFormat="0" applyProtection="0">
      <alignment horizontal="right" vertical="center"/>
    </xf>
    <xf numFmtId="0" fontId="19" fillId="109" borderId="318" applyNumberFormat="0" applyProtection="0">
      <alignment horizontal="left" vertical="center" indent="1"/>
    </xf>
    <xf numFmtId="4" fontId="107" fillId="23" borderId="318" applyNumberFormat="0" applyProtection="0">
      <alignment vertical="center"/>
    </xf>
    <xf numFmtId="0" fontId="19" fillId="25" borderId="295" applyNumberFormat="0" applyProtection="0">
      <alignment horizontal="left" vertical="top" indent="1"/>
    </xf>
    <xf numFmtId="168" fontId="15" fillId="0" borderId="317">
      <alignment horizontal="right" indent="1"/>
    </xf>
    <xf numFmtId="4" fontId="108" fillId="111" borderId="295" applyNumberFormat="0" applyProtection="0">
      <alignment horizontal="right" vertical="center"/>
    </xf>
    <xf numFmtId="0" fontId="19" fillId="109" borderId="295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13" fillId="113" borderId="295" applyNumberFormat="0" applyProtection="0">
      <alignment horizontal="right" vertical="center"/>
    </xf>
    <xf numFmtId="0" fontId="108" fillId="116" borderId="295" applyNumberFormat="0" applyProtection="0">
      <alignment horizontal="left" vertical="top" indent="1"/>
    </xf>
    <xf numFmtId="4" fontId="108" fillId="115" borderId="295" applyNumberFormat="0" applyProtection="0">
      <alignment horizontal="left" vertical="center" indent="1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08" fillId="69" borderId="295" applyNumberFormat="0" applyProtection="0">
      <alignment horizontal="right" vertical="center"/>
    </xf>
    <xf numFmtId="168" fontId="15" fillId="0" borderId="294">
      <alignment horizontal="right" indent="1"/>
    </xf>
    <xf numFmtId="0" fontId="44" fillId="70" borderId="279" applyNumberFormat="0" applyAlignment="0" applyProtection="0"/>
    <xf numFmtId="0" fontId="106" fillId="23" borderId="295" applyNumberFormat="0" applyProtection="0">
      <alignment horizontal="left" vertical="top" indent="1"/>
    </xf>
    <xf numFmtId="4" fontId="108" fillId="67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13" fillId="113" borderId="295" applyNumberFormat="0" applyProtection="0">
      <alignment horizontal="right" vertical="center"/>
    </xf>
    <xf numFmtId="4" fontId="108" fillId="116" borderId="318" applyNumberFormat="0" applyProtection="0">
      <alignment vertical="center"/>
    </xf>
    <xf numFmtId="0" fontId="19" fillId="25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center" indent="1"/>
    </xf>
    <xf numFmtId="0" fontId="18" fillId="30" borderId="442"/>
    <xf numFmtId="4" fontId="108" fillId="115" borderId="318" applyNumberFormat="0" applyProtection="0">
      <alignment horizontal="left" vertical="center" indent="1"/>
    </xf>
    <xf numFmtId="0" fontId="62" fillId="0" borderId="365" applyNumberFormat="0" applyFill="0" applyAlignment="0" applyProtection="0"/>
    <xf numFmtId="0" fontId="40" fillId="30" borderId="442"/>
    <xf numFmtId="4" fontId="108" fillId="53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0" fontId="108" fillId="116" borderId="318" applyNumberFormat="0" applyProtection="0">
      <alignment horizontal="left" vertical="top" indent="1"/>
    </xf>
    <xf numFmtId="4" fontId="108" fillId="116" borderId="378" applyNumberFormat="0" applyProtection="0">
      <alignment vertical="center"/>
    </xf>
    <xf numFmtId="0" fontId="62" fillId="0" borderId="365" applyNumberFormat="0" applyFill="0" applyAlignment="0" applyProtection="0"/>
    <xf numFmtId="0" fontId="14" fillId="78" borderId="364" applyNumberFormat="0" applyFont="0" applyAlignment="0" applyProtection="0"/>
    <xf numFmtId="0" fontId="62" fillId="0" borderId="357" applyNumberFormat="0" applyFill="0" applyAlignment="0" applyProtection="0"/>
    <xf numFmtId="4" fontId="108" fillId="116" borderId="340" applyNumberFormat="0" applyProtection="0">
      <alignment vertical="center"/>
    </xf>
    <xf numFmtId="4" fontId="108" fillId="69" borderId="295" applyNumberFormat="0" applyProtection="0">
      <alignment horizontal="right" vertical="center"/>
    </xf>
    <xf numFmtId="0" fontId="19" fillId="25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4" fontId="108" fillId="115" borderId="295" applyNumberFormat="0" applyProtection="0">
      <alignment horizontal="right" vertical="center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4" fontId="108" fillId="60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53" borderId="295" applyNumberFormat="0" applyProtection="0">
      <alignment horizontal="right" vertical="center"/>
    </xf>
    <xf numFmtId="0" fontId="106" fillId="23" borderId="295" applyNumberFormat="0" applyProtection="0">
      <alignment horizontal="left" vertical="top" indent="1"/>
    </xf>
    <xf numFmtId="4" fontId="106" fillId="23" borderId="295" applyNumberFormat="0" applyProtection="0">
      <alignment horizontal="left" vertical="center" indent="1"/>
    </xf>
    <xf numFmtId="4" fontId="107" fillId="23" borderId="295" applyNumberFormat="0" applyProtection="0">
      <alignment vertical="center"/>
    </xf>
    <xf numFmtId="4" fontId="106" fillId="77" borderId="295" applyNumberFormat="0" applyProtection="0">
      <alignment vertical="center"/>
    </xf>
    <xf numFmtId="0" fontId="62" fillId="0" borderId="311" applyNumberFormat="0" applyFill="0" applyAlignment="0" applyProtection="0"/>
    <xf numFmtId="0" fontId="19" fillId="37" borderId="378" applyNumberFormat="0" applyProtection="0">
      <alignment horizontal="left" vertical="top" indent="1"/>
    </xf>
    <xf numFmtId="0" fontId="62" fillId="0" borderId="293" applyNumberFormat="0" applyFill="0" applyAlignment="0" applyProtection="0"/>
    <xf numFmtId="0" fontId="105" fillId="70" borderId="292" applyNumberFormat="0" applyAlignment="0" applyProtection="0"/>
    <xf numFmtId="0" fontId="14" fillId="78" borderId="280" applyNumberFormat="0" applyFont="0" applyAlignment="0" applyProtection="0"/>
    <xf numFmtId="0" fontId="19" fillId="37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4" fontId="108" fillId="113" borderId="295" applyNumberFormat="0" applyProtection="0">
      <alignment horizontal="right" vertical="center"/>
    </xf>
    <xf numFmtId="0" fontId="108" fillId="116" borderId="295" applyNumberFormat="0" applyProtection="0">
      <alignment horizontal="left" vertical="top" indent="1"/>
    </xf>
    <xf numFmtId="4" fontId="108" fillId="115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0" fontId="105" fillId="70" borderId="292" applyNumberFormat="0" applyAlignment="0" applyProtection="0"/>
    <xf numFmtId="4" fontId="108" fillId="65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0" fontId="44" fillId="70" borderId="279" applyNumberFormat="0" applyAlignment="0" applyProtection="0"/>
    <xf numFmtId="4" fontId="108" fillId="61" borderId="295" applyNumberFormat="0" applyProtection="0">
      <alignment horizontal="right" vertical="center"/>
    </xf>
    <xf numFmtId="0" fontId="19" fillId="37" borderId="295" applyNumberFormat="0" applyProtection="0">
      <alignment horizontal="left" vertical="center" indent="1"/>
    </xf>
    <xf numFmtId="4" fontId="108" fillId="67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113" borderId="295" applyNumberFormat="0" applyProtection="0">
      <alignment horizontal="right" vertical="center"/>
    </xf>
    <xf numFmtId="0" fontId="14" fillId="78" borderId="280" applyNumberFormat="0" applyFont="0" applyAlignment="0" applyProtection="0"/>
    <xf numFmtId="4" fontId="111" fillId="113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top" indent="1"/>
    </xf>
    <xf numFmtId="0" fontId="57" fillId="57" borderId="279" applyNumberFormat="0" applyAlignment="0" applyProtection="0"/>
    <xf numFmtId="0" fontId="44" fillId="70" borderId="279" applyNumberFormat="0" applyAlignment="0" applyProtection="0"/>
    <xf numFmtId="4" fontId="108" fillId="61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4" fontId="111" fillId="113" borderId="295" applyNumberFormat="0" applyProtection="0">
      <alignment horizontal="right" vertical="center"/>
    </xf>
    <xf numFmtId="0" fontId="14" fillId="78" borderId="280" applyNumberFormat="0" applyFont="0" applyAlignment="0" applyProtection="0"/>
    <xf numFmtId="0" fontId="105" fillId="70" borderId="292" applyNumberFormat="0" applyAlignment="0" applyProtection="0"/>
    <xf numFmtId="168" fontId="15" fillId="0" borderId="312">
      <alignment horizontal="right" indent="1"/>
    </xf>
    <xf numFmtId="0" fontId="40" fillId="76" borderId="313"/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0" fontId="41" fillId="78" borderId="310" applyNumberFormat="0" applyFont="0" applyAlignment="0" applyProtection="0"/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06" fillId="77" borderId="295" applyNumberFormat="0" applyProtection="0">
      <alignment vertical="center"/>
    </xf>
    <xf numFmtId="4" fontId="107" fillId="23" borderId="295" applyNumberFormat="0" applyProtection="0">
      <alignment vertical="center"/>
    </xf>
    <xf numFmtId="4" fontId="106" fillId="23" borderId="295" applyNumberFormat="0" applyProtection="0">
      <alignment horizontal="left" vertical="center" indent="1"/>
    </xf>
    <xf numFmtId="0" fontId="106" fillId="23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4" fontId="113" fillId="113" borderId="295" applyNumberFormat="0" applyProtection="0">
      <alignment horizontal="right" vertical="center"/>
    </xf>
    <xf numFmtId="0" fontId="44" fillId="70" borderId="279" applyNumberFormat="0" applyAlignment="0" applyProtection="0"/>
    <xf numFmtId="4" fontId="108" fillId="115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0" fontId="106" fillId="23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13" fillId="113" borderId="295" applyNumberFormat="0" applyProtection="0">
      <alignment horizontal="right" vertical="center"/>
    </xf>
    <xf numFmtId="0" fontId="19" fillId="25" borderId="295" applyNumberFormat="0" applyProtection="0">
      <alignment horizontal="left" vertical="center" indent="1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08" fillId="59" borderId="295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0" fontId="106" fillId="23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0" fontId="105" fillId="70" borderId="292" applyNumberFormat="0" applyAlignment="0" applyProtection="0"/>
    <xf numFmtId="0" fontId="108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4" fontId="108" fillId="67" borderId="295" applyNumberFormat="0" applyProtection="0">
      <alignment horizontal="right" vertical="center"/>
    </xf>
    <xf numFmtId="0" fontId="19" fillId="25" borderId="295" applyNumberFormat="0" applyProtection="0">
      <alignment horizontal="left" vertical="top" indent="1"/>
    </xf>
    <xf numFmtId="4" fontId="106" fillId="23" borderId="295" applyNumberFormat="0" applyProtection="0">
      <alignment horizontal="left" vertical="center" indent="1"/>
    </xf>
    <xf numFmtId="0" fontId="62" fillId="0" borderId="316" applyNumberFormat="0" applyFill="0" applyAlignment="0" applyProtection="0"/>
    <xf numFmtId="4" fontId="108" fillId="116" borderId="295" applyNumberFormat="0" applyProtection="0">
      <alignment horizontal="left" vertical="center" indent="1"/>
    </xf>
    <xf numFmtId="4" fontId="107" fillId="23" borderId="318" applyNumberFormat="0" applyProtection="0">
      <alignment vertical="center"/>
    </xf>
    <xf numFmtId="4" fontId="108" fillId="59" borderId="340" applyNumberFormat="0" applyProtection="0">
      <alignment horizontal="right" vertical="center"/>
    </xf>
    <xf numFmtId="4" fontId="111" fillId="116" borderId="295" applyNumberFormat="0" applyProtection="0">
      <alignment vertical="center"/>
    </xf>
    <xf numFmtId="0" fontId="18" fillId="30" borderId="317"/>
    <xf numFmtId="4" fontId="113" fillId="113" borderId="378" applyNumberFormat="0" applyProtection="0">
      <alignment horizontal="right" vertical="center"/>
    </xf>
    <xf numFmtId="4" fontId="108" fillId="116" borderId="295" applyNumberFormat="0" applyProtection="0">
      <alignment vertical="center"/>
    </xf>
    <xf numFmtId="0" fontId="62" fillId="0" borderId="357" applyNumberFormat="0" applyFill="0" applyAlignment="0" applyProtection="0"/>
    <xf numFmtId="0" fontId="44" fillId="70" borderId="355" applyNumberFormat="0" applyAlignment="0" applyProtection="0"/>
    <xf numFmtId="4" fontId="111" fillId="113" borderId="295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0" fontId="44" fillId="70" borderId="383" applyNumberFormat="0" applyAlignment="0" applyProtection="0"/>
    <xf numFmtId="0" fontId="19" fillId="25" borderId="295" applyNumberFormat="0" applyProtection="0">
      <alignment horizontal="left" vertical="top" indent="1"/>
    </xf>
    <xf numFmtId="0" fontId="57" fillId="57" borderId="279" applyNumberFormat="0" applyAlignment="0" applyProtection="0"/>
    <xf numFmtId="4" fontId="108" fillId="53" borderId="403" applyNumberFormat="0" applyProtection="0">
      <alignment horizontal="right" vertical="center"/>
    </xf>
    <xf numFmtId="168" fontId="15" fillId="0" borderId="374">
      <alignment horizontal="right" indent="1"/>
    </xf>
    <xf numFmtId="0" fontId="19" fillId="37" borderId="295" applyNumberFormat="0" applyProtection="0">
      <alignment horizontal="left" vertical="top" indent="1"/>
    </xf>
    <xf numFmtId="4" fontId="106" fillId="77" borderId="318" applyNumberFormat="0" applyProtection="0">
      <alignment vertical="center"/>
    </xf>
    <xf numFmtId="0" fontId="18" fillId="30" borderId="358"/>
    <xf numFmtId="4" fontId="108" fillId="53" borderId="318" applyNumberFormat="0" applyProtection="0">
      <alignment horizontal="right" vertical="center"/>
    </xf>
    <xf numFmtId="0" fontId="57" fillId="57" borderId="279" applyNumberFormat="0" applyAlignment="0" applyProtection="0"/>
    <xf numFmtId="4" fontId="111" fillId="113" borderId="295" applyNumberFormat="0" applyProtection="0">
      <alignment horizontal="right" vertical="center"/>
    </xf>
    <xf numFmtId="0" fontId="44" fillId="70" borderId="371" applyNumberFormat="0" applyAlignment="0" applyProtection="0"/>
    <xf numFmtId="4" fontId="108" fillId="67" borderId="318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44" fillId="70" borderId="331" applyNumberFormat="0" applyAlignment="0" applyProtection="0"/>
    <xf numFmtId="4" fontId="106" fillId="77" borderId="318" applyNumberFormat="0" applyProtection="0">
      <alignment vertical="center"/>
    </xf>
    <xf numFmtId="0" fontId="44" fillId="70" borderId="347" applyNumberFormat="0" applyAlignment="0" applyProtection="0"/>
    <xf numFmtId="4" fontId="108" fillId="61" borderId="378" applyNumberFormat="0" applyProtection="0">
      <alignment horizontal="right" vertical="center"/>
    </xf>
    <xf numFmtId="0" fontId="57" fillId="57" borderId="314" applyNumberFormat="0" applyAlignment="0" applyProtection="0"/>
    <xf numFmtId="0" fontId="125" fillId="0" borderId="339"/>
    <xf numFmtId="0" fontId="108" fillId="116" borderId="318" applyNumberFormat="0" applyProtection="0">
      <alignment horizontal="left" vertical="top" indent="1"/>
    </xf>
    <xf numFmtId="0" fontId="19" fillId="109" borderId="37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168" fontId="15" fillId="0" borderId="358">
      <alignment horizontal="right" indent="1"/>
    </xf>
    <xf numFmtId="0" fontId="18" fillId="76" borderId="313"/>
    <xf numFmtId="4" fontId="108" fillId="113" borderId="340" applyNumberFormat="0" applyProtection="0">
      <alignment horizontal="right" vertical="center"/>
    </xf>
    <xf numFmtId="0" fontId="57" fillId="57" borderId="314" applyNumberFormat="0" applyAlignment="0" applyProtection="0"/>
    <xf numFmtId="0" fontId="108" fillId="109" borderId="378" applyNumberFormat="0" applyProtection="0">
      <alignment horizontal="left" vertical="top" indent="1"/>
    </xf>
    <xf numFmtId="0" fontId="19" fillId="37" borderId="318" applyNumberFormat="0" applyProtection="0">
      <alignment horizontal="left" vertical="top" indent="1"/>
    </xf>
    <xf numFmtId="0" fontId="115" fillId="113" borderId="320" applyNumberFormat="0" applyProtection="0">
      <alignment horizontal="left" vertical="center" indent="1"/>
    </xf>
    <xf numFmtId="4" fontId="108" fillId="111" borderId="318" applyNumberFormat="0" applyProtection="0">
      <alignment horizontal="right" vertical="center"/>
    </xf>
    <xf numFmtId="0" fontId="57" fillId="57" borderId="347" applyNumberFormat="0" applyAlignment="0" applyProtection="0"/>
    <xf numFmtId="4" fontId="108" fillId="68" borderId="318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13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08" fillId="115" borderId="295" applyNumberFormat="0" applyProtection="0">
      <alignment horizontal="left" vertical="center" indent="1"/>
    </xf>
    <xf numFmtId="4" fontId="111" fillId="113" borderId="295" applyNumberFormat="0" applyProtection="0">
      <alignment horizontal="right" vertical="center"/>
    </xf>
    <xf numFmtId="4" fontId="108" fillId="113" borderId="295" applyNumberFormat="0" applyProtection="0">
      <alignment horizontal="right" vertical="center"/>
    </xf>
    <xf numFmtId="0" fontId="108" fillId="116" borderId="295" applyNumberFormat="0" applyProtection="0">
      <alignment horizontal="left" vertical="top" indent="1"/>
    </xf>
    <xf numFmtId="4" fontId="108" fillId="116" borderId="295" applyNumberFormat="0" applyProtection="0">
      <alignment horizontal="left" vertical="center" indent="1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vertical="center"/>
    </xf>
    <xf numFmtId="4" fontId="111" fillId="113" borderId="295" applyNumberFormat="0" applyProtection="0">
      <alignment horizontal="right" vertical="center"/>
    </xf>
    <xf numFmtId="0" fontId="19" fillId="25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4" fontId="108" fillId="113" borderId="295" applyNumberFormat="0" applyProtection="0">
      <alignment horizontal="right" vertical="center"/>
    </xf>
    <xf numFmtId="0" fontId="108" fillId="116" borderId="295" applyNumberFormat="0" applyProtection="0">
      <alignment horizontal="left" vertical="top" indent="1"/>
    </xf>
    <xf numFmtId="4" fontId="108" fillId="115" borderId="295" applyNumberFormat="0" applyProtection="0">
      <alignment horizontal="right" vertical="center"/>
    </xf>
    <xf numFmtId="4" fontId="108" fillId="116" borderId="295" applyNumberFormat="0" applyProtection="0">
      <alignment horizontal="left" vertical="center" indent="1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vertical="center"/>
    </xf>
    <xf numFmtId="4" fontId="108" fillId="60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7" fillId="23" borderId="295" applyNumberFormat="0" applyProtection="0">
      <alignment vertical="center"/>
    </xf>
    <xf numFmtId="4" fontId="106" fillId="77" borderId="295" applyNumberFormat="0" applyProtection="0">
      <alignment vertical="center"/>
    </xf>
    <xf numFmtId="0" fontId="19" fillId="109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4" fontId="108" fillId="68" borderId="295" applyNumberFormat="0" applyProtection="0">
      <alignment horizontal="right" vertical="center"/>
    </xf>
    <xf numFmtId="0" fontId="40" fillId="30" borderId="334"/>
    <xf numFmtId="0" fontId="105" fillId="70" borderId="292" applyNumberFormat="0" applyAlignment="0" applyProtection="0"/>
    <xf numFmtId="0" fontId="14" fillId="78" borderId="280" applyNumberFormat="0" applyFont="0" applyAlignment="0" applyProtection="0"/>
    <xf numFmtId="4" fontId="108" fillId="69" borderId="295" applyNumberFormat="0" applyProtection="0">
      <alignment horizontal="right" vertical="center"/>
    </xf>
    <xf numFmtId="0" fontId="44" fillId="70" borderId="279" applyNumberFormat="0" applyAlignment="0" applyProtection="0"/>
    <xf numFmtId="4" fontId="108" fillId="65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53" borderId="295" applyNumberFormat="0" applyProtection="0">
      <alignment horizontal="right" vertical="center"/>
    </xf>
    <xf numFmtId="4" fontId="106" fillId="23" borderId="295" applyNumberFormat="0" applyProtection="0">
      <alignment horizontal="left" vertical="center" indent="1"/>
    </xf>
    <xf numFmtId="4" fontId="107" fillId="23" borderId="295" applyNumberFormat="0" applyProtection="0">
      <alignment vertical="center"/>
    </xf>
    <xf numFmtId="0" fontId="44" fillId="70" borderId="279" applyNumberFormat="0" applyAlignment="0" applyProtection="0"/>
    <xf numFmtId="0" fontId="57" fillId="57" borderId="279" applyNumberFormat="0" applyAlignment="0" applyProtection="0"/>
    <xf numFmtId="0" fontId="57" fillId="57" borderId="279" applyNumberFormat="0" applyAlignment="0" applyProtection="0"/>
    <xf numFmtId="4" fontId="108" fillId="61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15" fillId="115" borderId="342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44" fillId="70" borderId="279" applyNumberFormat="0" applyAlignment="0" applyProtection="0"/>
    <xf numFmtId="0" fontId="19" fillId="37" borderId="295" applyNumberFormat="0" applyProtection="0">
      <alignment horizontal="left" vertical="center" indent="1"/>
    </xf>
    <xf numFmtId="4" fontId="106" fillId="77" borderId="295" applyNumberFormat="0" applyProtection="0">
      <alignment vertical="center"/>
    </xf>
    <xf numFmtId="4" fontId="107" fillId="23" borderId="295" applyNumberFormat="0" applyProtection="0">
      <alignment vertical="center"/>
    </xf>
    <xf numFmtId="4" fontId="106" fillId="23" borderId="295" applyNumberFormat="0" applyProtection="0">
      <alignment horizontal="left" vertical="center" indent="1"/>
    </xf>
    <xf numFmtId="0" fontId="106" fillId="23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3" borderId="295" applyNumberFormat="0" applyProtection="0">
      <alignment horizontal="right" vertical="center"/>
    </xf>
    <xf numFmtId="0" fontId="14" fillId="78" borderId="280" applyNumberFormat="0" applyFont="0" applyAlignment="0" applyProtection="0"/>
    <xf numFmtId="0" fontId="105" fillId="70" borderId="292" applyNumberFormat="0" applyAlignment="0" applyProtection="0"/>
    <xf numFmtId="0" fontId="62" fillId="0" borderId="311" applyNumberFormat="0" applyFill="0" applyAlignment="0" applyProtection="0"/>
    <xf numFmtId="4" fontId="111" fillId="113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4" fontId="106" fillId="77" borderId="295" applyNumberFormat="0" applyProtection="0">
      <alignment vertical="center"/>
    </xf>
    <xf numFmtId="4" fontId="107" fillId="23" borderId="295" applyNumberFormat="0" applyProtection="0">
      <alignment vertical="center"/>
    </xf>
    <xf numFmtId="4" fontId="106" fillId="23" borderId="295" applyNumberFormat="0" applyProtection="0">
      <alignment horizontal="left" vertical="center" indent="1"/>
    </xf>
    <xf numFmtId="0" fontId="106" fillId="23" borderId="295" applyNumberFormat="0" applyProtection="0">
      <alignment horizontal="left" vertical="top" indent="1"/>
    </xf>
    <xf numFmtId="4" fontId="108" fillId="53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7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4" fontId="108" fillId="115" borderId="295" applyNumberFormat="0" applyProtection="0">
      <alignment horizontal="right" vertical="center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0" fontId="19" fillId="109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top" indent="1"/>
    </xf>
    <xf numFmtId="0" fontId="19" fillId="25" borderId="295" applyNumberFormat="0" applyProtection="0">
      <alignment horizontal="left" vertical="center" indent="1"/>
    </xf>
    <xf numFmtId="0" fontId="19" fillId="25" borderId="295" applyNumberFormat="0" applyProtection="0">
      <alignment horizontal="left" vertical="top" indent="1"/>
    </xf>
    <xf numFmtId="4" fontId="111" fillId="113" borderId="295" applyNumberFormat="0" applyProtection="0">
      <alignment horizontal="right" vertical="center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08" fillId="115" borderId="295" applyNumberFormat="0" applyProtection="0">
      <alignment horizontal="left" vertical="center" indent="1"/>
    </xf>
    <xf numFmtId="4" fontId="113" fillId="113" borderId="295" applyNumberFormat="0" applyProtection="0">
      <alignment horizontal="right" vertical="center"/>
    </xf>
    <xf numFmtId="0" fontId="44" fillId="70" borderId="279" applyNumberFormat="0" applyAlignment="0" applyProtection="0"/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08" fillId="116" borderId="295" applyNumberFormat="0" applyProtection="0">
      <alignment vertical="center"/>
    </xf>
    <xf numFmtId="4" fontId="108" fillId="69" borderId="318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0" fontId="14" fillId="78" borderId="280" applyNumberFormat="0" applyFont="0" applyAlignment="0" applyProtection="0"/>
    <xf numFmtId="4" fontId="107" fillId="23" borderId="295" applyNumberFormat="0" applyProtection="0">
      <alignment vertical="center"/>
    </xf>
    <xf numFmtId="4" fontId="106" fillId="77" borderId="295" applyNumberFormat="0" applyProtection="0">
      <alignment vertical="center"/>
    </xf>
    <xf numFmtId="0" fontId="106" fillId="23" borderId="295" applyNumberFormat="0" applyProtection="0">
      <alignment horizontal="left" vertical="top" indent="1"/>
    </xf>
    <xf numFmtId="4" fontId="108" fillId="115" borderId="295" applyNumberFormat="0" applyProtection="0">
      <alignment horizontal="left" vertical="center" indent="1"/>
    </xf>
    <xf numFmtId="4" fontId="108" fillId="111" borderId="318" applyNumberFormat="0" applyProtection="0">
      <alignment horizontal="right" vertical="center"/>
    </xf>
    <xf numFmtId="4" fontId="106" fillId="77" borderId="378" applyNumberFormat="0" applyProtection="0">
      <alignment vertical="center"/>
    </xf>
    <xf numFmtId="4" fontId="108" fillId="61" borderId="295" applyNumberFormat="0" applyProtection="0">
      <alignment horizontal="right" vertical="center"/>
    </xf>
    <xf numFmtId="0" fontId="19" fillId="37" borderId="318" applyNumberFormat="0" applyProtection="0">
      <alignment horizontal="left" vertical="center" indent="1"/>
    </xf>
    <xf numFmtId="0" fontId="57" fillId="57" borderId="383" applyNumberFormat="0" applyAlignment="0" applyProtection="0"/>
    <xf numFmtId="4" fontId="108" fillId="67" borderId="295" applyNumberFormat="0" applyProtection="0">
      <alignment horizontal="right" vertical="center"/>
    </xf>
    <xf numFmtId="0" fontId="62" fillId="0" borderId="316" applyNumberFormat="0" applyFill="0" applyAlignment="0" applyProtection="0"/>
    <xf numFmtId="4" fontId="113" fillId="113" borderId="378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168" fontId="15" fillId="0" borderId="329">
      <alignment horizontal="right" indent="1"/>
    </xf>
    <xf numFmtId="0" fontId="44" fillId="70" borderId="325" applyNumberFormat="0" applyAlignment="0" applyProtection="0"/>
    <xf numFmtId="4" fontId="108" fillId="53" borderId="295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22" fillId="51" borderId="320" applyNumberFormat="0" applyProtection="0">
      <alignment horizontal="right" vertical="center"/>
    </xf>
    <xf numFmtId="0" fontId="106" fillId="23" borderId="295" applyNumberFormat="0" applyProtection="0">
      <alignment horizontal="left" vertical="top" indent="1"/>
    </xf>
    <xf numFmtId="4" fontId="108" fillId="115" borderId="378" applyNumberFormat="0" applyProtection="0">
      <alignment horizontal="left" vertical="center" indent="1"/>
    </xf>
    <xf numFmtId="0" fontId="101" fillId="137" borderId="318" applyNumberFormat="0" applyProtection="0">
      <alignment horizontal="left" vertical="top" indent="1"/>
    </xf>
    <xf numFmtId="4" fontId="106" fillId="23" borderId="295" applyNumberFormat="0" applyProtection="0">
      <alignment horizontal="left" vertical="center" indent="1"/>
    </xf>
    <xf numFmtId="4" fontId="107" fillId="23" borderId="318" applyNumberFormat="0" applyProtection="0">
      <alignment vertical="center"/>
    </xf>
    <xf numFmtId="0" fontId="57" fillId="57" borderId="325" applyNumberFormat="0" applyAlignment="0" applyProtection="0"/>
    <xf numFmtId="4" fontId="108" fillId="67" borderId="295" applyNumberFormat="0" applyProtection="0">
      <alignment horizontal="right" vertical="center"/>
    </xf>
    <xf numFmtId="0" fontId="19" fillId="25" borderId="295" applyNumberFormat="0" applyProtection="0">
      <alignment horizontal="left" vertical="center" indent="1"/>
    </xf>
    <xf numFmtId="0" fontId="19" fillId="109" borderId="318" applyNumberFormat="0" applyProtection="0">
      <alignment horizontal="left" vertical="center" indent="1"/>
    </xf>
    <xf numFmtId="0" fontId="105" fillId="70" borderId="292" applyNumberFormat="0" applyAlignment="0" applyProtection="0"/>
    <xf numFmtId="0" fontId="19" fillId="25" borderId="295" applyNumberFormat="0" applyProtection="0">
      <alignment horizontal="left" vertical="top" indent="1"/>
    </xf>
    <xf numFmtId="4" fontId="108" fillId="59" borderId="295" applyNumberFormat="0" applyProtection="0">
      <alignment horizontal="right" vertical="center"/>
    </xf>
    <xf numFmtId="0" fontId="41" fillId="78" borderId="332" applyNumberFormat="0" applyFont="0" applyAlignment="0" applyProtection="0"/>
    <xf numFmtId="4" fontId="107" fillId="23" borderId="318" applyNumberFormat="0" applyProtection="0">
      <alignment vertical="center"/>
    </xf>
    <xf numFmtId="0" fontId="18" fillId="30" borderId="334"/>
    <xf numFmtId="0" fontId="18" fillId="76" borderId="359"/>
    <xf numFmtId="0" fontId="19" fillId="25" borderId="318" applyNumberFormat="0" applyProtection="0">
      <alignment horizontal="left" vertical="top" indent="1"/>
    </xf>
    <xf numFmtId="0" fontId="62" fillId="0" borderId="468" applyNumberFormat="0" applyFill="0" applyAlignment="0" applyProtection="0"/>
    <xf numFmtId="4" fontId="108" fillId="115" borderId="318" applyNumberFormat="0" applyProtection="0">
      <alignment horizontal="left" vertical="center" indent="1"/>
    </xf>
    <xf numFmtId="4" fontId="108" fillId="111" borderId="425" applyNumberFormat="0" applyProtection="0">
      <alignment horizontal="right" vertical="center"/>
    </xf>
    <xf numFmtId="0" fontId="44" fillId="70" borderId="314" applyNumberFormat="0" applyAlignment="0" applyProtection="0"/>
    <xf numFmtId="0" fontId="62" fillId="0" borderId="338" applyNumberFormat="0" applyFill="0" applyAlignment="0" applyProtection="0"/>
    <xf numFmtId="4" fontId="111" fillId="113" borderId="340" applyNumberFormat="0" applyProtection="0">
      <alignment horizontal="right" vertical="center"/>
    </xf>
    <xf numFmtId="0" fontId="14" fillId="78" borderId="344" applyNumberFormat="0" applyFont="0" applyAlignment="0" applyProtection="0"/>
    <xf numFmtId="168" fontId="15" fillId="0" borderId="317">
      <alignment horizontal="right" indent="1"/>
    </xf>
    <xf numFmtId="4" fontId="123" fillId="116" borderId="405" applyNumberFormat="0" applyProtection="0">
      <alignment horizontal="left" vertical="center" indent="1"/>
    </xf>
    <xf numFmtId="0" fontId="18" fillId="30" borderId="317"/>
    <xf numFmtId="4" fontId="123" fillId="139" borderId="320" applyNumberFormat="0" applyProtection="0">
      <alignment horizontal="left" vertical="center" indent="1"/>
    </xf>
    <xf numFmtId="0" fontId="41" fillId="78" borderId="391" applyNumberFormat="0" applyFont="0" applyAlignment="0" applyProtection="0"/>
    <xf numFmtId="0" fontId="19" fillId="109" borderId="295" applyNumberFormat="0" applyProtection="0">
      <alignment horizontal="left" vertical="top" indent="1"/>
    </xf>
    <xf numFmtId="4" fontId="108" fillId="67" borderId="295" applyNumberFormat="0" applyProtection="0">
      <alignment horizontal="right" vertical="center"/>
    </xf>
    <xf numFmtId="0" fontId="105" fillId="70" borderId="292" applyNumberFormat="0" applyAlignment="0" applyProtection="0"/>
    <xf numFmtId="0" fontId="44" fillId="70" borderId="279" applyNumberFormat="0" applyAlignment="0" applyProtection="0"/>
    <xf numFmtId="0" fontId="14" fillId="78" borderId="280" applyNumberFormat="0" applyFont="0" applyAlignment="0" applyProtection="0"/>
    <xf numFmtId="4" fontId="106" fillId="23" borderId="295" applyNumberFormat="0" applyProtection="0">
      <alignment horizontal="left" vertical="center" indent="1"/>
    </xf>
    <xf numFmtId="4" fontId="108" fillId="115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08" fillId="116" borderId="295" applyNumberFormat="0" applyProtection="0">
      <alignment horizontal="left" vertical="top" indent="1"/>
    </xf>
    <xf numFmtId="0" fontId="62" fillId="0" borderId="293" applyNumberFormat="0" applyFill="0" applyAlignment="0" applyProtection="0"/>
    <xf numFmtId="4" fontId="108" fillId="116" borderId="295" applyNumberFormat="0" applyProtection="0">
      <alignment horizontal="left" vertical="center" indent="1"/>
    </xf>
    <xf numFmtId="4" fontId="111" fillId="116" borderId="295" applyNumberFormat="0" applyProtection="0">
      <alignment vertical="center"/>
    </xf>
    <xf numFmtId="4" fontId="108" fillId="60" borderId="295" applyNumberFormat="0" applyProtection="0">
      <alignment horizontal="right" vertical="center"/>
    </xf>
    <xf numFmtId="0" fontId="57" fillId="57" borderId="279" applyNumberFormat="0" applyAlignment="0" applyProtection="0"/>
    <xf numFmtId="4" fontId="108" fillId="115" borderId="295" applyNumberFormat="0" applyProtection="0">
      <alignment horizontal="right" vertical="center"/>
    </xf>
    <xf numFmtId="0" fontId="108" fillId="109" borderId="295" applyNumberFormat="0" applyProtection="0">
      <alignment horizontal="left" vertical="top" indent="1"/>
    </xf>
    <xf numFmtId="4" fontId="108" fillId="111" borderId="295" applyNumberFormat="0" applyProtection="0">
      <alignment horizontal="right" vertical="center"/>
    </xf>
    <xf numFmtId="0" fontId="19" fillId="25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center" indent="1"/>
    </xf>
    <xf numFmtId="0" fontId="57" fillId="57" borderId="279" applyNumberFormat="0" applyAlignment="0" applyProtection="0"/>
    <xf numFmtId="0" fontId="19" fillId="37" borderId="295" applyNumberFormat="0" applyProtection="0">
      <alignment horizontal="left" vertical="top" indent="1"/>
    </xf>
    <xf numFmtId="0" fontId="106" fillId="23" borderId="295" applyNumberFormat="0" applyProtection="0">
      <alignment horizontal="left" vertical="top" indent="1"/>
    </xf>
    <xf numFmtId="0" fontId="105" fillId="70" borderId="292" applyNumberFormat="0" applyAlignment="0" applyProtection="0"/>
    <xf numFmtId="4" fontId="106" fillId="77" borderId="295" applyNumberFormat="0" applyProtection="0">
      <alignment vertical="center"/>
    </xf>
    <xf numFmtId="0" fontId="19" fillId="25" borderId="295" applyNumberFormat="0" applyProtection="0">
      <alignment horizontal="left" vertical="top" indent="1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13" fillId="113" borderId="295" applyNumberFormat="0" applyProtection="0">
      <alignment horizontal="right" vertical="center"/>
    </xf>
    <xf numFmtId="0" fontId="108" fillId="109" borderId="295" applyNumberFormat="0" applyProtection="0">
      <alignment horizontal="left" vertical="top" indent="1"/>
    </xf>
    <xf numFmtId="4" fontId="108" fillId="60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0" fontId="14" fillId="78" borderId="280" applyNumberFormat="0" applyFont="0" applyAlignment="0" applyProtection="0"/>
    <xf numFmtId="0" fontId="19" fillId="25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top" indent="1"/>
    </xf>
    <xf numFmtId="0" fontId="57" fillId="57" borderId="279" applyNumberFormat="0" applyAlignment="0" applyProtection="0"/>
    <xf numFmtId="0" fontId="19" fillId="25" borderId="295" applyNumberFormat="0" applyProtection="0">
      <alignment horizontal="left" vertical="center" indent="1"/>
    </xf>
    <xf numFmtId="4" fontId="108" fillId="53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13" fillId="113" borderId="295" applyNumberFormat="0" applyProtection="0">
      <alignment horizontal="right" vertical="center"/>
    </xf>
    <xf numFmtId="0" fontId="108" fillId="109" borderId="295" applyNumberFormat="0" applyProtection="0">
      <alignment horizontal="left" vertical="top" indent="1"/>
    </xf>
    <xf numFmtId="0" fontId="62" fillId="0" borderId="293" applyNumberFormat="0" applyFill="0" applyAlignment="0" applyProtection="0"/>
    <xf numFmtId="4" fontId="113" fillId="113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4" fontId="106" fillId="77" borderId="318" applyNumberFormat="0" applyProtection="0">
      <alignment vertical="center"/>
    </xf>
    <xf numFmtId="0" fontId="62" fillId="0" borderId="316" applyNumberFormat="0" applyFill="0" applyAlignment="0" applyProtection="0"/>
    <xf numFmtId="4" fontId="108" fillId="60" borderId="318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4" fontId="106" fillId="23" borderId="318" applyNumberFormat="0" applyProtection="0">
      <alignment horizontal="left" vertical="center" indent="1"/>
    </xf>
    <xf numFmtId="0" fontId="41" fillId="78" borderId="310" applyNumberFormat="0" applyFont="0" applyAlignment="0" applyProtection="0"/>
    <xf numFmtId="0" fontId="62" fillId="0" borderId="316" applyNumberFormat="0" applyFill="0" applyAlignment="0" applyProtection="0"/>
    <xf numFmtId="0" fontId="18" fillId="30" borderId="317"/>
    <xf numFmtId="0" fontId="19" fillId="25" borderId="295" applyNumberFormat="0" applyProtection="0">
      <alignment horizontal="left" vertical="top" indent="1"/>
    </xf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11" fillId="113" borderId="295" applyNumberFormat="0" applyProtection="0">
      <alignment horizontal="right" vertical="center"/>
    </xf>
    <xf numFmtId="4" fontId="108" fillId="115" borderId="295" applyNumberFormat="0" applyProtection="0">
      <alignment horizontal="left" vertical="center" indent="1"/>
    </xf>
    <xf numFmtId="0" fontId="108" fillId="109" borderId="295" applyNumberFormat="0" applyProtection="0">
      <alignment horizontal="left" vertical="top" indent="1"/>
    </xf>
    <xf numFmtId="4" fontId="113" fillId="113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0" fontId="19" fillId="114" borderId="295" applyNumberFormat="0" applyProtection="0">
      <alignment horizontal="left" vertical="center" indent="1"/>
    </xf>
    <xf numFmtId="0" fontId="44" fillId="70" borderId="279" applyNumberFormat="0" applyAlignment="0" applyProtection="0"/>
    <xf numFmtId="4" fontId="108" fillId="111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0" fontId="105" fillId="70" borderId="292" applyNumberFormat="0" applyAlignment="0" applyProtection="0"/>
    <xf numFmtId="0" fontId="57" fillId="57" borderId="279" applyNumberFormat="0" applyAlignment="0" applyProtection="0"/>
    <xf numFmtId="4" fontId="106" fillId="77" borderId="295" applyNumberFormat="0" applyProtection="0">
      <alignment vertical="center"/>
    </xf>
    <xf numFmtId="4" fontId="108" fillId="60" borderId="295" applyNumberFormat="0" applyProtection="0">
      <alignment horizontal="right" vertical="center"/>
    </xf>
    <xf numFmtId="0" fontId="19" fillId="109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top" indent="1"/>
    </xf>
    <xf numFmtId="0" fontId="14" fillId="78" borderId="280" applyNumberFormat="0" applyFont="0" applyAlignment="0" applyProtection="0"/>
    <xf numFmtId="4" fontId="108" fillId="67" borderId="295" applyNumberFormat="0" applyProtection="0">
      <alignment horizontal="right" vertical="center"/>
    </xf>
    <xf numFmtId="0" fontId="19" fillId="114" borderId="295" applyNumberFormat="0" applyProtection="0">
      <alignment horizontal="left" vertical="center" indent="1"/>
    </xf>
    <xf numFmtId="0" fontId="19" fillId="109" borderId="295" applyNumberFormat="0" applyProtection="0">
      <alignment horizontal="left" vertical="top" indent="1"/>
    </xf>
    <xf numFmtId="4" fontId="108" fillId="113" borderId="295" applyNumberFormat="0" applyProtection="0">
      <alignment horizontal="right" vertical="center"/>
    </xf>
    <xf numFmtId="4" fontId="106" fillId="77" borderId="295" applyNumberFormat="0" applyProtection="0">
      <alignment vertical="center"/>
    </xf>
    <xf numFmtId="0" fontId="108" fillId="116" borderId="295" applyNumberFormat="0" applyProtection="0">
      <alignment horizontal="left" vertical="top" indent="1"/>
    </xf>
    <xf numFmtId="4" fontId="108" fillId="115" borderId="295" applyNumberFormat="0" applyProtection="0">
      <alignment horizontal="right" vertical="center"/>
    </xf>
    <xf numFmtId="4" fontId="108" fillId="69" borderId="295" applyNumberFormat="0" applyProtection="0">
      <alignment horizontal="right" vertical="center"/>
    </xf>
    <xf numFmtId="4" fontId="108" fillId="65" borderId="295" applyNumberFormat="0" applyProtection="0">
      <alignment horizontal="right" vertical="center"/>
    </xf>
    <xf numFmtId="0" fontId="19" fillId="109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top" indent="1"/>
    </xf>
    <xf numFmtId="4" fontId="108" fillId="69" borderId="295" applyNumberFormat="0" applyProtection="0">
      <alignment horizontal="right" vertical="center"/>
    </xf>
    <xf numFmtId="0" fontId="19" fillId="25" borderId="295" applyNumberFormat="0" applyProtection="0">
      <alignment horizontal="left" vertical="center" indent="1"/>
    </xf>
    <xf numFmtId="4" fontId="108" fillId="111" borderId="295" applyNumberFormat="0" applyProtection="0">
      <alignment horizontal="right" vertical="center"/>
    </xf>
    <xf numFmtId="0" fontId="44" fillId="70" borderId="279" applyNumberFormat="0" applyAlignment="0" applyProtection="0"/>
    <xf numFmtId="4" fontId="108" fillId="116" borderId="295" applyNumberFormat="0" applyProtection="0">
      <alignment vertical="center"/>
    </xf>
    <xf numFmtId="4" fontId="111" fillId="116" borderId="295" applyNumberFormat="0" applyProtection="0">
      <alignment vertical="center"/>
    </xf>
    <xf numFmtId="4" fontId="108" fillId="115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0" fontId="44" fillId="70" borderId="279" applyNumberFormat="0" applyAlignment="0" applyProtection="0"/>
    <xf numFmtId="4" fontId="107" fillId="23" borderId="295" applyNumberFormat="0" applyProtection="0">
      <alignment vertical="center"/>
    </xf>
    <xf numFmtId="4" fontId="108" fillId="116" borderId="295" applyNumberFormat="0" applyProtection="0">
      <alignment vertical="center"/>
    </xf>
    <xf numFmtId="0" fontId="19" fillId="109" borderId="295" applyNumberFormat="0" applyProtection="0">
      <alignment horizontal="left" vertical="top" indent="1"/>
    </xf>
    <xf numFmtId="168" fontId="15" fillId="0" borderId="382">
      <alignment horizontal="right" indent="1"/>
    </xf>
    <xf numFmtId="0" fontId="44" fillId="70" borderId="279" applyNumberFormat="0" applyAlignment="0" applyProtection="0"/>
    <xf numFmtId="0" fontId="106" fillId="23" borderId="295" applyNumberFormat="0" applyProtection="0">
      <alignment horizontal="left" vertical="top" indent="1"/>
    </xf>
    <xf numFmtId="4" fontId="108" fillId="65" borderId="295" applyNumberFormat="0" applyProtection="0">
      <alignment horizontal="right" vertical="center"/>
    </xf>
    <xf numFmtId="0" fontId="19" fillId="37" borderId="295" applyNumberFormat="0" applyProtection="0">
      <alignment horizontal="left" vertical="center" indent="1"/>
    </xf>
    <xf numFmtId="4" fontId="108" fillId="116" borderId="295" applyNumberFormat="0" applyProtection="0">
      <alignment horizontal="left" vertical="center" indent="1"/>
    </xf>
    <xf numFmtId="0" fontId="62" fillId="0" borderId="293" applyNumberFormat="0" applyFill="0" applyAlignment="0" applyProtection="0"/>
    <xf numFmtId="4" fontId="108" fillId="67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9" fillId="109" borderId="295" applyNumberFormat="0" applyProtection="0">
      <alignment horizontal="left" vertical="center" indent="1"/>
    </xf>
    <xf numFmtId="4" fontId="108" fillId="115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0" fontId="44" fillId="70" borderId="279" applyNumberFormat="0" applyAlignment="0" applyProtection="0"/>
    <xf numFmtId="4" fontId="107" fillId="23" borderId="295" applyNumberFormat="0" applyProtection="0">
      <alignment vertical="center"/>
    </xf>
    <xf numFmtId="0" fontId="57" fillId="57" borderId="279" applyNumberFormat="0" applyAlignment="0" applyProtection="0"/>
    <xf numFmtId="4" fontId="108" fillId="53" borderId="295" applyNumberFormat="0" applyProtection="0">
      <alignment horizontal="right" vertical="center"/>
    </xf>
    <xf numFmtId="4" fontId="108" fillId="59" borderId="295" applyNumberFormat="0" applyProtection="0">
      <alignment horizontal="right" vertical="center"/>
    </xf>
    <xf numFmtId="4" fontId="108" fillId="68" borderId="295" applyNumberFormat="0" applyProtection="0">
      <alignment horizontal="right" vertical="center"/>
    </xf>
    <xf numFmtId="4" fontId="106" fillId="23" borderId="295" applyNumberFormat="0" applyProtection="0">
      <alignment horizontal="left" vertical="center" indent="1"/>
    </xf>
    <xf numFmtId="4" fontId="106" fillId="77" borderId="295" applyNumberFormat="0" applyProtection="0">
      <alignment vertical="center"/>
    </xf>
    <xf numFmtId="0" fontId="14" fillId="78" borderId="280" applyNumberFormat="0" applyFont="0" applyAlignment="0" applyProtection="0"/>
    <xf numFmtId="0" fontId="108" fillId="109" borderId="295" applyNumberFormat="0" applyProtection="0">
      <alignment horizontal="left" vertical="top" indent="1"/>
    </xf>
    <xf numFmtId="0" fontId="44" fillId="70" borderId="279" applyNumberFormat="0" applyAlignment="0" applyProtection="0"/>
    <xf numFmtId="0" fontId="19" fillId="109" borderId="295" applyNumberFormat="0" applyProtection="0">
      <alignment horizontal="left" vertical="top" indent="1"/>
    </xf>
    <xf numFmtId="4" fontId="108" fillId="60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4" fontId="106" fillId="23" borderId="295" applyNumberFormat="0" applyProtection="0">
      <alignment horizontal="left" vertical="center" indent="1"/>
    </xf>
    <xf numFmtId="0" fontId="108" fillId="116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top" indent="1"/>
    </xf>
    <xf numFmtId="0" fontId="19" fillId="114" borderId="295" applyNumberFormat="0" applyProtection="0">
      <alignment horizontal="left" vertical="center" indent="1"/>
    </xf>
    <xf numFmtId="4" fontId="108" fillId="69" borderId="295" applyNumberFormat="0" applyProtection="0">
      <alignment horizontal="right" vertical="center"/>
    </xf>
    <xf numFmtId="4" fontId="108" fillId="53" borderId="295" applyNumberFormat="0" applyProtection="0">
      <alignment horizontal="right" vertical="center"/>
    </xf>
    <xf numFmtId="0" fontId="57" fillId="57" borderId="279" applyNumberFormat="0" applyAlignment="0" applyProtection="0"/>
    <xf numFmtId="0" fontId="19" fillId="37" borderId="295" applyNumberFormat="0" applyProtection="0">
      <alignment horizontal="left" vertical="top" indent="1"/>
    </xf>
    <xf numFmtId="4" fontId="107" fillId="23" borderId="295" applyNumberFormat="0" applyProtection="0">
      <alignment vertical="center"/>
    </xf>
    <xf numFmtId="4" fontId="111" fillId="113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4" fontId="106" fillId="23" borderId="295" applyNumberFormat="0" applyProtection="0">
      <alignment horizontal="left" vertical="center" indent="1"/>
    </xf>
    <xf numFmtId="4" fontId="108" fillId="67" borderId="295" applyNumberFormat="0" applyProtection="0">
      <alignment horizontal="right" vertical="center"/>
    </xf>
    <xf numFmtId="4" fontId="108" fillId="61" borderId="295" applyNumberFormat="0" applyProtection="0">
      <alignment horizontal="right" vertical="center"/>
    </xf>
    <xf numFmtId="0" fontId="106" fillId="23" borderId="295" applyNumberFormat="0" applyProtection="0">
      <alignment horizontal="left" vertical="top" indent="1"/>
    </xf>
    <xf numFmtId="4" fontId="108" fillId="68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4" fontId="108" fillId="68" borderId="295" applyNumberFormat="0" applyProtection="0">
      <alignment horizontal="right" vertical="center"/>
    </xf>
    <xf numFmtId="0" fontId="19" fillId="109" borderId="295" applyNumberFormat="0" applyProtection="0">
      <alignment horizontal="left" vertical="center" indent="1"/>
    </xf>
    <xf numFmtId="4" fontId="113" fillId="113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0" fontId="19" fillId="109" borderId="295" applyNumberFormat="0" applyProtection="0">
      <alignment horizontal="left" vertical="center" indent="1"/>
    </xf>
    <xf numFmtId="4" fontId="111" fillId="116" borderId="295" applyNumberFormat="0" applyProtection="0">
      <alignment vertical="center"/>
    </xf>
    <xf numFmtId="4" fontId="108" fillId="116" borderId="295" applyNumberFormat="0" applyProtection="0">
      <alignment horizontal="left" vertical="center" indent="1"/>
    </xf>
    <xf numFmtId="4" fontId="108" fillId="53" borderId="295" applyNumberFormat="0" applyProtection="0">
      <alignment horizontal="right" vertical="center"/>
    </xf>
    <xf numFmtId="4" fontId="108" fillId="115" borderId="295" applyNumberFormat="0" applyProtection="0">
      <alignment horizontal="right" vertical="center"/>
    </xf>
    <xf numFmtId="0" fontId="105" fillId="70" borderId="292" applyNumberFormat="0" applyAlignment="0" applyProtection="0"/>
    <xf numFmtId="4" fontId="108" fillId="115" borderId="295" applyNumberFormat="0" applyProtection="0">
      <alignment horizontal="left" vertical="center" indent="1"/>
    </xf>
    <xf numFmtId="0" fontId="14" fillId="78" borderId="280" applyNumberFormat="0" applyFont="0" applyAlignment="0" applyProtection="0"/>
    <xf numFmtId="0" fontId="62" fillId="0" borderId="293" applyNumberFormat="0" applyFill="0" applyAlignment="0" applyProtection="0"/>
    <xf numFmtId="4" fontId="106" fillId="77" borderId="295" applyNumberFormat="0" applyProtection="0">
      <alignment vertical="center"/>
    </xf>
    <xf numFmtId="4" fontId="108" fillId="59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4" fontId="106" fillId="77" borderId="295" applyNumberFormat="0" applyProtection="0">
      <alignment vertical="center"/>
    </xf>
    <xf numFmtId="4" fontId="108" fillId="113" borderId="295" applyNumberFormat="0" applyProtection="0">
      <alignment horizontal="right" vertical="center"/>
    </xf>
    <xf numFmtId="4" fontId="111" fillId="116" borderId="295" applyNumberFormat="0" applyProtection="0">
      <alignment vertical="center"/>
    </xf>
    <xf numFmtId="4" fontId="113" fillId="113" borderId="295" applyNumberFormat="0" applyProtection="0">
      <alignment horizontal="right" vertical="center"/>
    </xf>
    <xf numFmtId="4" fontId="107" fillId="23" borderId="295" applyNumberFormat="0" applyProtection="0">
      <alignment vertical="center"/>
    </xf>
    <xf numFmtId="4" fontId="108" fillId="116" borderId="295" applyNumberFormat="0" applyProtection="0">
      <alignment vertical="center"/>
    </xf>
    <xf numFmtId="0" fontId="62" fillId="0" borderId="293" applyNumberFormat="0" applyFill="0" applyAlignment="0" applyProtection="0"/>
    <xf numFmtId="0" fontId="105" fillId="70" borderId="292" applyNumberFormat="0" applyAlignment="0" applyProtection="0"/>
    <xf numFmtId="0" fontId="19" fillId="114" borderId="295" applyNumberFormat="0" applyProtection="0">
      <alignment horizontal="left" vertical="top" indent="1"/>
    </xf>
    <xf numFmtId="4" fontId="107" fillId="23" borderId="295" applyNumberFormat="0" applyProtection="0">
      <alignment vertical="center"/>
    </xf>
    <xf numFmtId="0" fontId="106" fillId="23" borderId="295" applyNumberFormat="0" applyProtection="0">
      <alignment horizontal="left" vertical="top" indent="1"/>
    </xf>
    <xf numFmtId="0" fontId="44" fillId="70" borderId="309" applyNumberFormat="0" applyAlignment="0" applyProtection="0"/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08" fillId="115" borderId="295" applyNumberFormat="0" applyProtection="0">
      <alignment horizontal="left" vertical="center" indent="1"/>
    </xf>
    <xf numFmtId="4" fontId="106" fillId="23" borderId="295" applyNumberFormat="0" applyProtection="0">
      <alignment horizontal="left" vertical="center" indent="1"/>
    </xf>
    <xf numFmtId="0" fontId="14" fillId="78" borderId="280" applyNumberFormat="0" applyFont="0" applyAlignment="0" applyProtection="0"/>
    <xf numFmtId="0" fontId="108" fillId="109" borderId="295" applyNumberFormat="0" applyProtection="0">
      <alignment horizontal="left" vertical="top" indent="1"/>
    </xf>
    <xf numFmtId="4" fontId="107" fillId="23" borderId="295" applyNumberFormat="0" applyProtection="0">
      <alignment vertical="center"/>
    </xf>
    <xf numFmtId="0" fontId="19" fillId="114" borderId="295" applyNumberFormat="0" applyProtection="0">
      <alignment horizontal="left" vertical="top" indent="1"/>
    </xf>
    <xf numFmtId="4" fontId="106" fillId="23" borderId="295" applyNumberFormat="0" applyProtection="0">
      <alignment horizontal="left" vertical="center" indent="1"/>
    </xf>
    <xf numFmtId="4" fontId="108" fillId="116" borderId="295" applyNumberFormat="0" applyProtection="0">
      <alignment horizontal="left" vertical="center" indent="1"/>
    </xf>
    <xf numFmtId="4" fontId="108" fillId="53" borderId="295" applyNumberFormat="0" applyProtection="0">
      <alignment horizontal="right" vertical="center"/>
    </xf>
    <xf numFmtId="0" fontId="14" fillId="78" borderId="280" applyNumberFormat="0" applyFont="0" applyAlignment="0" applyProtection="0"/>
    <xf numFmtId="0" fontId="57" fillId="57" borderId="279" applyNumberFormat="0" applyAlignment="0" applyProtection="0"/>
    <xf numFmtId="4" fontId="108" fillId="115" borderId="295" applyNumberFormat="0" applyProtection="0">
      <alignment horizontal="right" vertical="center"/>
    </xf>
    <xf numFmtId="0" fontId="108" fillId="109" borderId="295" applyNumberFormat="0" applyProtection="0">
      <alignment horizontal="left" vertical="top" indent="1"/>
    </xf>
    <xf numFmtId="4" fontId="108" fillId="111" borderId="295" applyNumberFormat="0" applyProtection="0">
      <alignment horizontal="right" vertical="center"/>
    </xf>
    <xf numFmtId="0" fontId="19" fillId="25" borderId="295" applyNumberFormat="0" applyProtection="0">
      <alignment horizontal="left" vertical="center" indent="1"/>
    </xf>
    <xf numFmtId="0" fontId="19" fillId="114" borderId="295" applyNumberFormat="0" applyProtection="0">
      <alignment horizontal="left" vertical="center" indent="1"/>
    </xf>
    <xf numFmtId="0" fontId="19" fillId="37" borderId="295" applyNumberFormat="0" applyProtection="0">
      <alignment horizontal="left" vertical="center" indent="1"/>
    </xf>
    <xf numFmtId="0" fontId="57" fillId="57" borderId="279" applyNumberFormat="0" applyAlignment="0" applyProtection="0"/>
    <xf numFmtId="0" fontId="19" fillId="37" borderId="295" applyNumberFormat="0" applyProtection="0">
      <alignment horizontal="left" vertical="top" indent="1"/>
    </xf>
    <xf numFmtId="0" fontId="106" fillId="23" borderId="295" applyNumberFormat="0" applyProtection="0">
      <alignment horizontal="left" vertical="top" indent="1"/>
    </xf>
    <xf numFmtId="0" fontId="105" fillId="70" borderId="292" applyNumberFormat="0" applyAlignment="0" applyProtection="0"/>
    <xf numFmtId="4" fontId="106" fillId="77" borderId="295" applyNumberFormat="0" applyProtection="0">
      <alignment vertical="center"/>
    </xf>
    <xf numFmtId="0" fontId="19" fillId="25" borderId="295" applyNumberFormat="0" applyProtection="0">
      <alignment horizontal="left" vertical="top" indent="1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13" fillId="113" borderId="295" applyNumberFormat="0" applyProtection="0">
      <alignment horizontal="right" vertical="center"/>
    </xf>
    <xf numFmtId="0" fontId="108" fillId="109" borderId="295" applyNumberFormat="0" applyProtection="0">
      <alignment horizontal="left" vertical="top" indent="1"/>
    </xf>
    <xf numFmtId="4" fontId="108" fillId="60" borderId="295" applyNumberFormat="0" applyProtection="0">
      <alignment horizontal="right" vertical="center"/>
    </xf>
    <xf numFmtId="4" fontId="108" fillId="111" borderId="295" applyNumberFormat="0" applyProtection="0">
      <alignment horizontal="right" vertical="center"/>
    </xf>
    <xf numFmtId="0" fontId="14" fillId="78" borderId="280" applyNumberFormat="0" applyFont="0" applyAlignment="0" applyProtection="0"/>
    <xf numFmtId="0" fontId="19" fillId="25" borderId="295" applyNumberFormat="0" applyProtection="0">
      <alignment horizontal="left" vertical="top" indent="1"/>
    </xf>
    <xf numFmtId="0" fontId="19" fillId="37" borderId="295" applyNumberFormat="0" applyProtection="0">
      <alignment horizontal="left" vertical="top" indent="1"/>
    </xf>
    <xf numFmtId="0" fontId="57" fillId="57" borderId="279" applyNumberFormat="0" applyAlignment="0" applyProtection="0"/>
    <xf numFmtId="0" fontId="19" fillId="25" borderId="295" applyNumberFormat="0" applyProtection="0">
      <alignment horizontal="left" vertical="center" indent="1"/>
    </xf>
    <xf numFmtId="4" fontId="108" fillId="53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0" fontId="62" fillId="0" borderId="293" applyNumberFormat="0" applyFill="0" applyAlignment="0" applyProtection="0"/>
    <xf numFmtId="4" fontId="113" fillId="113" borderId="295" applyNumberFormat="0" applyProtection="0">
      <alignment horizontal="right" vertical="center"/>
    </xf>
    <xf numFmtId="0" fontId="108" fillId="109" borderId="295" applyNumberFormat="0" applyProtection="0">
      <alignment horizontal="left" vertical="top" indent="1"/>
    </xf>
    <xf numFmtId="0" fontId="62" fillId="0" borderId="293" applyNumberFormat="0" applyFill="0" applyAlignment="0" applyProtection="0"/>
    <xf numFmtId="4" fontId="113" fillId="113" borderId="295" applyNumberFormat="0" applyProtection="0">
      <alignment horizontal="right" vertical="center"/>
    </xf>
    <xf numFmtId="4" fontId="108" fillId="60" borderId="295" applyNumberFormat="0" applyProtection="0">
      <alignment horizontal="right" vertical="center"/>
    </xf>
    <xf numFmtId="0" fontId="62" fillId="0" borderId="293" applyNumberFormat="0" applyFill="0" applyAlignment="0" applyProtection="0"/>
    <xf numFmtId="4" fontId="108" fillId="61" borderId="318" applyNumberFormat="0" applyProtection="0">
      <alignment horizontal="right" vertical="center"/>
    </xf>
    <xf numFmtId="0" fontId="106" fillId="23" borderId="470" applyNumberFormat="0" applyProtection="0">
      <alignment horizontal="left" vertical="top" indent="1"/>
    </xf>
    <xf numFmtId="4" fontId="106" fillId="23" borderId="318" applyNumberFormat="0" applyProtection="0">
      <alignment horizontal="left" vertical="center" indent="1"/>
    </xf>
    <xf numFmtId="0" fontId="57" fillId="57" borderId="314" applyNumberFormat="0" applyAlignment="0" applyProtection="0"/>
    <xf numFmtId="4" fontId="108" fillId="116" borderId="318" applyNumberFormat="0" applyProtection="0">
      <alignment vertical="center"/>
    </xf>
    <xf numFmtId="0" fontId="108" fillId="116" borderId="318" applyNumberFormat="0" applyProtection="0">
      <alignment horizontal="left" vertical="top" indent="1"/>
    </xf>
    <xf numFmtId="0" fontId="62" fillId="0" borderId="316" applyNumberFormat="0" applyFill="0" applyAlignment="0" applyProtection="0"/>
    <xf numFmtId="168" fontId="15" fillId="0" borderId="407">
      <alignment horizontal="right" indent="1"/>
    </xf>
    <xf numFmtId="168" fontId="15" fillId="0" borderId="317">
      <alignment horizontal="right" indent="1"/>
    </xf>
    <xf numFmtId="4" fontId="106" fillId="23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0" fontId="44" fillId="70" borderId="314" applyNumberFormat="0" applyAlignment="0" applyProtection="0"/>
    <xf numFmtId="4" fontId="108" fillId="111" borderId="318" applyNumberFormat="0" applyProtection="0">
      <alignment horizontal="right" vertical="center"/>
    </xf>
    <xf numFmtId="168" fontId="15" fillId="0" borderId="317">
      <alignment horizontal="right" indent="1"/>
    </xf>
    <xf numFmtId="4" fontId="113" fillId="113" borderId="318" applyNumberFormat="0" applyProtection="0">
      <alignment horizontal="right" vertical="center"/>
    </xf>
    <xf numFmtId="4" fontId="107" fillId="23" borderId="318" applyNumberFormat="0" applyProtection="0">
      <alignment vertical="center"/>
    </xf>
    <xf numFmtId="0" fontId="62" fillId="0" borderId="316" applyNumberFormat="0" applyFill="0" applyAlignment="0" applyProtection="0"/>
    <xf numFmtId="0" fontId="41" fillId="78" borderId="322" applyNumberFormat="0" applyFont="0" applyAlignment="0" applyProtection="0"/>
    <xf numFmtId="168" fontId="15" fillId="0" borderId="317">
      <alignment horizontal="right" indent="1"/>
    </xf>
    <xf numFmtId="4" fontId="108" fillId="53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116" borderId="318" applyNumberFormat="0" applyProtection="0">
      <alignment horizontal="left" vertical="center" indent="1"/>
    </xf>
    <xf numFmtId="4" fontId="107" fillId="23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11" fillId="113" borderId="318" applyNumberFormat="0" applyProtection="0">
      <alignment horizontal="right" vertical="center"/>
    </xf>
    <xf numFmtId="4" fontId="106" fillId="23" borderId="318" applyNumberFormat="0" applyProtection="0">
      <alignment horizontal="left" vertical="center" indent="1"/>
    </xf>
    <xf numFmtId="0" fontId="44" fillId="70" borderId="314" applyNumberFormat="0" applyAlignment="0" applyProtection="0"/>
    <xf numFmtId="0" fontId="57" fillId="57" borderId="314" applyNumberFormat="0" applyAlignment="0" applyProtection="0"/>
    <xf numFmtId="0" fontId="19" fillId="109" borderId="318" applyNumberFormat="0" applyProtection="0">
      <alignment horizontal="left" vertical="center" indent="1"/>
    </xf>
    <xf numFmtId="4" fontId="108" fillId="60" borderId="318" applyNumberFormat="0" applyProtection="0">
      <alignment horizontal="right" vertical="center"/>
    </xf>
    <xf numFmtId="168" fontId="15" fillId="0" borderId="317">
      <alignment horizontal="right" indent="1"/>
    </xf>
    <xf numFmtId="4" fontId="108" fillId="69" borderId="318" applyNumberFormat="0" applyProtection="0">
      <alignment horizontal="right" vertical="center"/>
    </xf>
    <xf numFmtId="0" fontId="44" fillId="70" borderId="314" applyNumberFormat="0" applyAlignment="0" applyProtection="0"/>
    <xf numFmtId="168" fontId="15" fillId="0" borderId="317">
      <alignment horizontal="right" indent="1"/>
    </xf>
    <xf numFmtId="0" fontId="14" fillId="78" borderId="322" applyNumberFormat="0" applyFont="0" applyAlignment="0" applyProtection="0"/>
    <xf numFmtId="0" fontId="105" fillId="70" borderId="315" applyNumberFormat="0" applyAlignment="0" applyProtection="0"/>
    <xf numFmtId="4" fontId="108" fillId="116" borderId="31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0" fontId="19" fillId="37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4" fontId="106" fillId="77" borderId="318" applyNumberFormat="0" applyProtection="0">
      <alignment vertical="center"/>
    </xf>
    <xf numFmtId="4" fontId="107" fillId="23" borderId="318" applyNumberFormat="0" applyProtection="0">
      <alignment vertical="center"/>
    </xf>
    <xf numFmtId="4" fontId="106" fillId="23" borderId="31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53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4" fontId="111" fillId="116" borderId="378" applyNumberFormat="0" applyProtection="0">
      <alignment vertical="center"/>
    </xf>
    <xf numFmtId="0" fontId="108" fillId="116" borderId="403" applyNumberFormat="0" applyProtection="0">
      <alignment horizontal="left" vertical="top" indent="1"/>
    </xf>
    <xf numFmtId="4" fontId="108" fillId="115" borderId="318" applyNumberFormat="0" applyProtection="0">
      <alignment horizontal="left" vertical="center" indent="1"/>
    </xf>
    <xf numFmtId="4" fontId="113" fillId="113" borderId="318" applyNumberFormat="0" applyProtection="0">
      <alignment horizontal="right" vertical="center"/>
    </xf>
    <xf numFmtId="0" fontId="105" fillId="70" borderId="315" applyNumberFormat="0" applyAlignment="0" applyProtection="0"/>
    <xf numFmtId="0" fontId="57" fillId="57" borderId="314" applyNumberFormat="0" applyAlignment="0" applyProtection="0"/>
    <xf numFmtId="0" fontId="62" fillId="0" borderId="316" applyNumberFormat="0" applyFill="0" applyAlignment="0" applyProtection="0"/>
    <xf numFmtId="0" fontId="106" fillId="23" borderId="318" applyNumberFormat="0" applyProtection="0">
      <alignment horizontal="left" vertical="top" indent="1"/>
    </xf>
    <xf numFmtId="4" fontId="106" fillId="77" borderId="318" applyNumberFormat="0" applyProtection="0">
      <alignment vertical="center"/>
    </xf>
    <xf numFmtId="4" fontId="107" fillId="23" borderId="318" applyNumberFormat="0" applyProtection="0">
      <alignment vertical="center"/>
    </xf>
    <xf numFmtId="4" fontId="106" fillId="23" borderId="31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53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4" fontId="113" fillId="113" borderId="318" applyNumberFormat="0" applyProtection="0">
      <alignment horizontal="right" vertical="center"/>
    </xf>
    <xf numFmtId="0" fontId="108" fillId="116" borderId="318" applyNumberFormat="0" applyProtection="0">
      <alignment horizontal="left" vertical="top" indent="1"/>
    </xf>
    <xf numFmtId="4" fontId="108" fillId="115" borderId="318" applyNumberFormat="0" applyProtection="0">
      <alignment horizontal="left" vertical="center" indent="1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08" fillId="69" borderId="318" applyNumberFormat="0" applyProtection="0">
      <alignment horizontal="right" vertical="center"/>
    </xf>
    <xf numFmtId="168" fontId="15" fillId="0" borderId="317">
      <alignment horizontal="right" indent="1"/>
    </xf>
    <xf numFmtId="0" fontId="44" fillId="70" borderId="314" applyNumberFormat="0" applyAlignment="0" applyProtection="0"/>
    <xf numFmtId="0" fontId="106" fillId="23" borderId="318" applyNumberFormat="0" applyProtection="0">
      <alignment horizontal="left" vertical="top" indent="1"/>
    </xf>
    <xf numFmtId="4" fontId="108" fillId="67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13" fillId="113" borderId="318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0" fontId="44" fillId="70" borderId="325" applyNumberFormat="0" applyAlignment="0" applyProtection="0"/>
    <xf numFmtId="0" fontId="19" fillId="114" borderId="340" applyNumberFormat="0" applyProtection="0">
      <alignment horizontal="left" vertical="center" indent="1"/>
    </xf>
    <xf numFmtId="0" fontId="14" fillId="78" borderId="322" applyNumberFormat="0" applyFont="0" applyAlignment="0" applyProtection="0"/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4" fontId="115" fillId="110" borderId="320" applyNumberFormat="0" applyProtection="0">
      <alignment horizontal="left" vertical="center" indent="1"/>
    </xf>
    <xf numFmtId="4" fontId="108" fillId="65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53" borderId="318" applyNumberFormat="0" applyProtection="0">
      <alignment horizontal="right" vertical="center"/>
    </xf>
    <xf numFmtId="0" fontId="106" fillId="23" borderId="318" applyNumberFormat="0" applyProtection="0">
      <alignment horizontal="left" vertical="top" indent="1"/>
    </xf>
    <xf numFmtId="4" fontId="106" fillId="23" borderId="318" applyNumberFormat="0" applyProtection="0">
      <alignment horizontal="left" vertical="center" indent="1"/>
    </xf>
    <xf numFmtId="4" fontId="106" fillId="77" borderId="318" applyNumberFormat="0" applyProtection="0">
      <alignment vertical="center"/>
    </xf>
    <xf numFmtId="0" fontId="105" fillId="70" borderId="315" applyNumberFormat="0" applyAlignment="0" applyProtection="0"/>
    <xf numFmtId="0" fontId="14" fillId="78" borderId="322" applyNumberFormat="0" applyFont="0" applyAlignment="0" applyProtection="0"/>
    <xf numFmtId="0" fontId="44" fillId="70" borderId="314" applyNumberFormat="0" applyAlignment="0" applyProtection="0"/>
    <xf numFmtId="0" fontId="41" fillId="78" borderId="322" applyNumberFormat="0" applyFont="0" applyAlignment="0" applyProtection="0"/>
    <xf numFmtId="0" fontId="18" fillId="76" borderId="313"/>
    <xf numFmtId="0" fontId="18" fillId="30" borderId="317"/>
    <xf numFmtId="0" fontId="57" fillId="57" borderId="314" applyNumberFormat="0" applyAlignment="0" applyProtection="0"/>
    <xf numFmtId="168" fontId="15" fillId="0" borderId="317">
      <alignment horizontal="right" indent="1"/>
    </xf>
    <xf numFmtId="0" fontId="44" fillId="70" borderId="314" applyNumberFormat="0" applyAlignment="0" applyProtection="0"/>
    <xf numFmtId="0" fontId="19" fillId="114" borderId="318" applyNumberFormat="0" applyProtection="0">
      <alignment horizontal="left" vertical="top" indent="1"/>
    </xf>
    <xf numFmtId="0" fontId="101" fillId="113" borderId="378" applyNumberFormat="0" applyProtection="0">
      <alignment horizontal="left" vertical="top" indent="1"/>
    </xf>
    <xf numFmtId="4" fontId="121" fillId="23" borderId="320" applyNumberFormat="0" applyProtection="0">
      <alignment vertical="center"/>
    </xf>
    <xf numFmtId="4" fontId="122" fillId="23" borderId="320" applyNumberFormat="0" applyProtection="0">
      <alignment vertical="center"/>
    </xf>
    <xf numFmtId="4" fontId="123" fillId="116" borderId="320" applyNumberFormat="0" applyProtection="0">
      <alignment horizontal="left" vertical="center" indent="1"/>
    </xf>
    <xf numFmtId="4" fontId="115" fillId="53" borderId="320" applyNumberFormat="0" applyProtection="0">
      <alignment horizontal="right" vertical="center"/>
    </xf>
    <xf numFmtId="4" fontId="115" fillId="136" borderId="320" applyNumberFormat="0" applyProtection="0">
      <alignment horizontal="right" vertical="center"/>
    </xf>
    <xf numFmtId="4" fontId="115" fillId="61" borderId="320" applyNumberFormat="0" applyProtection="0">
      <alignment horizontal="right" vertical="center"/>
    </xf>
    <xf numFmtId="4" fontId="115" fillId="65" borderId="320" applyNumberFormat="0" applyProtection="0">
      <alignment horizontal="right" vertical="center"/>
    </xf>
    <xf numFmtId="4" fontId="115" fillId="69" borderId="320" applyNumberFormat="0" applyProtection="0">
      <alignment horizontal="right" vertical="center"/>
    </xf>
    <xf numFmtId="4" fontId="115" fillId="68" borderId="320" applyNumberFormat="0" applyProtection="0">
      <alignment horizontal="right" vertical="center"/>
    </xf>
    <xf numFmtId="4" fontId="115" fillId="111" borderId="320" applyNumberFormat="0" applyProtection="0">
      <alignment horizontal="right" vertical="center"/>
    </xf>
    <xf numFmtId="4" fontId="115" fillId="60" borderId="320" applyNumberFormat="0" applyProtection="0">
      <alignment horizontal="right" vertical="center"/>
    </xf>
    <xf numFmtId="4" fontId="115" fillId="112" borderId="319" applyNumberFormat="0" applyProtection="0">
      <alignment horizontal="left" vertical="center" indent="1"/>
    </xf>
    <xf numFmtId="4" fontId="115" fillId="51" borderId="320" applyNumberFormat="0" applyProtection="0">
      <alignment horizontal="left" vertical="center" indent="1"/>
    </xf>
    <xf numFmtId="4" fontId="115" fillId="51" borderId="320" applyNumberFormat="0" applyProtection="0">
      <alignment horizontal="left" vertical="center" indent="1"/>
    </xf>
    <xf numFmtId="4" fontId="124" fillId="137" borderId="319" applyNumberFormat="0" applyProtection="0">
      <alignment horizontal="left" vertical="center" indent="1"/>
    </xf>
    <xf numFmtId="4" fontId="115" fillId="115" borderId="320" applyNumberFormat="0" applyProtection="0">
      <alignment horizontal="right" vertical="center"/>
    </xf>
    <xf numFmtId="0" fontId="57" fillId="57" borderId="314" applyNumberFormat="0" applyAlignment="0" applyProtection="0"/>
    <xf numFmtId="0" fontId="44" fillId="70" borderId="314" applyNumberFormat="0" applyAlignment="0" applyProtection="0"/>
    <xf numFmtId="0" fontId="115" fillId="70" borderId="320" applyNumberFormat="0" applyProtection="0">
      <alignment horizontal="left" vertical="center" indent="1"/>
    </xf>
    <xf numFmtId="0" fontId="101" fillId="137" borderId="318" applyNumberFormat="0" applyProtection="0">
      <alignment horizontal="left" vertical="top" indent="1"/>
    </xf>
    <xf numFmtId="0" fontId="101" fillId="137" borderId="318" applyNumberFormat="0" applyProtection="0">
      <alignment horizontal="left" vertical="top" indent="1"/>
    </xf>
    <xf numFmtId="0" fontId="115" fillId="138" borderId="320" applyNumberFormat="0" applyProtection="0">
      <alignment horizontal="left" vertical="center" indent="1"/>
    </xf>
    <xf numFmtId="0" fontId="101" fillId="115" borderId="318" applyNumberFormat="0" applyProtection="0">
      <alignment horizontal="left" vertical="top" indent="1"/>
    </xf>
    <xf numFmtId="0" fontId="101" fillId="115" borderId="318" applyNumberFormat="0" applyProtection="0">
      <alignment horizontal="left" vertical="top" indent="1"/>
    </xf>
    <xf numFmtId="0" fontId="115" fillId="58" borderId="320" applyNumberFormat="0" applyProtection="0">
      <alignment horizontal="left" vertical="center" indent="1"/>
    </xf>
    <xf numFmtId="0" fontId="101" fillId="58" borderId="318" applyNumberFormat="0" applyProtection="0">
      <alignment horizontal="left" vertical="top" indent="1"/>
    </xf>
    <xf numFmtId="0" fontId="101" fillId="58" borderId="318" applyNumberFormat="0" applyProtection="0">
      <alignment horizontal="left" vertical="top" indent="1"/>
    </xf>
    <xf numFmtId="0" fontId="115" fillId="113" borderId="320" applyNumberFormat="0" applyProtection="0">
      <alignment horizontal="left" vertical="center" indent="1"/>
    </xf>
    <xf numFmtId="0" fontId="101" fillId="113" borderId="318" applyNumberFormat="0" applyProtection="0">
      <alignment horizontal="left" vertical="top" indent="1"/>
    </xf>
    <xf numFmtId="0" fontId="101" fillId="113" borderId="318" applyNumberFormat="0" applyProtection="0">
      <alignment horizontal="left" vertical="top" indent="1"/>
    </xf>
    <xf numFmtId="4" fontId="123" fillId="139" borderId="320" applyNumberFormat="0" applyProtection="0">
      <alignment horizontal="left" vertical="center" indent="1"/>
    </xf>
    <xf numFmtId="4" fontId="123" fillId="139" borderId="320" applyNumberFormat="0" applyProtection="0">
      <alignment horizontal="left" vertical="center" indent="1"/>
    </xf>
    <xf numFmtId="4" fontId="108" fillId="65" borderId="378" applyNumberFormat="0" applyProtection="0">
      <alignment horizontal="right" vertical="center"/>
    </xf>
    <xf numFmtId="0" fontId="19" fillId="25" borderId="378" applyNumberFormat="0" applyProtection="0">
      <alignment horizontal="left" vertical="top" indent="1"/>
    </xf>
    <xf numFmtId="4" fontId="113" fillId="113" borderId="378" applyNumberFormat="0" applyProtection="0">
      <alignment horizontal="right" vertical="center"/>
    </xf>
    <xf numFmtId="0" fontId="40" fillId="30" borderId="464"/>
    <xf numFmtId="4" fontId="108" fillId="116" borderId="378" applyNumberFormat="0" applyProtection="0">
      <alignment vertical="center"/>
    </xf>
    <xf numFmtId="0" fontId="123" fillId="21" borderId="321"/>
    <xf numFmtId="4" fontId="115" fillId="0" borderId="320" applyNumberFormat="0" applyProtection="0">
      <alignment horizontal="right" vertical="center"/>
    </xf>
    <xf numFmtId="4" fontId="122" fillId="51" borderId="320" applyNumberFormat="0" applyProtection="0">
      <alignment horizontal="right" vertical="center"/>
    </xf>
    <xf numFmtId="0" fontId="125" fillId="0" borderId="317"/>
    <xf numFmtId="4" fontId="108" fillId="67" borderId="340" applyNumberFormat="0" applyProtection="0">
      <alignment horizontal="right" vertical="center"/>
    </xf>
    <xf numFmtId="0" fontId="41" fillId="78" borderId="322" applyNumberFormat="0" applyFont="0" applyAlignment="0" applyProtection="0"/>
    <xf numFmtId="4" fontId="113" fillId="113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65" borderId="378" applyNumberFormat="0" applyProtection="0">
      <alignment horizontal="right" vertical="center"/>
    </xf>
    <xf numFmtId="0" fontId="44" fillId="70" borderId="325" applyNumberFormat="0" applyAlignment="0" applyProtection="0"/>
    <xf numFmtId="0" fontId="41" fillId="78" borderId="344" applyNumberFormat="0" applyFont="0" applyAlignment="0" applyProtection="0"/>
    <xf numFmtId="4" fontId="106" fillId="77" borderId="340" applyNumberFormat="0" applyProtection="0">
      <alignment vertical="center"/>
    </xf>
    <xf numFmtId="0" fontId="19" fillId="37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4" fontId="108" fillId="65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6" fillId="77" borderId="340" applyNumberFormat="0" applyProtection="0">
      <alignment vertical="center"/>
    </xf>
    <xf numFmtId="4" fontId="108" fillId="113" borderId="340" applyNumberFormat="0" applyProtection="0">
      <alignment horizontal="right" vertical="center"/>
    </xf>
    <xf numFmtId="0" fontId="18" fillId="30" borderId="339"/>
    <xf numFmtId="4" fontId="108" fillId="59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13" fillId="113" borderId="340" applyNumberFormat="0" applyProtection="0">
      <alignment horizontal="right" vertical="center"/>
    </xf>
    <xf numFmtId="0" fontId="19" fillId="25" borderId="340" applyNumberFormat="0" applyProtection="0">
      <alignment horizontal="left" vertical="center" indent="1"/>
    </xf>
    <xf numFmtId="4" fontId="108" fillId="116" borderId="340" applyNumberFormat="0" applyProtection="0">
      <alignment vertical="center"/>
    </xf>
    <xf numFmtId="168" fontId="15" fillId="0" borderId="339">
      <alignment horizontal="right" indent="1"/>
    </xf>
    <xf numFmtId="0" fontId="19" fillId="114" borderId="340" applyNumberFormat="0" applyProtection="0">
      <alignment horizontal="left" vertical="top" indent="1"/>
    </xf>
    <xf numFmtId="4" fontId="108" fillId="69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0" fontId="106" fillId="23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0" fontId="57" fillId="57" borderId="336" applyNumberFormat="0" applyAlignment="0" applyProtection="0"/>
    <xf numFmtId="0" fontId="62" fillId="0" borderId="338" applyNumberFormat="0" applyFill="0" applyAlignment="0" applyProtection="0"/>
    <xf numFmtId="0" fontId="108" fillId="109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0" fontId="18" fillId="30" borderId="339"/>
    <xf numFmtId="0" fontId="18" fillId="30" borderId="339"/>
    <xf numFmtId="4" fontId="108" fillId="65" borderId="340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0" fontId="41" fillId="78" borderId="356" applyNumberFormat="0" applyFont="0" applyAlignment="0" applyProtection="0"/>
    <xf numFmtId="0" fontId="41" fillId="78" borderId="348" applyNumberFormat="0" applyFont="0" applyAlignment="0" applyProtection="0"/>
    <xf numFmtId="4" fontId="108" fillId="116" borderId="425" applyNumberFormat="0" applyProtection="0">
      <alignment horizontal="left" vertical="center" indent="1"/>
    </xf>
    <xf numFmtId="0" fontId="44" fillId="70" borderId="336" applyNumberFormat="0" applyAlignment="0" applyProtection="0"/>
    <xf numFmtId="0" fontId="18" fillId="30" borderId="382"/>
    <xf numFmtId="4" fontId="115" fillId="65" borderId="405" applyNumberFormat="0" applyProtection="0">
      <alignment horizontal="right" vertical="center"/>
    </xf>
    <xf numFmtId="0" fontId="40" fillId="30" borderId="353"/>
    <xf numFmtId="0" fontId="19" fillId="109" borderId="378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0" fontId="115" fillId="138" borderId="380" applyNumberFormat="0" applyProtection="0">
      <alignment horizontal="left" vertical="center" indent="1"/>
    </xf>
    <xf numFmtId="0" fontId="18" fillId="76" borderId="335"/>
    <xf numFmtId="0" fontId="57" fillId="57" borderId="347" applyNumberFormat="0" applyAlignment="0" applyProtection="0"/>
    <xf numFmtId="0" fontId="41" fillId="78" borderId="344" applyNumberFormat="0" applyFont="0" applyAlignment="0" applyProtection="0"/>
    <xf numFmtId="4" fontId="108" fillId="69" borderId="340" applyNumberFormat="0" applyProtection="0">
      <alignment horizontal="right" vertical="center"/>
    </xf>
    <xf numFmtId="4" fontId="107" fillId="23" borderId="340" applyNumberFormat="0" applyProtection="0">
      <alignment vertical="center"/>
    </xf>
    <xf numFmtId="0" fontId="19" fillId="109" borderId="425" applyNumberFormat="0" applyProtection="0">
      <alignment horizontal="left" vertical="center" indent="1"/>
    </xf>
    <xf numFmtId="4" fontId="108" fillId="67" borderId="340" applyNumberFormat="0" applyProtection="0">
      <alignment horizontal="right" vertical="center"/>
    </xf>
    <xf numFmtId="4" fontId="106" fillId="77" borderId="340" applyNumberFormat="0" applyProtection="0">
      <alignment vertical="center"/>
    </xf>
    <xf numFmtId="0" fontId="57" fillId="57" borderId="383" applyNumberFormat="0" applyAlignment="0" applyProtection="0"/>
    <xf numFmtId="4" fontId="108" fillId="116" borderId="378" applyNumberFormat="0" applyProtection="0">
      <alignment vertical="center"/>
    </xf>
    <xf numFmtId="0" fontId="44" fillId="70" borderId="383" applyNumberFormat="0" applyAlignment="0" applyProtection="0"/>
    <xf numFmtId="0" fontId="19" fillId="114" borderId="425" applyNumberFormat="0" applyProtection="0">
      <alignment horizontal="left" vertical="top" indent="1"/>
    </xf>
    <xf numFmtId="0" fontId="19" fillId="25" borderId="378" applyNumberFormat="0" applyProtection="0">
      <alignment horizontal="left" vertical="top" indent="1"/>
    </xf>
    <xf numFmtId="4" fontId="108" fillId="68" borderId="378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0" fontId="19" fillId="37" borderId="378" applyNumberFormat="0" applyProtection="0">
      <alignment horizontal="left" vertical="center" indent="1"/>
    </xf>
    <xf numFmtId="0" fontId="62" fillId="0" borderId="463" applyNumberFormat="0" applyFill="0" applyAlignment="0" applyProtection="0"/>
    <xf numFmtId="4" fontId="108" fillId="116" borderId="378" applyNumberFormat="0" applyProtection="0">
      <alignment horizontal="left" vertical="center" indent="1"/>
    </xf>
    <xf numFmtId="4" fontId="108" fillId="65" borderId="378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0" fontId="57" fillId="57" borderId="383" applyNumberFormat="0" applyAlignment="0" applyProtection="0"/>
    <xf numFmtId="0" fontId="106" fillId="23" borderId="378" applyNumberFormat="0" applyProtection="0">
      <alignment horizontal="left" vertical="top" indent="1"/>
    </xf>
    <xf numFmtId="0" fontId="19" fillId="37" borderId="378" applyNumberFormat="0" applyProtection="0">
      <alignment horizontal="left" vertical="center" indent="1"/>
    </xf>
    <xf numFmtId="0" fontId="106" fillId="23" borderId="378" applyNumberFormat="0" applyProtection="0">
      <alignment horizontal="left" vertical="top" indent="1"/>
    </xf>
    <xf numFmtId="168" fontId="15" fillId="0" borderId="382">
      <alignment horizontal="right" indent="1"/>
    </xf>
    <xf numFmtId="0" fontId="62" fillId="0" borderId="357" applyNumberFormat="0" applyFill="0" applyAlignment="0" applyProtection="0"/>
    <xf numFmtId="4" fontId="108" fillId="116" borderId="378" applyNumberFormat="0" applyProtection="0">
      <alignment vertical="center"/>
    </xf>
    <xf numFmtId="4" fontId="107" fillId="23" borderId="378" applyNumberFormat="0" applyProtection="0">
      <alignment vertical="center"/>
    </xf>
    <xf numFmtId="0" fontId="105" fillId="70" borderId="360" applyNumberFormat="0" applyAlignment="0" applyProtection="0"/>
    <xf numFmtId="4" fontId="108" fillId="69" borderId="378" applyNumberFormat="0" applyProtection="0">
      <alignment horizontal="right" vertical="center"/>
    </xf>
    <xf numFmtId="168" fontId="15" fillId="0" borderId="402">
      <alignment horizontal="right" indent="1"/>
    </xf>
    <xf numFmtId="168" fontId="15" fillId="0" borderId="382">
      <alignment horizontal="right" indent="1"/>
    </xf>
    <xf numFmtId="4" fontId="106" fillId="77" borderId="378" applyNumberFormat="0" applyProtection="0">
      <alignment vertical="center"/>
    </xf>
    <xf numFmtId="168" fontId="15" fillId="0" borderId="382">
      <alignment horizontal="right" indent="1"/>
    </xf>
    <xf numFmtId="0" fontId="106" fillId="23" borderId="378" applyNumberFormat="0" applyProtection="0">
      <alignment horizontal="left" vertical="top" indent="1"/>
    </xf>
    <xf numFmtId="168" fontId="15" fillId="0" borderId="398">
      <alignment horizontal="right" indent="1"/>
    </xf>
    <xf numFmtId="0" fontId="62" fillId="0" borderId="365" applyNumberFormat="0" applyFill="0" applyAlignment="0" applyProtection="0"/>
    <xf numFmtId="4" fontId="108" fillId="67" borderId="403" applyNumberFormat="0" applyProtection="0">
      <alignment horizontal="right" vertical="center"/>
    </xf>
    <xf numFmtId="0" fontId="19" fillId="25" borderId="447" applyNumberFormat="0" applyProtection="0">
      <alignment horizontal="left" vertical="center" indent="1"/>
    </xf>
    <xf numFmtId="0" fontId="123" fillId="21" borderId="343"/>
    <xf numFmtId="0" fontId="101" fillId="113" borderId="340" applyNumberFormat="0" applyProtection="0">
      <alignment horizontal="left" vertical="top" indent="1"/>
    </xf>
    <xf numFmtId="4" fontId="108" fillId="116" borderId="378" applyNumberFormat="0" applyProtection="0">
      <alignment horizontal="left" vertical="center" indent="1"/>
    </xf>
    <xf numFmtId="0" fontId="101" fillId="115" borderId="340" applyNumberFormat="0" applyProtection="0">
      <alignment horizontal="left" vertical="top" indent="1"/>
    </xf>
    <xf numFmtId="0" fontId="115" fillId="58" borderId="342" applyNumberFormat="0" applyProtection="0">
      <alignment horizontal="left" vertical="center" indent="1"/>
    </xf>
    <xf numFmtId="0" fontId="115" fillId="70" borderId="342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4" fontId="108" fillId="115" borderId="318" applyNumberFormat="0" applyProtection="0">
      <alignment horizontal="right" vertical="center"/>
    </xf>
    <xf numFmtId="0" fontId="19" fillId="114" borderId="378" applyNumberFormat="0" applyProtection="0">
      <alignment horizontal="left" vertical="top" indent="1"/>
    </xf>
    <xf numFmtId="0" fontId="108" fillId="116" borderId="470" applyNumberFormat="0" applyProtection="0">
      <alignment horizontal="left" vertical="top" indent="1"/>
    </xf>
    <xf numFmtId="4" fontId="108" fillId="53" borderId="378" applyNumberFormat="0" applyProtection="0">
      <alignment horizontal="right" vertical="center"/>
    </xf>
    <xf numFmtId="168" fontId="15" fillId="0" borderId="402">
      <alignment horizontal="right" indent="1"/>
    </xf>
    <xf numFmtId="0" fontId="41" fillId="78" borderId="322" applyNumberFormat="0" applyFont="0" applyAlignment="0" applyProtection="0"/>
    <xf numFmtId="0" fontId="41" fillId="78" borderId="356" applyNumberFormat="0" applyFont="0" applyAlignment="0" applyProtection="0"/>
    <xf numFmtId="0" fontId="44" fillId="70" borderId="355" applyNumberFormat="0" applyAlignment="0" applyProtection="0"/>
    <xf numFmtId="0" fontId="44" fillId="70" borderId="461" applyNumberFormat="0" applyAlignment="0" applyProtection="0"/>
    <xf numFmtId="4" fontId="108" fillId="115" borderId="470" applyNumberFormat="0" applyProtection="0">
      <alignment horizontal="right" vertical="center"/>
    </xf>
    <xf numFmtId="4" fontId="108" fillId="113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0" fontId="19" fillId="25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0" fontId="108" fillId="109" borderId="318" applyNumberFormat="0" applyProtection="0">
      <alignment horizontal="left" vertical="top" indent="1"/>
    </xf>
    <xf numFmtId="0" fontId="57" fillId="57" borderId="314" applyNumberFormat="0" applyAlignment="0" applyProtection="0"/>
    <xf numFmtId="4" fontId="111" fillId="113" borderId="318" applyNumberFormat="0" applyProtection="0">
      <alignment horizontal="right" vertical="center"/>
    </xf>
    <xf numFmtId="0" fontId="41" fillId="78" borderId="322" applyNumberFormat="0" applyFont="0" applyAlignment="0" applyProtection="0"/>
    <xf numFmtId="0" fontId="19" fillId="25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top" indent="1"/>
    </xf>
    <xf numFmtId="4" fontId="106" fillId="77" borderId="318" applyNumberFormat="0" applyProtection="0">
      <alignment vertical="center"/>
    </xf>
    <xf numFmtId="4" fontId="108" fillId="53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0" fontId="57" fillId="57" borderId="314" applyNumberFormat="0" applyAlignment="0" applyProtection="0"/>
    <xf numFmtId="4" fontId="108" fillId="116" borderId="318" applyNumberFormat="0" applyProtection="0">
      <alignment vertical="center"/>
    </xf>
    <xf numFmtId="0" fontId="108" fillId="116" borderId="318" applyNumberFormat="0" applyProtection="0">
      <alignment horizontal="left" vertical="top" indent="1"/>
    </xf>
    <xf numFmtId="0" fontId="62" fillId="0" borderId="316" applyNumberFormat="0" applyFill="0" applyAlignment="0" applyProtection="0"/>
    <xf numFmtId="168" fontId="15" fillId="0" borderId="317">
      <alignment horizontal="right" indent="1"/>
    </xf>
    <xf numFmtId="4" fontId="106" fillId="23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0" fontId="44" fillId="70" borderId="314" applyNumberFormat="0" applyAlignment="0" applyProtection="0"/>
    <xf numFmtId="4" fontId="108" fillId="111" borderId="318" applyNumberFormat="0" applyProtection="0">
      <alignment horizontal="right" vertical="center"/>
    </xf>
    <xf numFmtId="168" fontId="15" fillId="0" borderId="317">
      <alignment horizontal="right" indent="1"/>
    </xf>
    <xf numFmtId="4" fontId="113" fillId="113" borderId="318" applyNumberFormat="0" applyProtection="0">
      <alignment horizontal="right" vertical="center"/>
    </xf>
    <xf numFmtId="4" fontId="107" fillId="23" borderId="318" applyNumberFormat="0" applyProtection="0">
      <alignment vertical="center"/>
    </xf>
    <xf numFmtId="0" fontId="41" fillId="78" borderId="322" applyNumberFormat="0" applyFont="0" applyAlignment="0" applyProtection="0"/>
    <xf numFmtId="168" fontId="15" fillId="0" borderId="317">
      <alignment horizontal="right" indent="1"/>
    </xf>
    <xf numFmtId="4" fontId="108" fillId="53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116" borderId="318" applyNumberFormat="0" applyProtection="0">
      <alignment horizontal="left" vertical="center" indent="1"/>
    </xf>
    <xf numFmtId="4" fontId="107" fillId="23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11" fillId="113" borderId="318" applyNumberFormat="0" applyProtection="0">
      <alignment horizontal="right" vertical="center"/>
    </xf>
    <xf numFmtId="4" fontId="106" fillId="23" borderId="318" applyNumberFormat="0" applyProtection="0">
      <alignment horizontal="left" vertical="center" indent="1"/>
    </xf>
    <xf numFmtId="0" fontId="44" fillId="70" borderId="314" applyNumberFormat="0" applyAlignment="0" applyProtection="0"/>
    <xf numFmtId="0" fontId="57" fillId="57" borderId="314" applyNumberFormat="0" applyAlignment="0" applyProtection="0"/>
    <xf numFmtId="0" fontId="19" fillId="109" borderId="318" applyNumberFormat="0" applyProtection="0">
      <alignment horizontal="left" vertical="center" indent="1"/>
    </xf>
    <xf numFmtId="4" fontId="108" fillId="60" borderId="318" applyNumberFormat="0" applyProtection="0">
      <alignment horizontal="right" vertical="center"/>
    </xf>
    <xf numFmtId="168" fontId="15" fillId="0" borderId="317">
      <alignment horizontal="right" indent="1"/>
    </xf>
    <xf numFmtId="4" fontId="108" fillId="69" borderId="318" applyNumberFormat="0" applyProtection="0">
      <alignment horizontal="right" vertical="center"/>
    </xf>
    <xf numFmtId="0" fontId="44" fillId="70" borderId="314" applyNumberFormat="0" applyAlignment="0" applyProtection="0"/>
    <xf numFmtId="168" fontId="15" fillId="0" borderId="317">
      <alignment horizontal="right" indent="1"/>
    </xf>
    <xf numFmtId="0" fontId="14" fillId="78" borderId="322" applyNumberFormat="0" applyFont="0" applyAlignment="0" applyProtection="0"/>
    <xf numFmtId="0" fontId="105" fillId="70" borderId="315" applyNumberFormat="0" applyAlignment="0" applyProtection="0"/>
    <xf numFmtId="4" fontId="108" fillId="116" borderId="31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0" fontId="19" fillId="37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4" fontId="106" fillId="77" borderId="318" applyNumberFormat="0" applyProtection="0">
      <alignment vertical="center"/>
    </xf>
    <xf numFmtId="4" fontId="107" fillId="23" borderId="318" applyNumberFormat="0" applyProtection="0">
      <alignment vertical="center"/>
    </xf>
    <xf numFmtId="4" fontId="106" fillId="23" borderId="31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53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168" fontId="15" fillId="0" borderId="358">
      <alignment horizontal="right" indent="1"/>
    </xf>
    <xf numFmtId="0" fontId="101" fillId="113" borderId="378" applyNumberFormat="0" applyProtection="0">
      <alignment horizontal="left" vertical="top" indent="1"/>
    </xf>
    <xf numFmtId="4" fontId="108" fillId="115" borderId="318" applyNumberFormat="0" applyProtection="0">
      <alignment horizontal="left" vertical="center" indent="1"/>
    </xf>
    <xf numFmtId="4" fontId="113" fillId="113" borderId="318" applyNumberFormat="0" applyProtection="0">
      <alignment horizontal="right" vertical="center"/>
    </xf>
    <xf numFmtId="0" fontId="105" fillId="70" borderId="315" applyNumberFormat="0" applyAlignment="0" applyProtection="0"/>
    <xf numFmtId="0" fontId="57" fillId="57" borderId="314" applyNumberFormat="0" applyAlignment="0" applyProtection="0"/>
    <xf numFmtId="0" fontId="62" fillId="0" borderId="316" applyNumberFormat="0" applyFill="0" applyAlignment="0" applyProtection="0"/>
    <xf numFmtId="0" fontId="106" fillId="23" borderId="318" applyNumberFormat="0" applyProtection="0">
      <alignment horizontal="left" vertical="top" indent="1"/>
    </xf>
    <xf numFmtId="4" fontId="106" fillId="77" borderId="318" applyNumberFormat="0" applyProtection="0">
      <alignment vertical="center"/>
    </xf>
    <xf numFmtId="4" fontId="107" fillId="23" borderId="318" applyNumberFormat="0" applyProtection="0">
      <alignment vertical="center"/>
    </xf>
    <xf numFmtId="4" fontId="106" fillId="23" borderId="31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53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4" fontId="113" fillId="113" borderId="318" applyNumberFormat="0" applyProtection="0">
      <alignment horizontal="right" vertical="center"/>
    </xf>
    <xf numFmtId="0" fontId="108" fillId="116" borderId="318" applyNumberFormat="0" applyProtection="0">
      <alignment horizontal="left" vertical="top" indent="1"/>
    </xf>
    <xf numFmtId="4" fontId="108" fillId="115" borderId="318" applyNumberFormat="0" applyProtection="0">
      <alignment horizontal="left" vertical="center" indent="1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08" fillId="69" borderId="318" applyNumberFormat="0" applyProtection="0">
      <alignment horizontal="right" vertical="center"/>
    </xf>
    <xf numFmtId="168" fontId="15" fillId="0" borderId="317">
      <alignment horizontal="right" indent="1"/>
    </xf>
    <xf numFmtId="0" fontId="44" fillId="70" borderId="314" applyNumberFormat="0" applyAlignment="0" applyProtection="0"/>
    <xf numFmtId="0" fontId="106" fillId="23" borderId="318" applyNumberFormat="0" applyProtection="0">
      <alignment horizontal="left" vertical="top" indent="1"/>
    </xf>
    <xf numFmtId="4" fontId="108" fillId="67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13" fillId="113" borderId="318" applyNumberFormat="0" applyProtection="0">
      <alignment horizontal="right" vertical="center"/>
    </xf>
    <xf numFmtId="4" fontId="115" fillId="110" borderId="320" applyNumberFormat="0" applyProtection="0">
      <alignment horizontal="left" vertical="center" indent="1"/>
    </xf>
    <xf numFmtId="4" fontId="121" fillId="23" borderId="320" applyNumberFormat="0" applyProtection="0">
      <alignment vertical="center"/>
    </xf>
    <xf numFmtId="4" fontId="122" fillId="23" borderId="320" applyNumberFormat="0" applyProtection="0">
      <alignment vertical="center"/>
    </xf>
    <xf numFmtId="4" fontId="123" fillId="116" borderId="320" applyNumberFormat="0" applyProtection="0">
      <alignment horizontal="left" vertical="center" indent="1"/>
    </xf>
    <xf numFmtId="4" fontId="115" fillId="53" borderId="320" applyNumberFormat="0" applyProtection="0">
      <alignment horizontal="right" vertical="center"/>
    </xf>
    <xf numFmtId="4" fontId="115" fillId="136" borderId="320" applyNumberFormat="0" applyProtection="0">
      <alignment horizontal="right" vertical="center"/>
    </xf>
    <xf numFmtId="4" fontId="115" fillId="61" borderId="320" applyNumberFormat="0" applyProtection="0">
      <alignment horizontal="right" vertical="center"/>
    </xf>
    <xf numFmtId="4" fontId="115" fillId="65" borderId="320" applyNumberFormat="0" applyProtection="0">
      <alignment horizontal="right" vertical="center"/>
    </xf>
    <xf numFmtId="4" fontId="115" fillId="69" borderId="320" applyNumberFormat="0" applyProtection="0">
      <alignment horizontal="right" vertical="center"/>
    </xf>
    <xf numFmtId="4" fontId="115" fillId="68" borderId="320" applyNumberFormat="0" applyProtection="0">
      <alignment horizontal="right" vertical="center"/>
    </xf>
    <xf numFmtId="4" fontId="115" fillId="111" borderId="320" applyNumberFormat="0" applyProtection="0">
      <alignment horizontal="right" vertical="center"/>
    </xf>
    <xf numFmtId="4" fontId="115" fillId="60" borderId="320" applyNumberFormat="0" applyProtection="0">
      <alignment horizontal="right" vertical="center"/>
    </xf>
    <xf numFmtId="4" fontId="115" fillId="112" borderId="319" applyNumberFormat="0" applyProtection="0">
      <alignment horizontal="left" vertical="center" indent="1"/>
    </xf>
    <xf numFmtId="4" fontId="115" fillId="51" borderId="320" applyNumberFormat="0" applyProtection="0">
      <alignment horizontal="left" vertical="center" indent="1"/>
    </xf>
    <xf numFmtId="4" fontId="115" fillId="51" borderId="320" applyNumberFormat="0" applyProtection="0">
      <alignment horizontal="left" vertical="center" indent="1"/>
    </xf>
    <xf numFmtId="4" fontId="124" fillId="137" borderId="319" applyNumberFormat="0" applyProtection="0">
      <alignment horizontal="left" vertical="center" indent="1"/>
    </xf>
    <xf numFmtId="4" fontId="115" fillId="115" borderId="320" applyNumberFormat="0" applyProtection="0">
      <alignment horizontal="right" vertical="center"/>
    </xf>
    <xf numFmtId="0" fontId="115" fillId="70" borderId="320" applyNumberFormat="0" applyProtection="0">
      <alignment horizontal="left" vertical="center" indent="1"/>
    </xf>
    <xf numFmtId="0" fontId="101" fillId="137" borderId="318" applyNumberFormat="0" applyProtection="0">
      <alignment horizontal="left" vertical="top" indent="1"/>
    </xf>
    <xf numFmtId="0" fontId="101" fillId="137" borderId="318" applyNumberFormat="0" applyProtection="0">
      <alignment horizontal="left" vertical="top" indent="1"/>
    </xf>
    <xf numFmtId="0" fontId="115" fillId="138" borderId="320" applyNumberFormat="0" applyProtection="0">
      <alignment horizontal="left" vertical="center" indent="1"/>
    </xf>
    <xf numFmtId="0" fontId="101" fillId="115" borderId="318" applyNumberFormat="0" applyProtection="0">
      <alignment horizontal="left" vertical="top" indent="1"/>
    </xf>
    <xf numFmtId="0" fontId="101" fillId="115" borderId="318" applyNumberFormat="0" applyProtection="0">
      <alignment horizontal="left" vertical="top" indent="1"/>
    </xf>
    <xf numFmtId="0" fontId="115" fillId="58" borderId="320" applyNumberFormat="0" applyProtection="0">
      <alignment horizontal="left" vertical="center" indent="1"/>
    </xf>
    <xf numFmtId="0" fontId="101" fillId="58" borderId="318" applyNumberFormat="0" applyProtection="0">
      <alignment horizontal="left" vertical="top" indent="1"/>
    </xf>
    <xf numFmtId="0" fontId="101" fillId="58" borderId="318" applyNumberFormat="0" applyProtection="0">
      <alignment horizontal="left" vertical="top" indent="1"/>
    </xf>
    <xf numFmtId="0" fontId="115" fillId="113" borderId="320" applyNumberFormat="0" applyProtection="0">
      <alignment horizontal="left" vertical="center" indent="1"/>
    </xf>
    <xf numFmtId="0" fontId="101" fillId="113" borderId="318" applyNumberFormat="0" applyProtection="0">
      <alignment horizontal="left" vertical="top" indent="1"/>
    </xf>
    <xf numFmtId="0" fontId="101" fillId="113" borderId="318" applyNumberFormat="0" applyProtection="0">
      <alignment horizontal="left" vertical="top" indent="1"/>
    </xf>
    <xf numFmtId="4" fontId="123" fillId="139" borderId="320" applyNumberFormat="0" applyProtection="0">
      <alignment horizontal="left" vertical="center" indent="1"/>
    </xf>
    <xf numFmtId="4" fontId="123" fillId="139" borderId="320" applyNumberFormat="0" applyProtection="0">
      <alignment horizontal="left" vertical="center" indent="1"/>
    </xf>
    <xf numFmtId="4" fontId="108" fillId="113" borderId="378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4" fontId="111" fillId="113" borderId="378" applyNumberFormat="0" applyProtection="0">
      <alignment horizontal="right" vertical="center"/>
    </xf>
    <xf numFmtId="0" fontId="44" fillId="70" borderId="387" applyNumberFormat="0" applyAlignment="0" applyProtection="0"/>
    <xf numFmtId="4" fontId="107" fillId="23" borderId="378" applyNumberFormat="0" applyProtection="0">
      <alignment vertical="center"/>
    </xf>
    <xf numFmtId="0" fontId="123" fillId="21" borderId="321"/>
    <xf numFmtId="4" fontId="115" fillId="0" borderId="320" applyNumberFormat="0" applyProtection="0">
      <alignment horizontal="right" vertical="center"/>
    </xf>
    <xf numFmtId="4" fontId="122" fillId="51" borderId="320" applyNumberFormat="0" applyProtection="0">
      <alignment horizontal="right" vertical="center"/>
    </xf>
    <xf numFmtId="0" fontId="125" fillId="0" borderId="317"/>
    <xf numFmtId="4" fontId="106" fillId="77" borderId="340" applyNumberFormat="0" applyProtection="0">
      <alignment vertical="center"/>
    </xf>
    <xf numFmtId="0" fontId="18" fillId="30" borderId="339"/>
    <xf numFmtId="4" fontId="106" fillId="23" borderId="318" applyNumberFormat="0" applyProtection="0">
      <alignment horizontal="left" vertical="center" indent="1"/>
    </xf>
    <xf numFmtId="4" fontId="107" fillId="23" borderId="318" applyNumberFormat="0" applyProtection="0">
      <alignment vertical="center"/>
    </xf>
    <xf numFmtId="4" fontId="108" fillId="67" borderId="318" applyNumberFormat="0" applyProtection="0">
      <alignment horizontal="right" vertical="center"/>
    </xf>
    <xf numFmtId="0" fontId="41" fillId="78" borderId="322" applyNumberFormat="0" applyFont="0" applyAlignment="0" applyProtection="0"/>
    <xf numFmtId="4" fontId="113" fillId="113" borderId="318" applyNumberFormat="0" applyProtection="0">
      <alignment horizontal="right" vertical="center"/>
    </xf>
    <xf numFmtId="0" fontId="44" fillId="70" borderId="314" applyNumberFormat="0" applyAlignment="0" applyProtection="0"/>
    <xf numFmtId="168" fontId="15" fillId="0" borderId="317">
      <alignment horizontal="right" indent="1"/>
    </xf>
    <xf numFmtId="0" fontId="108" fillId="116" borderId="318" applyNumberFormat="0" applyProtection="0">
      <alignment horizontal="left" vertical="top" indent="1"/>
    </xf>
    <xf numFmtId="4" fontId="108" fillId="61" borderId="318" applyNumberFormat="0" applyProtection="0">
      <alignment horizontal="right" vertical="center"/>
    </xf>
    <xf numFmtId="0" fontId="41" fillId="78" borderId="322" applyNumberFormat="0" applyFont="0" applyAlignment="0" applyProtection="0"/>
    <xf numFmtId="0" fontId="57" fillId="57" borderId="314" applyNumberFormat="0" applyAlignment="0" applyProtection="0"/>
    <xf numFmtId="0" fontId="14" fillId="78" borderId="322" applyNumberFormat="0" applyFont="0" applyAlignment="0" applyProtection="0"/>
    <xf numFmtId="0" fontId="62" fillId="0" borderId="316" applyNumberFormat="0" applyFill="0" applyAlignment="0" applyProtection="0"/>
    <xf numFmtId="4" fontId="108" fillId="113" borderId="318" applyNumberFormat="0" applyProtection="0">
      <alignment horizontal="right" vertical="center"/>
    </xf>
    <xf numFmtId="168" fontId="15" fillId="0" borderId="317">
      <alignment horizontal="right" indent="1"/>
    </xf>
    <xf numFmtId="4" fontId="106" fillId="77" borderId="318" applyNumberFormat="0" applyProtection="0">
      <alignment vertical="center"/>
    </xf>
    <xf numFmtId="0" fontId="18" fillId="30" borderId="317"/>
    <xf numFmtId="0" fontId="62" fillId="0" borderId="316" applyNumberFormat="0" applyFill="0" applyAlignment="0" applyProtection="0"/>
    <xf numFmtId="0" fontId="108" fillId="109" borderId="318" applyNumberFormat="0" applyProtection="0">
      <alignment horizontal="left" vertical="top" indent="1"/>
    </xf>
    <xf numFmtId="0" fontId="108" fillId="116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44" fillId="70" borderId="314" applyNumberFormat="0" applyAlignment="0" applyProtection="0"/>
    <xf numFmtId="0" fontId="19" fillId="109" borderId="318" applyNumberFormat="0" applyProtection="0">
      <alignment horizontal="left" vertical="top" indent="1"/>
    </xf>
    <xf numFmtId="4" fontId="108" fillId="67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53" borderId="318" applyNumberFormat="0" applyProtection="0">
      <alignment horizontal="right" vertical="center"/>
    </xf>
    <xf numFmtId="0" fontId="106" fillId="23" borderId="318" applyNumberFormat="0" applyProtection="0">
      <alignment horizontal="left" vertical="top" indent="1"/>
    </xf>
    <xf numFmtId="4" fontId="106" fillId="23" borderId="318" applyNumberFormat="0" applyProtection="0">
      <alignment horizontal="left" vertical="center" indent="1"/>
    </xf>
    <xf numFmtId="4" fontId="107" fillId="23" borderId="318" applyNumberFormat="0" applyProtection="0">
      <alignment vertical="center"/>
    </xf>
    <xf numFmtId="0" fontId="57" fillId="57" borderId="314" applyNumberFormat="0" applyAlignment="0" applyProtection="0"/>
    <xf numFmtId="0" fontId="105" fillId="70" borderId="315" applyNumberFormat="0" applyAlignment="0" applyProtection="0"/>
    <xf numFmtId="0" fontId="57" fillId="57" borderId="355" applyNumberFormat="0" applyAlignment="0" applyProtection="0"/>
    <xf numFmtId="0" fontId="44" fillId="70" borderId="325" applyNumberFormat="0" applyAlignment="0" applyProtection="0"/>
    <xf numFmtId="168" fontId="15" fillId="0" borderId="312">
      <alignment horizontal="right" indent="1"/>
    </xf>
    <xf numFmtId="0" fontId="41" fillId="78" borderId="322" applyNumberFormat="0" applyFont="0" applyAlignment="0" applyProtection="0"/>
    <xf numFmtId="168" fontId="15" fillId="0" borderId="317">
      <alignment horizontal="right" indent="1"/>
    </xf>
    <xf numFmtId="0" fontId="62" fillId="0" borderId="316" applyNumberFormat="0" applyFill="0" applyAlignment="0" applyProtection="0"/>
    <xf numFmtId="0" fontId="62" fillId="0" borderId="357" applyNumberFormat="0" applyFill="0" applyAlignment="0" applyProtection="0"/>
    <xf numFmtId="0" fontId="19" fillId="109" borderId="318" applyNumberFormat="0" applyProtection="0">
      <alignment horizontal="left" vertical="center" indent="1"/>
    </xf>
    <xf numFmtId="4" fontId="106" fillId="77" borderId="403" applyNumberFormat="0" applyProtection="0">
      <alignment vertical="center"/>
    </xf>
    <xf numFmtId="0" fontId="18" fillId="30" borderId="312"/>
    <xf numFmtId="0" fontId="18" fillId="76" borderId="313"/>
    <xf numFmtId="4" fontId="106" fillId="77" borderId="318" applyNumberFormat="0" applyProtection="0">
      <alignment vertical="center"/>
    </xf>
    <xf numFmtId="0" fontId="19" fillId="114" borderId="318" applyNumberFormat="0" applyProtection="0">
      <alignment horizontal="left" vertical="top" indent="1"/>
    </xf>
    <xf numFmtId="0" fontId="19" fillId="37" borderId="340" applyNumberFormat="0" applyProtection="0">
      <alignment horizontal="left" vertical="top" indent="1"/>
    </xf>
    <xf numFmtId="4" fontId="111" fillId="116" borderId="340" applyNumberFormat="0" applyProtection="0">
      <alignment vertical="center"/>
    </xf>
    <xf numFmtId="0" fontId="57" fillId="57" borderId="331" applyNumberFormat="0" applyAlignment="0" applyProtection="0"/>
    <xf numFmtId="4" fontId="108" fillId="65" borderId="340" applyNumberFormat="0" applyProtection="0">
      <alignment horizontal="right" vertical="center"/>
    </xf>
    <xf numFmtId="4" fontId="108" fillId="116" borderId="403" applyNumberFormat="0" applyProtection="0">
      <alignment vertical="center"/>
    </xf>
    <xf numFmtId="0" fontId="41" fillId="78" borderId="327" applyNumberFormat="0" applyFont="0" applyAlignment="0" applyProtection="0"/>
    <xf numFmtId="4" fontId="108" fillId="113" borderId="340" applyNumberFormat="0" applyProtection="0">
      <alignment horizontal="right" vertical="center"/>
    </xf>
    <xf numFmtId="0" fontId="57" fillId="57" borderId="314" applyNumberFormat="0" applyAlignment="0" applyProtection="0"/>
    <xf numFmtId="0" fontId="14" fillId="78" borderId="322" applyNumberFormat="0" applyFont="0" applyAlignment="0" applyProtection="0"/>
    <xf numFmtId="4" fontId="107" fillId="23" borderId="403" applyNumberFormat="0" applyProtection="0">
      <alignment vertical="center"/>
    </xf>
    <xf numFmtId="0" fontId="19" fillId="114" borderId="340" applyNumberFormat="0" applyProtection="0">
      <alignment horizontal="left" vertical="center" indent="1"/>
    </xf>
    <xf numFmtId="4" fontId="108" fillId="60" borderId="318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0" fontId="44" fillId="70" borderId="326" applyNumberFormat="0" applyAlignment="0" applyProtection="0"/>
    <xf numFmtId="0" fontId="19" fillId="25" borderId="340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25" borderId="470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44" fillId="70" borderId="314" applyNumberFormat="0" applyAlignment="0" applyProtection="0"/>
    <xf numFmtId="168" fontId="15" fillId="0" borderId="317">
      <alignment horizontal="right" indent="1"/>
    </xf>
    <xf numFmtId="0" fontId="57" fillId="57" borderId="314" applyNumberFormat="0" applyAlignment="0" applyProtection="0"/>
    <xf numFmtId="0" fontId="18" fillId="30" borderId="312"/>
    <xf numFmtId="0" fontId="18" fillId="76" borderId="313"/>
    <xf numFmtId="4" fontId="108" fillId="53" borderId="340" applyNumberFormat="0" applyProtection="0">
      <alignment horizontal="right" vertical="center"/>
    </xf>
    <xf numFmtId="0" fontId="57" fillId="57" borderId="325" applyNumberFormat="0" applyAlignment="0" applyProtection="0"/>
    <xf numFmtId="4" fontId="108" fillId="113" borderId="340" applyNumberFormat="0" applyProtection="0">
      <alignment horizontal="right" vertical="center"/>
    </xf>
    <xf numFmtId="4" fontId="106" fillId="23" borderId="447" applyNumberFormat="0" applyProtection="0">
      <alignment horizontal="left" vertical="center" indent="1"/>
    </xf>
    <xf numFmtId="0" fontId="19" fillId="37" borderId="340" applyNumberFormat="0" applyProtection="0">
      <alignment horizontal="left" vertical="center" indent="1"/>
    </xf>
    <xf numFmtId="0" fontId="57" fillId="57" borderId="325" applyNumberFormat="0" applyAlignment="0" applyProtection="0"/>
    <xf numFmtId="0" fontId="41" fillId="78" borderId="364" applyNumberFormat="0" applyFont="0" applyAlignment="0" applyProtection="0"/>
    <xf numFmtId="0" fontId="40" fillId="76" borderId="359"/>
    <xf numFmtId="0" fontId="41" fillId="78" borderId="322" applyNumberFormat="0" applyFont="0" applyAlignment="0" applyProtection="0"/>
    <xf numFmtId="0" fontId="44" fillId="70" borderId="314" applyNumberFormat="0" applyAlignment="0" applyProtection="0"/>
    <xf numFmtId="0" fontId="40" fillId="30" borderId="334"/>
    <xf numFmtId="0" fontId="44" fillId="70" borderId="331" applyNumberFormat="0" applyAlignment="0" applyProtection="0"/>
    <xf numFmtId="0" fontId="62" fillId="0" borderId="316" applyNumberFormat="0" applyFill="0" applyAlignment="0" applyProtection="0"/>
    <xf numFmtId="168" fontId="15" fillId="0" borderId="317">
      <alignment horizontal="right" indent="1"/>
    </xf>
    <xf numFmtId="4" fontId="111" fillId="113" borderId="318" applyNumberFormat="0" applyProtection="0">
      <alignment horizontal="right"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4" fontId="108" fillId="60" borderId="318" applyNumberFormat="0" applyProtection="0">
      <alignment horizontal="right" vertical="center"/>
    </xf>
    <xf numFmtId="4" fontId="108" fillId="53" borderId="318" applyNumberFormat="0" applyProtection="0">
      <alignment horizontal="right" vertical="center"/>
    </xf>
    <xf numFmtId="168" fontId="15" fillId="0" borderId="317">
      <alignment horizontal="right" indent="1"/>
    </xf>
    <xf numFmtId="4" fontId="107" fillId="23" borderId="318" applyNumberFormat="0" applyProtection="0">
      <alignment vertical="center"/>
    </xf>
    <xf numFmtId="168" fontId="15" fillId="0" borderId="317">
      <alignment horizontal="right" indent="1"/>
    </xf>
    <xf numFmtId="4" fontId="108" fillId="111" borderId="318" applyNumberFormat="0" applyProtection="0">
      <alignment horizontal="right" vertical="center"/>
    </xf>
    <xf numFmtId="0" fontId="108" fillId="109" borderId="318" applyNumberFormat="0" applyProtection="0">
      <alignment horizontal="left" vertical="top" indent="1"/>
    </xf>
    <xf numFmtId="4" fontId="106" fillId="23" borderId="318" applyNumberFormat="0" applyProtection="0">
      <alignment horizontal="left" vertical="center" indent="1"/>
    </xf>
    <xf numFmtId="0" fontId="19" fillId="114" borderId="340" applyNumberFormat="0" applyProtection="0">
      <alignment horizontal="left" vertical="center" indent="1"/>
    </xf>
    <xf numFmtId="0" fontId="62" fillId="0" borderId="316" applyNumberFormat="0" applyFill="0" applyAlignment="0" applyProtection="0"/>
    <xf numFmtId="4" fontId="108" fillId="116" borderId="318" applyNumberFormat="0" applyProtection="0">
      <alignment vertical="center"/>
    </xf>
    <xf numFmtId="0" fontId="57" fillId="57" borderId="314" applyNumberFormat="0" applyAlignment="0" applyProtection="0"/>
    <xf numFmtId="4" fontId="108" fillId="53" borderId="318" applyNumberFormat="0" applyProtection="0">
      <alignment horizontal="right" vertical="center"/>
    </xf>
    <xf numFmtId="4" fontId="106" fillId="77" borderId="318" applyNumberFormat="0" applyProtection="0">
      <alignment vertical="center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top" indent="1"/>
    </xf>
    <xf numFmtId="4" fontId="111" fillId="113" borderId="318" applyNumberFormat="0" applyProtection="0">
      <alignment horizontal="right" vertical="center"/>
    </xf>
    <xf numFmtId="0" fontId="108" fillId="109" borderId="318" applyNumberFormat="0" applyProtection="0">
      <alignment horizontal="left" vertical="top" indent="1"/>
    </xf>
    <xf numFmtId="0" fontId="44" fillId="70" borderId="314" applyNumberFormat="0" applyAlignment="0" applyProtection="0"/>
    <xf numFmtId="0" fontId="19" fillId="114" borderId="318" applyNumberFormat="0" applyProtection="0">
      <alignment horizontal="left" vertical="center" indent="1"/>
    </xf>
    <xf numFmtId="4" fontId="108" fillId="115" borderId="318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0" fontId="57" fillId="57" borderId="314" applyNumberFormat="0" applyAlignment="0" applyProtection="0"/>
    <xf numFmtId="0" fontId="14" fillId="78" borderId="322" applyNumberFormat="0" applyFont="0" applyAlignment="0" applyProtection="0"/>
    <xf numFmtId="0" fontId="105" fillId="70" borderId="315" applyNumberFormat="0" applyAlignment="0" applyProtection="0"/>
    <xf numFmtId="168" fontId="15" fillId="0" borderId="317">
      <alignment horizontal="right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4" fontId="106" fillId="77" borderId="318" applyNumberFormat="0" applyProtection="0">
      <alignment vertical="center"/>
    </xf>
    <xf numFmtId="4" fontId="107" fillId="23" borderId="318" applyNumberFormat="0" applyProtection="0">
      <alignment vertical="center"/>
    </xf>
    <xf numFmtId="4" fontId="106" fillId="23" borderId="31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53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0" fontId="44" fillId="70" borderId="314" applyNumberFormat="0" applyAlignment="0" applyProtection="0"/>
    <xf numFmtId="4" fontId="113" fillId="113" borderId="318" applyNumberFormat="0" applyProtection="0">
      <alignment horizontal="right" vertical="center"/>
    </xf>
    <xf numFmtId="168" fontId="15" fillId="0" borderId="317">
      <alignment horizontal="right" indent="1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08" fillId="59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4" fontId="108" fillId="61" borderId="318" applyNumberFormat="0" applyProtection="0">
      <alignment horizontal="right" vertical="center"/>
    </xf>
    <xf numFmtId="0" fontId="18" fillId="30" borderId="317"/>
    <xf numFmtId="4" fontId="108" fillId="59" borderId="318" applyNumberFormat="0" applyProtection="0">
      <alignment horizontal="right" vertical="center"/>
    </xf>
    <xf numFmtId="0" fontId="18" fillId="30" borderId="317"/>
    <xf numFmtId="4" fontId="106" fillId="77" borderId="318" applyNumberFormat="0" applyProtection="0">
      <alignment vertical="center"/>
    </xf>
    <xf numFmtId="168" fontId="15" fillId="0" borderId="317">
      <alignment horizontal="right" indent="1"/>
    </xf>
    <xf numFmtId="4" fontId="108" fillId="113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0" fontId="14" fillId="78" borderId="322" applyNumberFormat="0" applyFont="0" applyAlignment="0" applyProtection="0"/>
    <xf numFmtId="0" fontId="18" fillId="30" borderId="317"/>
    <xf numFmtId="4" fontId="108" fillId="65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0" fontId="18" fillId="30" borderId="317"/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0" fontId="108" fillId="109" borderId="318" applyNumberFormat="0" applyProtection="0">
      <alignment horizontal="left" vertical="top" indent="1"/>
    </xf>
    <xf numFmtId="0" fontId="57" fillId="57" borderId="314" applyNumberFormat="0" applyAlignment="0" applyProtection="0"/>
    <xf numFmtId="0" fontId="57" fillId="57" borderId="314" applyNumberFormat="0" applyAlignment="0" applyProtection="0"/>
    <xf numFmtId="4" fontId="111" fillId="113" borderId="318" applyNumberFormat="0" applyProtection="0">
      <alignment horizontal="right" vertical="center"/>
    </xf>
    <xf numFmtId="0" fontId="41" fillId="78" borderId="322" applyNumberFormat="0" applyFont="0" applyAlignment="0" applyProtection="0"/>
    <xf numFmtId="0" fontId="19" fillId="25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top" indent="1"/>
    </xf>
    <xf numFmtId="4" fontId="106" fillId="77" borderId="318" applyNumberFormat="0" applyProtection="0">
      <alignment vertical="center"/>
    </xf>
    <xf numFmtId="4" fontId="108" fillId="53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0" fontId="57" fillId="57" borderId="314" applyNumberFormat="0" applyAlignment="0" applyProtection="0"/>
    <xf numFmtId="4" fontId="108" fillId="116" borderId="318" applyNumberFormat="0" applyProtection="0">
      <alignment vertical="center"/>
    </xf>
    <xf numFmtId="0" fontId="108" fillId="116" borderId="318" applyNumberFormat="0" applyProtection="0">
      <alignment horizontal="left" vertical="top" indent="1"/>
    </xf>
    <xf numFmtId="0" fontId="62" fillId="0" borderId="316" applyNumberFormat="0" applyFill="0" applyAlignment="0" applyProtection="0"/>
    <xf numFmtId="4" fontId="108" fillId="59" borderId="378" applyNumberFormat="0" applyProtection="0">
      <alignment horizontal="right" vertical="center"/>
    </xf>
    <xf numFmtId="168" fontId="15" fillId="0" borderId="317">
      <alignment horizontal="right" indent="1"/>
    </xf>
    <xf numFmtId="4" fontId="106" fillId="23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0" fontId="44" fillId="70" borderId="314" applyNumberFormat="0" applyAlignment="0" applyProtection="0"/>
    <xf numFmtId="4" fontId="108" fillId="111" borderId="318" applyNumberFormat="0" applyProtection="0">
      <alignment horizontal="right" vertical="center"/>
    </xf>
    <xf numFmtId="168" fontId="15" fillId="0" borderId="317">
      <alignment horizontal="right" indent="1"/>
    </xf>
    <xf numFmtId="4" fontId="113" fillId="113" borderId="318" applyNumberFormat="0" applyProtection="0">
      <alignment horizontal="right" vertical="center"/>
    </xf>
    <xf numFmtId="4" fontId="107" fillId="23" borderId="318" applyNumberFormat="0" applyProtection="0">
      <alignment vertical="center"/>
    </xf>
    <xf numFmtId="0" fontId="41" fillId="78" borderId="322" applyNumberFormat="0" applyFont="0" applyAlignment="0" applyProtection="0"/>
    <xf numFmtId="168" fontId="15" fillId="0" borderId="317">
      <alignment horizontal="right" indent="1"/>
    </xf>
    <xf numFmtId="4" fontId="108" fillId="53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116" borderId="318" applyNumberFormat="0" applyProtection="0">
      <alignment horizontal="left" vertical="center" indent="1"/>
    </xf>
    <xf numFmtId="4" fontId="107" fillId="23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11" fillId="113" borderId="318" applyNumberFormat="0" applyProtection="0">
      <alignment horizontal="right" vertical="center"/>
    </xf>
    <xf numFmtId="4" fontId="106" fillId="23" borderId="318" applyNumberFormat="0" applyProtection="0">
      <alignment horizontal="left" vertical="center" indent="1"/>
    </xf>
    <xf numFmtId="0" fontId="44" fillId="70" borderId="314" applyNumberFormat="0" applyAlignment="0" applyProtection="0"/>
    <xf numFmtId="0" fontId="57" fillId="57" borderId="314" applyNumberFormat="0" applyAlignment="0" applyProtection="0"/>
    <xf numFmtId="0" fontId="19" fillId="109" borderId="318" applyNumberFormat="0" applyProtection="0">
      <alignment horizontal="left" vertical="center" indent="1"/>
    </xf>
    <xf numFmtId="4" fontId="108" fillId="60" borderId="318" applyNumberFormat="0" applyProtection="0">
      <alignment horizontal="right" vertical="center"/>
    </xf>
    <xf numFmtId="168" fontId="15" fillId="0" borderId="317">
      <alignment horizontal="right" indent="1"/>
    </xf>
    <xf numFmtId="4" fontId="108" fillId="69" borderId="318" applyNumberFormat="0" applyProtection="0">
      <alignment horizontal="right" vertical="center"/>
    </xf>
    <xf numFmtId="0" fontId="44" fillId="70" borderId="314" applyNumberFormat="0" applyAlignment="0" applyProtection="0"/>
    <xf numFmtId="168" fontId="15" fillId="0" borderId="317">
      <alignment horizontal="right" indent="1"/>
    </xf>
    <xf numFmtId="0" fontId="14" fillId="78" borderId="322" applyNumberFormat="0" applyFont="0" applyAlignment="0" applyProtection="0"/>
    <xf numFmtId="0" fontId="105" fillId="70" borderId="315" applyNumberFormat="0" applyAlignment="0" applyProtection="0"/>
    <xf numFmtId="4" fontId="108" fillId="116" borderId="31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0" fontId="19" fillId="37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4" fontId="106" fillId="77" borderId="318" applyNumberFormat="0" applyProtection="0">
      <alignment vertical="center"/>
    </xf>
    <xf numFmtId="4" fontId="107" fillId="23" borderId="318" applyNumberFormat="0" applyProtection="0">
      <alignment vertical="center"/>
    </xf>
    <xf numFmtId="4" fontId="106" fillId="23" borderId="31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53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168" fontId="15" fillId="0" borderId="317">
      <alignment horizontal="right" indent="1"/>
    </xf>
    <xf numFmtId="4" fontId="108" fillId="115" borderId="318" applyNumberFormat="0" applyProtection="0">
      <alignment horizontal="left" vertical="center" indent="1"/>
    </xf>
    <xf numFmtId="4" fontId="113" fillId="113" borderId="318" applyNumberFormat="0" applyProtection="0">
      <alignment horizontal="right" vertical="center"/>
    </xf>
    <xf numFmtId="0" fontId="105" fillId="70" borderId="315" applyNumberFormat="0" applyAlignment="0" applyProtection="0"/>
    <xf numFmtId="0" fontId="57" fillId="57" borderId="314" applyNumberFormat="0" applyAlignment="0" applyProtection="0"/>
    <xf numFmtId="0" fontId="62" fillId="0" borderId="316" applyNumberFormat="0" applyFill="0" applyAlignment="0" applyProtection="0"/>
    <xf numFmtId="0" fontId="106" fillId="23" borderId="318" applyNumberFormat="0" applyProtection="0">
      <alignment horizontal="left" vertical="top" indent="1"/>
    </xf>
    <xf numFmtId="4" fontId="106" fillId="77" borderId="318" applyNumberFormat="0" applyProtection="0">
      <alignment vertical="center"/>
    </xf>
    <xf numFmtId="4" fontId="107" fillId="23" borderId="318" applyNumberFormat="0" applyProtection="0">
      <alignment vertical="center"/>
    </xf>
    <xf numFmtId="4" fontId="106" fillId="23" borderId="31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53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4" fontId="113" fillId="113" borderId="318" applyNumberFormat="0" applyProtection="0">
      <alignment horizontal="right" vertical="center"/>
    </xf>
    <xf numFmtId="0" fontId="108" fillId="116" borderId="318" applyNumberFormat="0" applyProtection="0">
      <alignment horizontal="left" vertical="top" indent="1"/>
    </xf>
    <xf numFmtId="4" fontId="108" fillId="115" borderId="318" applyNumberFormat="0" applyProtection="0">
      <alignment horizontal="left" vertical="center" indent="1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08" fillId="69" borderId="318" applyNumberFormat="0" applyProtection="0">
      <alignment horizontal="right" vertical="center"/>
    </xf>
    <xf numFmtId="168" fontId="15" fillId="0" borderId="317">
      <alignment horizontal="right" indent="1"/>
    </xf>
    <xf numFmtId="0" fontId="44" fillId="70" borderId="314" applyNumberFormat="0" applyAlignment="0" applyProtection="0"/>
    <xf numFmtId="0" fontId="106" fillId="23" borderId="318" applyNumberFormat="0" applyProtection="0">
      <alignment horizontal="left" vertical="top" indent="1"/>
    </xf>
    <xf numFmtId="4" fontId="108" fillId="67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13" fillId="113" borderId="318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09" borderId="340" applyNumberFormat="0" applyProtection="0">
      <alignment horizontal="left" vertical="top" indent="1"/>
    </xf>
    <xf numFmtId="4" fontId="106" fillId="23" borderId="340" applyNumberFormat="0" applyProtection="0">
      <alignment horizontal="left" vertical="center" indent="1"/>
    </xf>
    <xf numFmtId="4" fontId="108" fillId="69" borderId="340" applyNumberFormat="0" applyProtection="0">
      <alignment horizontal="right" vertical="center"/>
    </xf>
    <xf numFmtId="168" fontId="15" fillId="0" borderId="339">
      <alignment horizontal="right" indent="1"/>
    </xf>
    <xf numFmtId="4" fontId="107" fillId="23" borderId="340" applyNumberFormat="0" applyProtection="0">
      <alignment vertical="center"/>
    </xf>
    <xf numFmtId="0" fontId="105" fillId="70" borderId="337" applyNumberFormat="0" applyAlignment="0" applyProtection="0"/>
    <xf numFmtId="168" fontId="15" fillId="0" borderId="358">
      <alignment horizontal="right" indent="1"/>
    </xf>
    <xf numFmtId="0" fontId="18" fillId="30" borderId="317"/>
    <xf numFmtId="4" fontId="108" fillId="59" borderId="318" applyNumberFormat="0" applyProtection="0">
      <alignment horizontal="right" vertical="center"/>
    </xf>
    <xf numFmtId="0" fontId="18" fillId="30" borderId="317"/>
    <xf numFmtId="4" fontId="108" fillId="61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13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4" fontId="111" fillId="113" borderId="318" applyNumberFormat="0" applyProtection="0">
      <alignment horizontal="right" vertical="center"/>
    </xf>
    <xf numFmtId="4" fontId="108" fillId="113" borderId="318" applyNumberFormat="0" applyProtection="0">
      <alignment horizontal="right" vertical="center"/>
    </xf>
    <xf numFmtId="4" fontId="108" fillId="116" borderId="31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vertical="center"/>
    </xf>
    <xf numFmtId="0" fontId="19" fillId="25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4" fontId="108" fillId="111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0" fontId="44" fillId="70" borderId="314" applyNumberFormat="0" applyAlignment="0" applyProtection="0"/>
    <xf numFmtId="168" fontId="15" fillId="0" borderId="317">
      <alignment horizontal="right" indent="1"/>
    </xf>
    <xf numFmtId="0" fontId="62" fillId="0" borderId="316" applyNumberFormat="0" applyFill="0" applyAlignment="0" applyProtection="0"/>
    <xf numFmtId="0" fontId="18" fillId="76" borderId="335"/>
    <xf numFmtId="0" fontId="62" fillId="0" borderId="316" applyNumberFormat="0" applyFill="0" applyAlignment="0" applyProtection="0"/>
    <xf numFmtId="0" fontId="41" fillId="78" borderId="322" applyNumberFormat="0" applyFont="0" applyAlignment="0" applyProtection="0"/>
    <xf numFmtId="168" fontId="15" fillId="0" borderId="317">
      <alignment horizontal="right" indent="1"/>
    </xf>
    <xf numFmtId="0" fontId="57" fillId="57" borderId="314" applyNumberFormat="0" applyAlignment="0" applyProtection="0"/>
    <xf numFmtId="0" fontId="101" fillId="137" borderId="318" applyNumberFormat="0" applyProtection="0">
      <alignment horizontal="left" vertical="top" indent="1"/>
    </xf>
    <xf numFmtId="0" fontId="101" fillId="137" borderId="318" applyNumberFormat="0" applyProtection="0">
      <alignment horizontal="left" vertical="top" indent="1"/>
    </xf>
    <xf numFmtId="0" fontId="101" fillId="115" borderId="318" applyNumberFormat="0" applyProtection="0">
      <alignment horizontal="left" vertical="top" indent="1"/>
    </xf>
    <xf numFmtId="0" fontId="101" fillId="115" borderId="318" applyNumberFormat="0" applyProtection="0">
      <alignment horizontal="left" vertical="top" indent="1"/>
    </xf>
    <xf numFmtId="0" fontId="101" fillId="58" borderId="318" applyNumberFormat="0" applyProtection="0">
      <alignment horizontal="left" vertical="top" indent="1"/>
    </xf>
    <xf numFmtId="0" fontId="101" fillId="58" borderId="318" applyNumberFormat="0" applyProtection="0">
      <alignment horizontal="left" vertical="top" indent="1"/>
    </xf>
    <xf numFmtId="0" fontId="101" fillId="113" borderId="318" applyNumberFormat="0" applyProtection="0">
      <alignment horizontal="left" vertical="top" indent="1"/>
    </xf>
    <xf numFmtId="0" fontId="101" fillId="113" borderId="318" applyNumberFormat="0" applyProtection="0">
      <alignment horizontal="left" vertical="top" indent="1"/>
    </xf>
    <xf numFmtId="0" fontId="18" fillId="30" borderId="382"/>
    <xf numFmtId="0" fontId="19" fillId="109" borderId="378" applyNumberFormat="0" applyProtection="0">
      <alignment horizontal="left" vertical="top" indent="1"/>
    </xf>
    <xf numFmtId="4" fontId="108" fillId="113" borderId="378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0" fontId="125" fillId="0" borderId="382"/>
    <xf numFmtId="0" fontId="123" fillId="21" borderId="321"/>
    <xf numFmtId="168" fontId="15" fillId="0" borderId="317">
      <alignment horizontal="right" indent="1"/>
    </xf>
    <xf numFmtId="0" fontId="125" fillId="0" borderId="317"/>
    <xf numFmtId="4" fontId="108" fillId="53" borderId="340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0" fontId="41" fillId="78" borderId="322" applyNumberFormat="0" applyFont="0" applyAlignment="0" applyProtection="0"/>
    <xf numFmtId="0" fontId="57" fillId="57" borderId="355" applyNumberFormat="0" applyAlignment="0" applyProtection="0"/>
    <xf numFmtId="168" fontId="15" fillId="0" borderId="339">
      <alignment horizontal="right" indent="1"/>
    </xf>
    <xf numFmtId="4" fontId="108" fillId="111" borderId="340" applyNumberFormat="0" applyProtection="0">
      <alignment horizontal="right" vertical="center"/>
    </xf>
    <xf numFmtId="0" fontId="62" fillId="0" borderId="333" applyNumberFormat="0" applyFill="0" applyAlignment="0" applyProtection="0"/>
    <xf numFmtId="0" fontId="108" fillId="109" borderId="340" applyNumberFormat="0" applyProtection="0">
      <alignment horizontal="left" vertical="top" indent="1"/>
    </xf>
    <xf numFmtId="4" fontId="111" fillId="113" borderId="340" applyNumberFormat="0" applyProtection="0">
      <alignment horizontal="right" vertical="center"/>
    </xf>
    <xf numFmtId="0" fontId="19" fillId="37" borderId="340" applyNumberFormat="0" applyProtection="0">
      <alignment horizontal="left" vertical="top" indent="1"/>
    </xf>
    <xf numFmtId="0" fontId="18" fillId="30" borderId="339"/>
    <xf numFmtId="0" fontId="19" fillId="37" borderId="340" applyNumberFormat="0" applyProtection="0">
      <alignment horizontal="left" vertical="top" indent="1"/>
    </xf>
    <xf numFmtId="0" fontId="18" fillId="30" borderId="339"/>
    <xf numFmtId="4" fontId="108" fillId="59" borderId="340" applyNumberFormat="0" applyProtection="0">
      <alignment horizontal="right" vertical="center"/>
    </xf>
    <xf numFmtId="0" fontId="18" fillId="30" borderId="339"/>
    <xf numFmtId="168" fontId="15" fillId="0" borderId="339">
      <alignment horizontal="right" indent="1"/>
    </xf>
    <xf numFmtId="4" fontId="108" fillId="61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4" fontId="108" fillId="113" borderId="340" applyNumberFormat="0" applyProtection="0">
      <alignment horizontal="right" vertical="center"/>
    </xf>
    <xf numFmtId="0" fontId="108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top" indent="1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4" fontId="108" fillId="65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6" fillId="23" borderId="340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0" fontId="57" fillId="57" borderId="336" applyNumberFormat="0" applyAlignment="0" applyProtection="0"/>
    <xf numFmtId="0" fontId="62" fillId="0" borderId="338" applyNumberFormat="0" applyFill="0" applyAlignment="0" applyProtection="0"/>
    <xf numFmtId="4" fontId="113" fillId="113" borderId="340" applyNumberFormat="0" applyProtection="0">
      <alignment horizontal="right" vertical="center"/>
    </xf>
    <xf numFmtId="0" fontId="14" fillId="78" borderId="344" applyNumberFormat="0" applyFont="0" applyAlignment="0" applyProtection="0"/>
    <xf numFmtId="168" fontId="15" fillId="0" borderId="339">
      <alignment horizontal="right" indent="1"/>
    </xf>
    <xf numFmtId="0" fontId="19" fillId="37" borderId="340" applyNumberFormat="0" applyProtection="0">
      <alignment horizontal="left" vertical="center" indent="1"/>
    </xf>
    <xf numFmtId="4" fontId="108" fillId="69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0" fontId="41" fillId="78" borderId="344" applyNumberFormat="0" applyFont="0" applyAlignment="0" applyProtection="0"/>
    <xf numFmtId="4" fontId="108" fillId="68" borderId="378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0" fontId="19" fillId="114" borderId="340" applyNumberFormat="0" applyProtection="0">
      <alignment horizontal="left" vertical="top" indent="1"/>
    </xf>
    <xf numFmtId="168" fontId="15" fillId="0" borderId="339">
      <alignment horizontal="right" indent="1"/>
    </xf>
    <xf numFmtId="0" fontId="19" fillId="25" borderId="378" applyNumberFormat="0" applyProtection="0">
      <alignment horizontal="left" vertical="top" indent="1"/>
    </xf>
    <xf numFmtId="0" fontId="19" fillId="25" borderId="378" applyNumberFormat="0" applyProtection="0">
      <alignment horizontal="left" vertical="center" indent="1"/>
    </xf>
    <xf numFmtId="0" fontId="57" fillId="57" borderId="355" applyNumberFormat="0" applyAlignment="0" applyProtection="0"/>
    <xf numFmtId="168" fontId="15" fillId="0" borderId="339">
      <alignment horizontal="right" indent="1"/>
    </xf>
    <xf numFmtId="4" fontId="108" fillId="115" borderId="378" applyNumberFormat="0" applyProtection="0">
      <alignment horizontal="right" vertical="center"/>
    </xf>
    <xf numFmtId="0" fontId="18" fillId="30" borderId="339"/>
    <xf numFmtId="4" fontId="108" fillId="68" borderId="378" applyNumberFormat="0" applyProtection="0">
      <alignment horizontal="right" vertical="center"/>
    </xf>
    <xf numFmtId="0" fontId="41" fillId="78" borderId="364" applyNumberFormat="0" applyFont="0" applyAlignment="0" applyProtection="0"/>
    <xf numFmtId="4" fontId="108" fillId="68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116" borderId="340" applyNumberFormat="0" applyProtection="0">
      <alignment horizontal="left" vertical="center" indent="1"/>
    </xf>
    <xf numFmtId="4" fontId="108" fillId="111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0" fontId="41" fillId="78" borderId="348" applyNumberFormat="0" applyFont="0" applyAlignment="0" applyProtection="0"/>
    <xf numFmtId="0" fontId="62" fillId="0" borderId="401" applyNumberFormat="0" applyFill="0" applyAlignment="0" applyProtection="0"/>
    <xf numFmtId="0" fontId="105" fillId="70" borderId="422" applyNumberFormat="0" applyAlignment="0" applyProtection="0"/>
    <xf numFmtId="0" fontId="44" fillId="70" borderId="395" applyNumberFormat="0" applyAlignment="0" applyProtection="0"/>
    <xf numFmtId="4" fontId="108" fillId="116" borderId="403" applyNumberFormat="0" applyProtection="0">
      <alignment horizontal="left" vertical="center" indent="1"/>
    </xf>
    <xf numFmtId="0" fontId="108" fillId="116" borderId="378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4" fontId="106" fillId="77" borderId="378" applyNumberFormat="0" applyProtection="0">
      <alignment vertical="center"/>
    </xf>
    <xf numFmtId="0" fontId="105" fillId="70" borderId="384" applyNumberFormat="0" applyAlignment="0" applyProtection="0"/>
    <xf numFmtId="0" fontId="108" fillId="116" borderId="378" applyNumberFormat="0" applyProtection="0">
      <alignment horizontal="left" vertical="top" indent="1"/>
    </xf>
    <xf numFmtId="0" fontId="19" fillId="114" borderId="378" applyNumberFormat="0" applyProtection="0">
      <alignment horizontal="left" vertical="center" indent="1"/>
    </xf>
    <xf numFmtId="0" fontId="19" fillId="37" borderId="378" applyNumberFormat="0" applyProtection="0">
      <alignment horizontal="left" vertical="top" indent="1"/>
    </xf>
    <xf numFmtId="0" fontId="57" fillId="57" borderId="371" applyNumberFormat="0" applyAlignment="0" applyProtection="0"/>
    <xf numFmtId="4" fontId="111" fillId="113" borderId="425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0" fontId="41" fillId="78" borderId="388" applyNumberFormat="0" applyFont="0" applyAlignment="0" applyProtection="0"/>
    <xf numFmtId="0" fontId="18" fillId="76" borderId="359"/>
    <xf numFmtId="0" fontId="62" fillId="0" borderId="357" applyNumberFormat="0" applyFill="0" applyAlignment="0" applyProtection="0"/>
    <xf numFmtId="0" fontId="62" fillId="0" borderId="377" applyNumberFormat="0" applyFill="0" applyAlignment="0" applyProtection="0"/>
    <xf numFmtId="0" fontId="19" fillId="25" borderId="403" applyNumberFormat="0" applyProtection="0">
      <alignment horizontal="left" vertical="top" indent="1"/>
    </xf>
    <xf numFmtId="4" fontId="113" fillId="113" borderId="378" applyNumberFormat="0" applyProtection="0">
      <alignment horizontal="right" vertical="center"/>
    </xf>
    <xf numFmtId="0" fontId="57" fillId="57" borderId="387" applyNumberFormat="0" applyAlignment="0" applyProtection="0"/>
    <xf numFmtId="0" fontId="41" fillId="78" borderId="388" applyNumberFormat="0" applyFont="0" applyAlignment="0" applyProtection="0"/>
    <xf numFmtId="0" fontId="101" fillId="58" borderId="378" applyNumberFormat="0" applyProtection="0">
      <alignment horizontal="left" vertical="top" indent="1"/>
    </xf>
    <xf numFmtId="4" fontId="115" fillId="112" borderId="379" applyNumberFormat="0" applyProtection="0">
      <alignment horizontal="left" vertical="center" indent="1"/>
    </xf>
    <xf numFmtId="0" fontId="41" fillId="78" borderId="348" applyNumberFormat="0" applyFont="0" applyAlignment="0" applyProtection="0"/>
    <xf numFmtId="0" fontId="19" fillId="25" borderId="378" applyNumberFormat="0" applyProtection="0">
      <alignment horizontal="left" vertical="center" indent="1"/>
    </xf>
    <xf numFmtId="0" fontId="14" fillId="78" borderId="364" applyNumberFormat="0" applyFont="0" applyAlignment="0" applyProtection="0"/>
    <xf numFmtId="0" fontId="19" fillId="109" borderId="425" applyNumberFormat="0" applyProtection="0">
      <alignment horizontal="left" vertical="center" indent="1"/>
    </xf>
    <xf numFmtId="4" fontId="108" fillId="111" borderId="378" applyNumberFormat="0" applyProtection="0">
      <alignment horizontal="right" vertical="center"/>
    </xf>
    <xf numFmtId="0" fontId="19" fillId="37" borderId="378" applyNumberFormat="0" applyProtection="0">
      <alignment horizontal="left" vertical="center" indent="1"/>
    </xf>
    <xf numFmtId="0" fontId="41" fillId="78" borderId="418" applyNumberFormat="0" applyFont="0" applyAlignment="0" applyProtection="0"/>
    <xf numFmtId="4" fontId="108" fillId="59" borderId="447" applyNumberFormat="0" applyProtection="0">
      <alignment horizontal="right" vertical="center"/>
    </xf>
    <xf numFmtId="0" fontId="101" fillId="113" borderId="340" applyNumberFormat="0" applyProtection="0">
      <alignment horizontal="left" vertical="top" indent="1"/>
    </xf>
    <xf numFmtId="4" fontId="123" fillId="139" borderId="342" applyNumberFormat="0" applyProtection="0">
      <alignment horizontal="left" vertical="center" indent="1"/>
    </xf>
    <xf numFmtId="0" fontId="115" fillId="138" borderId="342" applyNumberFormat="0" applyProtection="0">
      <alignment horizontal="left" vertical="center" indent="1"/>
    </xf>
    <xf numFmtId="0" fontId="101" fillId="115" borderId="340" applyNumberFormat="0" applyProtection="0">
      <alignment horizontal="left" vertical="top" indent="1"/>
    </xf>
    <xf numFmtId="4" fontId="106" fillId="77" borderId="378" applyNumberFormat="0" applyProtection="0">
      <alignment vertical="center"/>
    </xf>
    <xf numFmtId="4" fontId="108" fillId="113" borderId="318" applyNumberFormat="0" applyProtection="0">
      <alignment horizontal="right" vertical="center"/>
    </xf>
    <xf numFmtId="0" fontId="19" fillId="25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8" fillId="30" borderId="317"/>
    <xf numFmtId="4" fontId="108" fillId="111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0" fontId="18" fillId="30" borderId="317"/>
    <xf numFmtId="0" fontId="19" fillId="25" borderId="378" applyNumberFormat="0" applyProtection="0">
      <alignment horizontal="left" vertical="top" indent="1"/>
    </xf>
    <xf numFmtId="0" fontId="115" fillId="138" borderId="380" applyNumberFormat="0" applyProtection="0">
      <alignment horizontal="left" vertical="center" indent="1"/>
    </xf>
    <xf numFmtId="0" fontId="62" fillId="0" borderId="357" applyNumberFormat="0" applyFill="0" applyAlignment="0" applyProtection="0"/>
    <xf numFmtId="0" fontId="57" fillId="57" borderId="350" applyNumberFormat="0" applyAlignment="0" applyProtection="0"/>
    <xf numFmtId="168" fontId="15" fillId="0" borderId="358">
      <alignment horizontal="right" indent="1"/>
    </xf>
    <xf numFmtId="0" fontId="40" fillId="76" borderId="359"/>
    <xf numFmtId="0" fontId="57" fillId="57" borderId="383" applyNumberFormat="0" applyAlignment="0" applyProtection="0"/>
    <xf numFmtId="168" fontId="15" fillId="0" borderId="339">
      <alignment horizontal="right" indent="1"/>
    </xf>
    <xf numFmtId="0" fontId="106" fillId="23" borderId="340" applyNumberFormat="0" applyProtection="0">
      <alignment horizontal="left" vertical="top" indent="1"/>
    </xf>
    <xf numFmtId="0" fontId="44" fillId="70" borderId="314" applyNumberFormat="0" applyAlignment="0" applyProtection="0"/>
    <xf numFmtId="0" fontId="57" fillId="57" borderId="314" applyNumberFormat="0" applyAlignment="0" applyProtection="0"/>
    <xf numFmtId="0" fontId="19" fillId="109" borderId="318" applyNumberFormat="0" applyProtection="0">
      <alignment horizontal="left" vertical="center" indent="1"/>
    </xf>
    <xf numFmtId="4" fontId="108" fillId="60" borderId="318" applyNumberFormat="0" applyProtection="0">
      <alignment horizontal="right" vertical="center"/>
    </xf>
    <xf numFmtId="168" fontId="15" fillId="0" borderId="317">
      <alignment horizontal="right" indent="1"/>
    </xf>
    <xf numFmtId="4" fontId="108" fillId="69" borderId="318" applyNumberFormat="0" applyProtection="0">
      <alignment horizontal="right" vertical="center"/>
    </xf>
    <xf numFmtId="0" fontId="44" fillId="70" borderId="314" applyNumberFormat="0" applyAlignment="0" applyProtection="0"/>
    <xf numFmtId="168" fontId="15" fillId="0" borderId="317">
      <alignment horizontal="right" indent="1"/>
    </xf>
    <xf numFmtId="0" fontId="14" fillId="78" borderId="322" applyNumberFormat="0" applyFont="0" applyAlignment="0" applyProtection="0"/>
    <xf numFmtId="0" fontId="105" fillId="70" borderId="315" applyNumberFormat="0" applyAlignment="0" applyProtection="0"/>
    <xf numFmtId="4" fontId="108" fillId="116" borderId="31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0" fontId="19" fillId="37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4" fontId="106" fillId="77" borderId="318" applyNumberFormat="0" applyProtection="0">
      <alignment vertical="center"/>
    </xf>
    <xf numFmtId="4" fontId="107" fillId="23" borderId="318" applyNumberFormat="0" applyProtection="0">
      <alignment vertical="center"/>
    </xf>
    <xf numFmtId="4" fontId="106" fillId="23" borderId="31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53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4" fontId="108" fillId="115" borderId="318" applyNumberFormat="0" applyProtection="0">
      <alignment horizontal="left" vertical="center" indent="1"/>
    </xf>
    <xf numFmtId="4" fontId="113" fillId="113" borderId="318" applyNumberFormat="0" applyProtection="0">
      <alignment horizontal="right" vertical="center"/>
    </xf>
    <xf numFmtId="0" fontId="105" fillId="70" borderId="315" applyNumberFormat="0" applyAlignment="0" applyProtection="0"/>
    <xf numFmtId="0" fontId="57" fillId="57" borderId="314" applyNumberFormat="0" applyAlignment="0" applyProtection="0"/>
    <xf numFmtId="0" fontId="62" fillId="0" borderId="316" applyNumberFormat="0" applyFill="0" applyAlignment="0" applyProtection="0"/>
    <xf numFmtId="0" fontId="106" fillId="23" borderId="318" applyNumberFormat="0" applyProtection="0">
      <alignment horizontal="left" vertical="top" indent="1"/>
    </xf>
    <xf numFmtId="4" fontId="106" fillId="77" borderId="318" applyNumberFormat="0" applyProtection="0">
      <alignment vertical="center"/>
    </xf>
    <xf numFmtId="4" fontId="107" fillId="23" borderId="318" applyNumberFormat="0" applyProtection="0">
      <alignment vertical="center"/>
    </xf>
    <xf numFmtId="4" fontId="106" fillId="23" borderId="31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53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4" fontId="113" fillId="113" borderId="318" applyNumberFormat="0" applyProtection="0">
      <alignment horizontal="right" vertical="center"/>
    </xf>
    <xf numFmtId="0" fontId="108" fillId="116" borderId="318" applyNumberFormat="0" applyProtection="0">
      <alignment horizontal="left" vertical="top" indent="1"/>
    </xf>
    <xf numFmtId="4" fontId="108" fillId="115" borderId="318" applyNumberFormat="0" applyProtection="0">
      <alignment horizontal="left" vertical="center" indent="1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08" fillId="69" borderId="318" applyNumberFormat="0" applyProtection="0">
      <alignment horizontal="right" vertical="center"/>
    </xf>
    <xf numFmtId="168" fontId="15" fillId="0" borderId="317">
      <alignment horizontal="right" indent="1"/>
    </xf>
    <xf numFmtId="0" fontId="44" fillId="70" borderId="314" applyNumberFormat="0" applyAlignment="0" applyProtection="0"/>
    <xf numFmtId="0" fontId="106" fillId="23" borderId="318" applyNumberFormat="0" applyProtection="0">
      <alignment horizontal="left" vertical="top" indent="1"/>
    </xf>
    <xf numFmtId="4" fontId="108" fillId="67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13" fillId="113" borderId="318" applyNumberFormat="0" applyProtection="0">
      <alignment horizontal="right" vertical="center"/>
    </xf>
    <xf numFmtId="0" fontId="18" fillId="30" borderId="317"/>
    <xf numFmtId="4" fontId="115" fillId="110" borderId="320" applyNumberFormat="0" applyProtection="0">
      <alignment horizontal="left" vertical="center" indent="1"/>
    </xf>
    <xf numFmtId="0" fontId="18" fillId="30" borderId="317"/>
    <xf numFmtId="4" fontId="121" fillId="23" borderId="320" applyNumberFormat="0" applyProtection="0">
      <alignment vertical="center"/>
    </xf>
    <xf numFmtId="4" fontId="122" fillId="23" borderId="320" applyNumberFormat="0" applyProtection="0">
      <alignment vertical="center"/>
    </xf>
    <xf numFmtId="4" fontId="123" fillId="116" borderId="320" applyNumberFormat="0" applyProtection="0">
      <alignment horizontal="left" vertical="center" indent="1"/>
    </xf>
    <xf numFmtId="4" fontId="115" fillId="53" borderId="320" applyNumberFormat="0" applyProtection="0">
      <alignment horizontal="right" vertical="center"/>
    </xf>
    <xf numFmtId="4" fontId="115" fillId="136" borderId="320" applyNumberFormat="0" applyProtection="0">
      <alignment horizontal="right" vertical="center"/>
    </xf>
    <xf numFmtId="4" fontId="115" fillId="61" borderId="320" applyNumberFormat="0" applyProtection="0">
      <alignment horizontal="right" vertical="center"/>
    </xf>
    <xf numFmtId="4" fontId="115" fillId="65" borderId="320" applyNumberFormat="0" applyProtection="0">
      <alignment horizontal="right" vertical="center"/>
    </xf>
    <xf numFmtId="4" fontId="115" fillId="69" borderId="320" applyNumberFormat="0" applyProtection="0">
      <alignment horizontal="right" vertical="center"/>
    </xf>
    <xf numFmtId="4" fontId="115" fillId="68" borderId="320" applyNumberFormat="0" applyProtection="0">
      <alignment horizontal="right" vertical="center"/>
    </xf>
    <xf numFmtId="4" fontId="115" fillId="111" borderId="320" applyNumberFormat="0" applyProtection="0">
      <alignment horizontal="right" vertical="center"/>
    </xf>
    <xf numFmtId="4" fontId="115" fillId="60" borderId="320" applyNumberFormat="0" applyProtection="0">
      <alignment horizontal="right" vertical="center"/>
    </xf>
    <xf numFmtId="4" fontId="115" fillId="112" borderId="319" applyNumberFormat="0" applyProtection="0">
      <alignment horizontal="left" vertical="center" indent="1"/>
    </xf>
    <xf numFmtId="4" fontId="115" fillId="51" borderId="320" applyNumberFormat="0" applyProtection="0">
      <alignment horizontal="left" vertical="center" indent="1"/>
    </xf>
    <xf numFmtId="4" fontId="115" fillId="51" borderId="320" applyNumberFormat="0" applyProtection="0">
      <alignment horizontal="left" vertical="center" indent="1"/>
    </xf>
    <xf numFmtId="4" fontId="124" fillId="137" borderId="319" applyNumberFormat="0" applyProtection="0">
      <alignment horizontal="left" vertical="center" indent="1"/>
    </xf>
    <xf numFmtId="4" fontId="115" fillId="115" borderId="320" applyNumberFormat="0" applyProtection="0">
      <alignment horizontal="right" vertical="center"/>
    </xf>
    <xf numFmtId="0" fontId="115" fillId="70" borderId="320" applyNumberFormat="0" applyProtection="0">
      <alignment horizontal="left" vertical="center" indent="1"/>
    </xf>
    <xf numFmtId="0" fontId="101" fillId="137" borderId="318" applyNumberFormat="0" applyProtection="0">
      <alignment horizontal="left" vertical="top" indent="1"/>
    </xf>
    <xf numFmtId="0" fontId="101" fillId="137" borderId="318" applyNumberFormat="0" applyProtection="0">
      <alignment horizontal="left" vertical="top" indent="1"/>
    </xf>
    <xf numFmtId="0" fontId="115" fillId="138" borderId="320" applyNumberFormat="0" applyProtection="0">
      <alignment horizontal="left" vertical="center" indent="1"/>
    </xf>
    <xf numFmtId="0" fontId="101" fillId="115" borderId="318" applyNumberFormat="0" applyProtection="0">
      <alignment horizontal="left" vertical="top" indent="1"/>
    </xf>
    <xf numFmtId="0" fontId="101" fillId="115" borderId="318" applyNumberFormat="0" applyProtection="0">
      <alignment horizontal="left" vertical="top" indent="1"/>
    </xf>
    <xf numFmtId="0" fontId="115" fillId="58" borderId="320" applyNumberFormat="0" applyProtection="0">
      <alignment horizontal="left" vertical="center" indent="1"/>
    </xf>
    <xf numFmtId="0" fontId="101" fillId="58" borderId="318" applyNumberFormat="0" applyProtection="0">
      <alignment horizontal="left" vertical="top" indent="1"/>
    </xf>
    <xf numFmtId="0" fontId="101" fillId="58" borderId="318" applyNumberFormat="0" applyProtection="0">
      <alignment horizontal="left" vertical="top" indent="1"/>
    </xf>
    <xf numFmtId="0" fontId="115" fillId="113" borderId="320" applyNumberFormat="0" applyProtection="0">
      <alignment horizontal="left" vertical="center" indent="1"/>
    </xf>
    <xf numFmtId="0" fontId="101" fillId="113" borderId="318" applyNumberFormat="0" applyProtection="0">
      <alignment horizontal="left" vertical="top" indent="1"/>
    </xf>
    <xf numFmtId="0" fontId="101" fillId="113" borderId="318" applyNumberFormat="0" applyProtection="0">
      <alignment horizontal="left" vertical="top" indent="1"/>
    </xf>
    <xf numFmtId="4" fontId="123" fillId="139" borderId="320" applyNumberFormat="0" applyProtection="0">
      <alignment horizontal="left" vertical="center" indent="1"/>
    </xf>
    <xf numFmtId="4" fontId="123" fillId="139" borderId="320" applyNumberFormat="0" applyProtection="0">
      <alignment horizontal="left" vertical="center" indent="1"/>
    </xf>
    <xf numFmtId="4" fontId="108" fillId="61" borderId="378" applyNumberFormat="0" applyProtection="0">
      <alignment horizontal="right" vertical="center"/>
    </xf>
    <xf numFmtId="0" fontId="44" fillId="70" borderId="325" applyNumberFormat="0" applyAlignment="0" applyProtection="0"/>
    <xf numFmtId="0" fontId="108" fillId="116" borderId="378" applyNumberFormat="0" applyProtection="0">
      <alignment horizontal="left" vertical="top" indent="1"/>
    </xf>
    <xf numFmtId="4" fontId="111" fillId="116" borderId="378" applyNumberFormat="0" applyProtection="0">
      <alignment vertical="center"/>
    </xf>
    <xf numFmtId="0" fontId="123" fillId="21" borderId="321"/>
    <xf numFmtId="4" fontId="115" fillId="0" borderId="320" applyNumberFormat="0" applyProtection="0">
      <alignment horizontal="right" vertical="center"/>
    </xf>
    <xf numFmtId="4" fontId="122" fillId="51" borderId="320" applyNumberFormat="0" applyProtection="0">
      <alignment horizontal="right" vertical="center"/>
    </xf>
    <xf numFmtId="0" fontId="125" fillId="0" borderId="312"/>
    <xf numFmtId="168" fontId="15" fillId="0" borderId="317">
      <alignment horizontal="right" indent="1"/>
    </xf>
    <xf numFmtId="168" fontId="15" fillId="0" borderId="317">
      <alignment horizontal="right" indent="1"/>
    </xf>
    <xf numFmtId="168" fontId="15" fillId="0" borderId="317">
      <alignment horizontal="right" indent="1"/>
    </xf>
    <xf numFmtId="168" fontId="15" fillId="0" borderId="317">
      <alignment horizontal="right" indent="1"/>
    </xf>
    <xf numFmtId="4" fontId="108" fillId="68" borderId="340" applyNumberFormat="0" applyProtection="0">
      <alignment horizontal="right" vertical="center"/>
    </xf>
    <xf numFmtId="0" fontId="18" fillId="30" borderId="317"/>
    <xf numFmtId="4" fontId="115" fillId="112" borderId="319" applyNumberFormat="0" applyProtection="0">
      <alignment horizontal="left" vertical="center" indent="1"/>
    </xf>
    <xf numFmtId="4" fontId="124" fillId="137" borderId="319" applyNumberFormat="0" applyProtection="0">
      <alignment horizontal="left" vertical="center" indent="1"/>
    </xf>
    <xf numFmtId="0" fontId="62" fillId="0" borderId="365" applyNumberFormat="0" applyFill="0" applyAlignment="0" applyProtection="0"/>
    <xf numFmtId="4" fontId="108" fillId="60" borderId="378" applyNumberFormat="0" applyProtection="0">
      <alignment horizontal="right" vertical="center"/>
    </xf>
    <xf numFmtId="4" fontId="108" fillId="116" borderId="378" applyNumberFormat="0" applyProtection="0">
      <alignment vertical="center"/>
    </xf>
    <xf numFmtId="0" fontId="41" fillId="78" borderId="364" applyNumberFormat="0" applyFont="0" applyAlignment="0" applyProtection="0"/>
    <xf numFmtId="4" fontId="108" fillId="60" borderId="378" applyNumberFormat="0" applyProtection="0">
      <alignment horizontal="right" vertical="center"/>
    </xf>
    <xf numFmtId="0" fontId="18" fillId="30" borderId="339"/>
    <xf numFmtId="0" fontId="57" fillId="57" borderId="331" applyNumberFormat="0" applyAlignment="0" applyProtection="0"/>
    <xf numFmtId="0" fontId="18" fillId="30" borderId="312"/>
    <xf numFmtId="0" fontId="108" fillId="116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0" fontId="19" fillId="25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4" fontId="108" fillId="115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0" fontId="106" fillId="23" borderId="318" applyNumberFormat="0" applyProtection="0">
      <alignment horizontal="left" vertical="top" indent="1"/>
    </xf>
    <xf numFmtId="4" fontId="106" fillId="77" borderId="318" applyNumberFormat="0" applyProtection="0">
      <alignment vertical="center"/>
    </xf>
    <xf numFmtId="0" fontId="57" fillId="57" borderId="314" applyNumberFormat="0" applyAlignment="0" applyProtection="0"/>
    <xf numFmtId="4" fontId="108" fillId="11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4" fontId="108" fillId="115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53" borderId="318" applyNumberFormat="0" applyProtection="0">
      <alignment horizontal="right" vertical="center"/>
    </xf>
    <xf numFmtId="0" fontId="106" fillId="23" borderId="318" applyNumberFormat="0" applyProtection="0">
      <alignment horizontal="left" vertical="top" indent="1"/>
    </xf>
    <xf numFmtId="4" fontId="106" fillId="23" borderId="318" applyNumberFormat="0" applyProtection="0">
      <alignment horizontal="left" vertical="center" indent="1"/>
    </xf>
    <xf numFmtId="4" fontId="107" fillId="23" borderId="318" applyNumberFormat="0" applyProtection="0">
      <alignment vertical="center"/>
    </xf>
    <xf numFmtId="168" fontId="15" fillId="0" borderId="317">
      <alignment horizontal="right" indent="1"/>
    </xf>
    <xf numFmtId="4" fontId="113" fillId="113" borderId="318" applyNumberFormat="0" applyProtection="0">
      <alignment horizontal="right" vertical="center"/>
    </xf>
    <xf numFmtId="168" fontId="15" fillId="0" borderId="317">
      <alignment horizontal="right" indent="1"/>
    </xf>
    <xf numFmtId="4" fontId="108" fillId="111" borderId="318" applyNumberFormat="0" applyProtection="0">
      <alignment horizontal="right" vertical="center"/>
    </xf>
    <xf numFmtId="0" fontId="44" fillId="70" borderId="314" applyNumberFormat="0" applyAlignment="0" applyProtection="0"/>
    <xf numFmtId="0" fontId="108" fillId="109" borderId="318" applyNumberFormat="0" applyProtection="0">
      <alignment horizontal="left" vertical="top" indent="1"/>
    </xf>
    <xf numFmtId="4" fontId="106" fillId="23" borderId="318" applyNumberFormat="0" applyProtection="0">
      <alignment horizontal="left" vertical="center" indent="1"/>
    </xf>
    <xf numFmtId="0" fontId="62" fillId="0" borderId="316" applyNumberFormat="0" applyFill="0" applyAlignment="0" applyProtection="0"/>
    <xf numFmtId="0" fontId="14" fillId="78" borderId="322" applyNumberFormat="0" applyFont="0" applyAlignment="0" applyProtection="0"/>
    <xf numFmtId="0" fontId="108" fillId="116" borderId="318" applyNumberFormat="0" applyProtection="0">
      <alignment horizontal="left" vertical="top" indent="1"/>
    </xf>
    <xf numFmtId="0" fontId="108" fillId="109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0" fontId="19" fillId="37" borderId="318" applyNumberFormat="0" applyProtection="0">
      <alignment horizontal="left" vertical="top" indent="1"/>
    </xf>
    <xf numFmtId="0" fontId="14" fillId="78" borderId="322" applyNumberFormat="0" applyFont="0" applyAlignment="0" applyProtection="0"/>
    <xf numFmtId="4" fontId="106" fillId="77" borderId="318" applyNumberFormat="0" applyProtection="0">
      <alignment vertical="center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13" fillId="113" borderId="318" applyNumberFormat="0" applyProtection="0">
      <alignment horizontal="right" vertical="center"/>
    </xf>
    <xf numFmtId="0" fontId="19" fillId="114" borderId="340" applyNumberFormat="0" applyProtection="0">
      <alignment horizontal="left" vertical="top" indent="1"/>
    </xf>
    <xf numFmtId="4" fontId="111" fillId="116" borderId="318" applyNumberFormat="0" applyProtection="0">
      <alignment vertical="center"/>
    </xf>
    <xf numFmtId="0" fontId="108" fillId="109" borderId="318" applyNumberFormat="0" applyProtection="0">
      <alignment horizontal="left" vertical="top" indent="1"/>
    </xf>
    <xf numFmtId="4" fontId="111" fillId="113" borderId="318" applyNumberFormat="0" applyProtection="0">
      <alignment horizontal="right" vertical="center"/>
    </xf>
    <xf numFmtId="0" fontId="19" fillId="37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4" fontId="108" fillId="111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0" fontId="44" fillId="70" borderId="314" applyNumberFormat="0" applyAlignment="0" applyProtection="0"/>
    <xf numFmtId="0" fontId="18" fillId="76" borderId="335"/>
    <xf numFmtId="0" fontId="19" fillId="37" borderId="318" applyNumberFormat="0" applyProtection="0">
      <alignment horizontal="left" vertical="top" indent="1"/>
    </xf>
    <xf numFmtId="0" fontId="57" fillId="57" borderId="314" applyNumberFormat="0" applyAlignment="0" applyProtection="0"/>
    <xf numFmtId="168" fontId="15" fillId="0" borderId="317">
      <alignment horizontal="right" indent="1"/>
    </xf>
    <xf numFmtId="4" fontId="108" fillId="69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0" fontId="19" fillId="25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0" fontId="40" fillId="30" borderId="334"/>
    <xf numFmtId="4" fontId="108" fillId="61" borderId="340" applyNumberFormat="0" applyProtection="0">
      <alignment horizontal="right" vertical="center"/>
    </xf>
    <xf numFmtId="0" fontId="14" fillId="78" borderId="322" applyNumberFormat="0" applyFont="0" applyAlignment="0" applyProtection="0"/>
    <xf numFmtId="0" fontId="19" fillId="114" borderId="318" applyNumberFormat="0" applyProtection="0">
      <alignment horizontal="left" vertical="top" indent="1"/>
    </xf>
    <xf numFmtId="0" fontId="40" fillId="76" borderId="324"/>
    <xf numFmtId="0" fontId="19" fillId="25" borderId="340" applyNumberFormat="0" applyProtection="0">
      <alignment horizontal="left" vertical="top" indent="1"/>
    </xf>
    <xf numFmtId="0" fontId="62" fillId="0" borderId="316" applyNumberFormat="0" applyFill="0" applyAlignment="0" applyProtection="0"/>
    <xf numFmtId="0" fontId="18" fillId="30" borderId="317"/>
    <xf numFmtId="0" fontId="19" fillId="37" borderId="318" applyNumberFormat="0" applyProtection="0">
      <alignment horizontal="left" vertical="center" indent="1"/>
    </xf>
    <xf numFmtId="0" fontId="18" fillId="30" borderId="402"/>
    <xf numFmtId="4" fontId="111" fillId="113" borderId="378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4" fontId="108" fillId="65" borderId="403" applyNumberFormat="0" applyProtection="0">
      <alignment horizontal="right" vertical="center"/>
    </xf>
    <xf numFmtId="0" fontId="41" fillId="78" borderId="332" applyNumberFormat="0" applyFont="0" applyAlignment="0" applyProtection="0"/>
    <xf numFmtId="0" fontId="19" fillId="25" borderId="340" applyNumberFormat="0" applyProtection="0">
      <alignment horizontal="left" vertical="center" indent="1"/>
    </xf>
    <xf numFmtId="0" fontId="40" fillId="30" borderId="374"/>
    <xf numFmtId="168" fontId="15" fillId="0" borderId="312">
      <alignment horizontal="right" indent="1"/>
    </xf>
    <xf numFmtId="0" fontId="105" fillId="70" borderId="315" applyNumberFormat="0" applyAlignment="0" applyProtection="0"/>
    <xf numFmtId="4" fontId="108" fillId="53" borderId="318" applyNumberFormat="0" applyProtection="0">
      <alignment horizontal="right" vertical="center"/>
    </xf>
    <xf numFmtId="0" fontId="18" fillId="30" borderId="317"/>
    <xf numFmtId="4" fontId="106" fillId="77" borderId="340" applyNumberFormat="0" applyProtection="0">
      <alignment vertical="center"/>
    </xf>
    <xf numFmtId="168" fontId="15" fillId="0" borderId="358">
      <alignment horizontal="right" indent="1"/>
    </xf>
    <xf numFmtId="0" fontId="108" fillId="116" borderId="340" applyNumberFormat="0" applyProtection="0">
      <alignment horizontal="left" vertical="top" indent="1"/>
    </xf>
    <xf numFmtId="4" fontId="108" fillId="60" borderId="340" applyNumberFormat="0" applyProtection="0">
      <alignment horizontal="right" vertical="center"/>
    </xf>
    <xf numFmtId="0" fontId="19" fillId="109" borderId="340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0" fontId="19" fillId="25" borderId="403" applyNumberFormat="0" applyProtection="0">
      <alignment horizontal="left" vertical="center" indent="1"/>
    </xf>
    <xf numFmtId="0" fontId="19" fillId="109" borderId="378" applyNumberFormat="0" applyProtection="0">
      <alignment horizontal="left" vertical="top" indent="1"/>
    </xf>
    <xf numFmtId="0" fontId="41" fillId="78" borderId="322" applyNumberFormat="0" applyFont="0" applyAlignment="0" applyProtection="0"/>
    <xf numFmtId="4" fontId="108" fillId="115" borderId="31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4" fontId="108" fillId="115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0" fontId="57" fillId="57" borderId="331" applyNumberFormat="0" applyAlignment="0" applyProtection="0"/>
    <xf numFmtId="168" fontId="15" fillId="0" borderId="334">
      <alignment horizontal="right" indent="1"/>
    </xf>
    <xf numFmtId="4" fontId="107" fillId="23" borderId="318" applyNumberFormat="0" applyProtection="0">
      <alignment vertical="center"/>
    </xf>
    <xf numFmtId="168" fontId="15" fillId="0" borderId="317">
      <alignment horizontal="right" indent="1"/>
    </xf>
    <xf numFmtId="4" fontId="108" fillId="116" borderId="31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4" fontId="108" fillId="115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53" borderId="318" applyNumberFormat="0" applyProtection="0">
      <alignment horizontal="right" vertical="center"/>
    </xf>
    <xf numFmtId="4" fontId="106" fillId="23" borderId="318" applyNumberFormat="0" applyProtection="0">
      <alignment horizontal="left" vertical="center" indent="1"/>
    </xf>
    <xf numFmtId="4" fontId="107" fillId="23" borderId="318" applyNumberFormat="0" applyProtection="0">
      <alignment vertical="center"/>
    </xf>
    <xf numFmtId="0" fontId="106" fillId="23" borderId="318" applyNumberFormat="0" applyProtection="0">
      <alignment horizontal="left" vertical="top" indent="1"/>
    </xf>
    <xf numFmtId="0" fontId="62" fillId="0" borderId="316" applyNumberFormat="0" applyFill="0" applyAlignment="0" applyProtection="0"/>
    <xf numFmtId="0" fontId="105" fillId="70" borderId="315" applyNumberFormat="0" applyAlignment="0" applyProtection="0"/>
    <xf numFmtId="4" fontId="113" fillId="113" borderId="318" applyNumberFormat="0" applyProtection="0">
      <alignment horizontal="right" vertical="center"/>
    </xf>
    <xf numFmtId="4" fontId="106" fillId="77" borderId="318" applyNumberFormat="0" applyProtection="0">
      <alignment vertical="center"/>
    </xf>
    <xf numFmtId="4" fontId="108" fillId="60" borderId="318" applyNumberFormat="0" applyProtection="0">
      <alignment horizontal="right" vertical="center"/>
    </xf>
    <xf numFmtId="168" fontId="15" fillId="0" borderId="317">
      <alignment horizontal="right" indent="1"/>
    </xf>
    <xf numFmtId="0" fontId="57" fillId="57" borderId="314" applyNumberFormat="0" applyAlignment="0" applyProtection="0"/>
    <xf numFmtId="0" fontId="44" fillId="70" borderId="314" applyNumberFormat="0" applyAlignment="0" applyProtection="0"/>
    <xf numFmtId="4" fontId="106" fillId="23" borderId="318" applyNumberFormat="0" applyProtection="0">
      <alignment horizontal="left" vertical="center" indent="1"/>
    </xf>
    <xf numFmtId="4" fontId="111" fillId="113" borderId="318" applyNumberFormat="0" applyProtection="0">
      <alignment horizontal="right" vertical="center"/>
    </xf>
    <xf numFmtId="4" fontId="108" fillId="116" borderId="318" applyNumberFormat="0" applyProtection="0">
      <alignment vertical="center"/>
    </xf>
    <xf numFmtId="4" fontId="108" fillId="59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0" fontId="18" fillId="30" borderId="317"/>
    <xf numFmtId="4" fontId="108" fillId="61" borderId="318" applyNumberFormat="0" applyProtection="0">
      <alignment horizontal="right" vertical="center"/>
    </xf>
    <xf numFmtId="0" fontId="18" fillId="30" borderId="317"/>
    <xf numFmtId="4" fontId="108" fillId="59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4" fontId="108" fillId="59" borderId="318" applyNumberFormat="0" applyProtection="0">
      <alignment horizontal="right" vertical="center"/>
    </xf>
    <xf numFmtId="4" fontId="108" fillId="113" borderId="318" applyNumberFormat="0" applyProtection="0">
      <alignment horizontal="right" vertical="center"/>
    </xf>
    <xf numFmtId="0" fontId="19" fillId="25" borderId="318" applyNumberFormat="0" applyProtection="0">
      <alignment horizontal="left" vertical="top" indent="1"/>
    </xf>
    <xf numFmtId="4" fontId="108" fillId="67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4" fontId="108" fillId="69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53" borderId="318" applyNumberFormat="0" applyProtection="0">
      <alignment horizontal="right" vertical="center"/>
    </xf>
    <xf numFmtId="0" fontId="57" fillId="57" borderId="314" applyNumberFormat="0" applyAlignment="0" applyProtection="0"/>
    <xf numFmtId="0" fontId="62" fillId="0" borderId="316" applyNumberFormat="0" applyFill="0" applyAlignment="0" applyProtection="0"/>
    <xf numFmtId="0" fontId="41" fillId="78" borderId="322" applyNumberFormat="0" applyFont="0" applyAlignment="0" applyProtection="0"/>
    <xf numFmtId="4" fontId="108" fillId="115" borderId="340" applyNumberFormat="0" applyProtection="0">
      <alignment horizontal="right" vertical="center"/>
    </xf>
    <xf numFmtId="0" fontId="19" fillId="109" borderId="318" applyNumberFormat="0" applyProtection="0">
      <alignment horizontal="left" vertical="center" indent="1"/>
    </xf>
    <xf numFmtId="0" fontId="18" fillId="30" borderId="312"/>
    <xf numFmtId="0" fontId="62" fillId="0" borderId="316" applyNumberFormat="0" applyFill="0" applyAlignment="0" applyProtection="0"/>
    <xf numFmtId="0" fontId="41" fillId="78" borderId="322" applyNumberFormat="0" applyFont="0" applyAlignment="0" applyProtection="0"/>
    <xf numFmtId="4" fontId="111" fillId="113" borderId="318" applyNumberFormat="0" applyProtection="0">
      <alignment horizontal="right" vertical="center"/>
    </xf>
    <xf numFmtId="4" fontId="106" fillId="77" borderId="318" applyNumberFormat="0" applyProtection="0">
      <alignment vertical="center"/>
    </xf>
    <xf numFmtId="0" fontId="41" fillId="78" borderId="322" applyNumberFormat="0" applyFont="0" applyAlignment="0" applyProtection="0"/>
    <xf numFmtId="4" fontId="108" fillId="116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0" fontId="44" fillId="70" borderId="314" applyNumberFormat="0" applyAlignment="0" applyProtection="0"/>
    <xf numFmtId="0" fontId="18" fillId="76" borderId="443"/>
    <xf numFmtId="4" fontId="108" fillId="53" borderId="318" applyNumberFormat="0" applyProtection="0">
      <alignment horizontal="right" vertical="center"/>
    </xf>
    <xf numFmtId="4" fontId="108" fillId="116" borderId="318" applyNumberFormat="0" applyProtection="0">
      <alignment vertical="center"/>
    </xf>
    <xf numFmtId="4" fontId="107" fillId="23" borderId="318" applyNumberFormat="0" applyProtection="0">
      <alignment vertical="center"/>
    </xf>
    <xf numFmtId="4" fontId="108" fillId="61" borderId="318" applyNumberFormat="0" applyProtection="0">
      <alignment horizontal="right" vertical="center"/>
    </xf>
    <xf numFmtId="4" fontId="108" fillId="115" borderId="378" applyNumberFormat="0" applyProtection="0">
      <alignment horizontal="left" vertical="center" indent="1"/>
    </xf>
    <xf numFmtId="4" fontId="107" fillId="23" borderId="318" applyNumberFormat="0" applyProtection="0">
      <alignment vertical="center"/>
    </xf>
    <xf numFmtId="0" fontId="19" fillId="37" borderId="318" applyNumberFormat="0" applyProtection="0">
      <alignment horizontal="left" vertical="center" indent="1"/>
    </xf>
    <xf numFmtId="168" fontId="15" fillId="0" borderId="312">
      <alignment horizontal="right" indent="1"/>
    </xf>
    <xf numFmtId="168" fontId="15" fillId="0" borderId="317">
      <alignment horizontal="right" indent="1"/>
    </xf>
    <xf numFmtId="4" fontId="108" fillId="60" borderId="318" applyNumberFormat="0" applyProtection="0">
      <alignment horizontal="right" vertical="center"/>
    </xf>
    <xf numFmtId="0" fontId="57" fillId="57" borderId="314" applyNumberFormat="0" applyAlignment="0" applyProtection="0"/>
    <xf numFmtId="0" fontId="14" fillId="78" borderId="322" applyNumberFormat="0" applyFont="0" applyAlignment="0" applyProtection="0"/>
    <xf numFmtId="4" fontId="111" fillId="116" borderId="318" applyNumberFormat="0" applyProtection="0">
      <alignment vertical="center"/>
    </xf>
    <xf numFmtId="4" fontId="106" fillId="77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4" fontId="108" fillId="60" borderId="318" applyNumberFormat="0" applyProtection="0">
      <alignment horizontal="right" vertical="center"/>
    </xf>
    <xf numFmtId="0" fontId="108" fillId="116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06" fillId="23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top" indent="1"/>
    </xf>
    <xf numFmtId="0" fontId="57" fillId="57" borderId="314" applyNumberFormat="0" applyAlignment="0" applyProtection="0"/>
    <xf numFmtId="4" fontId="106" fillId="23" borderId="318" applyNumberFormat="0" applyProtection="0">
      <alignment horizontal="left" vertical="center" indent="1"/>
    </xf>
    <xf numFmtId="0" fontId="105" fillId="70" borderId="315" applyNumberFormat="0" applyAlignment="0" applyProtection="0"/>
    <xf numFmtId="0" fontId="44" fillId="70" borderId="314" applyNumberFormat="0" applyAlignment="0" applyProtection="0"/>
    <xf numFmtId="0" fontId="18" fillId="30" borderId="312"/>
    <xf numFmtId="0" fontId="18" fillId="76" borderId="313"/>
    <xf numFmtId="0" fontId="44" fillId="70" borderId="314" applyNumberFormat="0" applyAlignment="0" applyProtection="0"/>
    <xf numFmtId="4" fontId="108" fillId="60" borderId="340" applyNumberFormat="0" applyProtection="0">
      <alignment horizontal="right" vertical="center"/>
    </xf>
    <xf numFmtId="0" fontId="41" fillId="78" borderId="322" applyNumberFormat="0" applyFont="0" applyAlignment="0" applyProtection="0"/>
    <xf numFmtId="4" fontId="108" fillId="67" borderId="318" applyNumberFormat="0" applyProtection="0">
      <alignment horizontal="right" vertical="center"/>
    </xf>
    <xf numFmtId="4" fontId="108" fillId="116" borderId="318" applyNumberFormat="0" applyProtection="0">
      <alignment horizontal="left" vertical="center" indent="1"/>
    </xf>
    <xf numFmtId="4" fontId="108" fillId="60" borderId="378" applyNumberFormat="0" applyProtection="0">
      <alignment horizontal="right" vertical="center"/>
    </xf>
    <xf numFmtId="0" fontId="57" fillId="57" borderId="314" applyNumberFormat="0" applyAlignment="0" applyProtection="0"/>
    <xf numFmtId="0" fontId="18" fillId="76" borderId="313"/>
    <xf numFmtId="168" fontId="15" fillId="0" borderId="317">
      <alignment horizontal="right" indent="1"/>
    </xf>
    <xf numFmtId="4" fontId="108" fillId="65" borderId="340" applyNumberFormat="0" applyProtection="0">
      <alignment horizontal="right" vertical="center"/>
    </xf>
    <xf numFmtId="0" fontId="19" fillId="109" borderId="340" applyNumberFormat="0" applyProtection="0">
      <alignment horizontal="left" vertical="center" indent="1"/>
    </xf>
    <xf numFmtId="4" fontId="107" fillId="23" borderId="340" applyNumberFormat="0" applyProtection="0">
      <alignment vertical="center"/>
    </xf>
    <xf numFmtId="0" fontId="19" fillId="25" borderId="318" applyNumberFormat="0" applyProtection="0">
      <alignment horizontal="left" vertical="top" indent="1"/>
    </xf>
    <xf numFmtId="168" fontId="15" fillId="0" borderId="339">
      <alignment horizontal="right" indent="1"/>
    </xf>
    <xf numFmtId="4" fontId="108" fillId="111" borderId="318" applyNumberFormat="0" applyProtection="0">
      <alignment horizontal="right" vertical="center"/>
    </xf>
    <xf numFmtId="0" fontId="19" fillId="109" borderId="318" applyNumberFormat="0" applyProtection="0">
      <alignment horizontal="left" vertical="center" indent="1"/>
    </xf>
    <xf numFmtId="0" fontId="62" fillId="0" borderId="357" applyNumberFormat="0" applyFill="0" applyAlignment="0" applyProtection="0"/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4" fontId="113" fillId="113" borderId="318" applyNumberFormat="0" applyProtection="0">
      <alignment horizontal="right" vertical="center"/>
    </xf>
    <xf numFmtId="0" fontId="108" fillId="116" borderId="318" applyNumberFormat="0" applyProtection="0">
      <alignment horizontal="left" vertical="top" indent="1"/>
    </xf>
    <xf numFmtId="4" fontId="108" fillId="115" borderId="318" applyNumberFormat="0" applyProtection="0">
      <alignment horizontal="left" vertical="center" indent="1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08" fillId="69" borderId="318" applyNumberFormat="0" applyProtection="0">
      <alignment horizontal="right" vertical="center"/>
    </xf>
    <xf numFmtId="168" fontId="15" fillId="0" borderId="317">
      <alignment horizontal="right" indent="1"/>
    </xf>
    <xf numFmtId="0" fontId="44" fillId="70" borderId="314" applyNumberFormat="0" applyAlignment="0" applyProtection="0"/>
    <xf numFmtId="0" fontId="106" fillId="23" borderId="318" applyNumberFormat="0" applyProtection="0">
      <alignment horizontal="left" vertical="top" indent="1"/>
    </xf>
    <xf numFmtId="4" fontId="108" fillId="67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13" fillId="113" borderId="318" applyNumberFormat="0" applyProtection="0">
      <alignment horizontal="right" vertical="center"/>
    </xf>
    <xf numFmtId="4" fontId="108" fillId="116" borderId="340" applyNumberFormat="0" applyProtection="0">
      <alignment vertical="center"/>
    </xf>
    <xf numFmtId="0" fontId="19" fillId="25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center" indent="1"/>
    </xf>
    <xf numFmtId="0" fontId="62" fillId="0" borderId="423" applyNumberFormat="0" applyFill="0" applyAlignment="0" applyProtection="0"/>
    <xf numFmtId="4" fontId="108" fillId="115" borderId="340" applyNumberFormat="0" applyProtection="0">
      <alignment horizontal="left" vertical="center" indent="1"/>
    </xf>
    <xf numFmtId="0" fontId="41" fillId="78" borderId="396" applyNumberFormat="0" applyFont="0" applyAlignment="0" applyProtection="0"/>
    <xf numFmtId="4" fontId="108" fillId="67" borderId="403" applyNumberFormat="0" applyProtection="0">
      <alignment horizontal="right" vertical="center"/>
    </xf>
    <xf numFmtId="4" fontId="108" fillId="53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0" fontId="108" fillId="116" borderId="340" applyNumberFormat="0" applyProtection="0">
      <alignment horizontal="left" vertical="top" indent="1"/>
    </xf>
    <xf numFmtId="4" fontId="106" fillId="23" borderId="378" applyNumberFormat="0" applyProtection="0">
      <alignment horizontal="left" vertical="center" indent="1"/>
    </xf>
    <xf numFmtId="4" fontId="108" fillId="68" borderId="378" applyNumberFormat="0" applyProtection="0">
      <alignment horizontal="right" vertical="center"/>
    </xf>
    <xf numFmtId="168" fontId="15" fillId="0" borderId="424">
      <alignment horizontal="right" indent="1"/>
    </xf>
    <xf numFmtId="0" fontId="41" fillId="78" borderId="396" applyNumberFormat="0" applyFont="0" applyAlignment="0" applyProtection="0"/>
    <xf numFmtId="4" fontId="113" fillId="113" borderId="37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0" fontId="19" fillId="25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4" fontId="108" fillId="115" borderId="318" applyNumberFormat="0" applyProtection="0">
      <alignment horizontal="right" vertical="center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4" fontId="108" fillId="60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53" borderId="318" applyNumberFormat="0" applyProtection="0">
      <alignment horizontal="right" vertical="center"/>
    </xf>
    <xf numFmtId="0" fontId="106" fillId="23" borderId="318" applyNumberFormat="0" applyProtection="0">
      <alignment horizontal="left" vertical="top" indent="1"/>
    </xf>
    <xf numFmtId="4" fontId="106" fillId="23" borderId="318" applyNumberFormat="0" applyProtection="0">
      <alignment horizontal="left" vertical="center" indent="1"/>
    </xf>
    <xf numFmtId="4" fontId="107" fillId="23" borderId="318" applyNumberFormat="0" applyProtection="0">
      <alignment vertical="center"/>
    </xf>
    <xf numFmtId="4" fontId="106" fillId="77" borderId="318" applyNumberFormat="0" applyProtection="0">
      <alignment vertical="center"/>
    </xf>
    <xf numFmtId="0" fontId="62" fillId="0" borderId="333" applyNumberFormat="0" applyFill="0" applyAlignment="0" applyProtection="0"/>
    <xf numFmtId="0" fontId="18" fillId="30" borderId="382"/>
    <xf numFmtId="0" fontId="62" fillId="0" borderId="316" applyNumberFormat="0" applyFill="0" applyAlignment="0" applyProtection="0"/>
    <xf numFmtId="0" fontId="105" fillId="70" borderId="315" applyNumberFormat="0" applyAlignment="0" applyProtection="0"/>
    <xf numFmtId="0" fontId="14" fillId="78" borderId="322" applyNumberFormat="0" applyFont="0" applyAlignment="0" applyProtection="0"/>
    <xf numFmtId="0" fontId="19" fillId="37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4" fontId="108" fillId="113" borderId="318" applyNumberFormat="0" applyProtection="0">
      <alignment horizontal="right" vertical="center"/>
    </xf>
    <xf numFmtId="0" fontId="108" fillId="116" borderId="318" applyNumberFormat="0" applyProtection="0">
      <alignment horizontal="left" vertical="top" indent="1"/>
    </xf>
    <xf numFmtId="4" fontId="108" fillId="115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0" fontId="105" fillId="70" borderId="315" applyNumberFormat="0" applyAlignment="0" applyProtection="0"/>
    <xf numFmtId="4" fontId="108" fillId="65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0" fontId="44" fillId="70" borderId="314" applyNumberFormat="0" applyAlignment="0" applyProtection="0"/>
    <xf numFmtId="4" fontId="108" fillId="61" borderId="318" applyNumberFormat="0" applyProtection="0">
      <alignment horizontal="right" vertical="center"/>
    </xf>
    <xf numFmtId="0" fontId="19" fillId="37" borderId="318" applyNumberFormat="0" applyProtection="0">
      <alignment horizontal="left" vertical="center" indent="1"/>
    </xf>
    <xf numFmtId="4" fontId="108" fillId="67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113" borderId="318" applyNumberFormat="0" applyProtection="0">
      <alignment horizontal="right" vertical="center"/>
    </xf>
    <xf numFmtId="0" fontId="14" fillId="78" borderId="322" applyNumberFormat="0" applyFont="0" applyAlignment="0" applyProtection="0"/>
    <xf numFmtId="4" fontId="111" fillId="113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top" indent="1"/>
    </xf>
    <xf numFmtId="0" fontId="57" fillId="57" borderId="314" applyNumberFormat="0" applyAlignment="0" applyProtection="0"/>
    <xf numFmtId="0" fontId="44" fillId="70" borderId="314" applyNumberFormat="0" applyAlignment="0" applyProtection="0"/>
    <xf numFmtId="4" fontId="108" fillId="61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4" fontId="111" fillId="113" borderId="318" applyNumberFormat="0" applyProtection="0">
      <alignment horizontal="right" vertical="center"/>
    </xf>
    <xf numFmtId="0" fontId="14" fillId="78" borderId="322" applyNumberFormat="0" applyFont="0" applyAlignment="0" applyProtection="0"/>
    <xf numFmtId="0" fontId="105" fillId="70" borderId="315" applyNumberFormat="0" applyAlignment="0" applyProtection="0"/>
    <xf numFmtId="168" fontId="15" fillId="0" borderId="334">
      <alignment horizontal="right" indent="1"/>
    </xf>
    <xf numFmtId="0" fontId="40" fillId="76" borderId="335"/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0" fontId="41" fillId="78" borderId="332" applyNumberFormat="0" applyFont="0" applyAlignment="0" applyProtection="0"/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06" fillId="77" borderId="318" applyNumberFormat="0" applyProtection="0">
      <alignment vertical="center"/>
    </xf>
    <xf numFmtId="4" fontId="107" fillId="23" borderId="318" applyNumberFormat="0" applyProtection="0">
      <alignment vertical="center"/>
    </xf>
    <xf numFmtId="4" fontId="106" fillId="23" borderId="31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53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4" fontId="113" fillId="113" borderId="318" applyNumberFormat="0" applyProtection="0">
      <alignment horizontal="right" vertical="center"/>
    </xf>
    <xf numFmtId="0" fontId="44" fillId="70" borderId="314" applyNumberFormat="0" applyAlignment="0" applyProtection="0"/>
    <xf numFmtId="4" fontId="108" fillId="115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0" fontId="106" fillId="23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13" fillId="113" borderId="318" applyNumberFormat="0" applyProtection="0">
      <alignment horizontal="right" vertical="center"/>
    </xf>
    <xf numFmtId="0" fontId="19" fillId="25" borderId="318" applyNumberFormat="0" applyProtection="0">
      <alignment horizontal="left" vertical="center" indent="1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08" fillId="59" borderId="318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6" fillId="23" borderId="447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53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13" fillId="113" borderId="378" applyNumberFormat="0" applyProtection="0">
      <alignment horizontal="right" vertical="center"/>
    </xf>
    <xf numFmtId="0" fontId="105" fillId="70" borderId="315" applyNumberFormat="0" applyAlignment="0" applyProtection="0"/>
    <xf numFmtId="0" fontId="108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4" fontId="108" fillId="67" borderId="318" applyNumberFormat="0" applyProtection="0">
      <alignment horizontal="right" vertical="center"/>
    </xf>
    <xf numFmtId="0" fontId="19" fillId="25" borderId="318" applyNumberFormat="0" applyProtection="0">
      <alignment horizontal="left" vertical="top" indent="1"/>
    </xf>
    <xf numFmtId="4" fontId="106" fillId="23" borderId="318" applyNumberFormat="0" applyProtection="0">
      <alignment horizontal="left" vertical="center" indent="1"/>
    </xf>
    <xf numFmtId="0" fontId="62" fillId="0" borderId="338" applyNumberFormat="0" applyFill="0" applyAlignment="0" applyProtection="0"/>
    <xf numFmtId="0" fontId="19" fillId="37" borderId="378" applyNumberFormat="0" applyProtection="0">
      <alignment horizontal="left" vertical="center" indent="1"/>
    </xf>
    <xf numFmtId="4" fontId="108" fillId="116" borderId="318" applyNumberFormat="0" applyProtection="0">
      <alignment horizontal="left" vertical="center" indent="1"/>
    </xf>
    <xf numFmtId="4" fontId="107" fillId="23" borderId="340" applyNumberFormat="0" applyProtection="0">
      <alignment vertical="center"/>
    </xf>
    <xf numFmtId="4" fontId="111" fillId="116" borderId="425" applyNumberFormat="0" applyProtection="0">
      <alignment vertical="center"/>
    </xf>
    <xf numFmtId="4" fontId="111" fillId="116" borderId="318" applyNumberFormat="0" applyProtection="0">
      <alignment vertical="center"/>
    </xf>
    <xf numFmtId="0" fontId="18" fillId="30" borderId="339"/>
    <xf numFmtId="0" fontId="62" fillId="0" borderId="357" applyNumberFormat="0" applyFill="0" applyAlignment="0" applyProtection="0"/>
    <xf numFmtId="4" fontId="108" fillId="116" borderId="318" applyNumberFormat="0" applyProtection="0">
      <alignment vertical="center"/>
    </xf>
    <xf numFmtId="4" fontId="108" fillId="60" borderId="378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0" fontId="106" fillId="23" borderId="378" applyNumberFormat="0" applyProtection="0">
      <alignment horizontal="left" vertical="top" indent="1"/>
    </xf>
    <xf numFmtId="0" fontId="19" fillId="25" borderId="318" applyNumberFormat="0" applyProtection="0">
      <alignment horizontal="left" vertical="top" indent="1"/>
    </xf>
    <xf numFmtId="0" fontId="57" fillId="57" borderId="314" applyNumberFormat="0" applyAlignment="0" applyProtection="0"/>
    <xf numFmtId="4" fontId="108" fillId="116" borderId="378" applyNumberFormat="0" applyProtection="0">
      <alignment vertical="center"/>
    </xf>
    <xf numFmtId="4" fontId="111" fillId="113" borderId="378" applyNumberFormat="0" applyProtection="0">
      <alignment horizontal="right" vertical="center"/>
    </xf>
    <xf numFmtId="0" fontId="19" fillId="37" borderId="318" applyNumberFormat="0" applyProtection="0">
      <alignment horizontal="left" vertical="top" indent="1"/>
    </xf>
    <xf numFmtId="4" fontId="106" fillId="77" borderId="340" applyNumberFormat="0" applyProtection="0">
      <alignment vertical="center"/>
    </xf>
    <xf numFmtId="0" fontId="101" fillId="137" borderId="378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0" fontId="57" fillId="57" borderId="314" applyNumberFormat="0" applyAlignment="0" applyProtection="0"/>
    <xf numFmtId="4" fontId="111" fillId="113" borderId="318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62" fillId="0" borderId="357" applyNumberFormat="0" applyFill="0" applyAlignment="0" applyProtection="0"/>
    <xf numFmtId="4" fontId="106" fillId="77" borderId="340" applyNumberFormat="0" applyProtection="0">
      <alignment vertical="center"/>
    </xf>
    <xf numFmtId="0" fontId="57" fillId="57" borderId="347" applyNumberFormat="0" applyAlignment="0" applyProtection="0"/>
    <xf numFmtId="4" fontId="107" fillId="23" borderId="403" applyNumberFormat="0" applyProtection="0">
      <alignment vertical="center"/>
    </xf>
    <xf numFmtId="0" fontId="57" fillId="57" borderId="336" applyNumberFormat="0" applyAlignment="0" applyProtection="0"/>
    <xf numFmtId="0" fontId="19" fillId="109" borderId="378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0" fontId="19" fillId="25" borderId="378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65" borderId="403" applyNumberFormat="0" applyProtection="0">
      <alignment horizontal="right" vertical="center"/>
    </xf>
    <xf numFmtId="0" fontId="18" fillId="76" borderId="335"/>
    <xf numFmtId="4" fontId="108" fillId="115" borderId="378" applyNumberFormat="0" applyProtection="0">
      <alignment horizontal="right" vertical="center"/>
    </xf>
    <xf numFmtId="0" fontId="57" fillId="57" borderId="336" applyNumberFormat="0" applyAlignment="0" applyProtection="0"/>
    <xf numFmtId="4" fontId="108" fillId="69" borderId="425" applyNumberFormat="0" applyProtection="0">
      <alignment horizontal="right" vertical="center"/>
    </xf>
    <xf numFmtId="0" fontId="19" fillId="37" borderId="340" applyNumberFormat="0" applyProtection="0">
      <alignment horizontal="left" vertical="top" indent="1"/>
    </xf>
    <xf numFmtId="0" fontId="115" fillId="113" borderId="342" applyNumberFormat="0" applyProtection="0">
      <alignment horizontal="left" vertical="center" indent="1"/>
    </xf>
    <xf numFmtId="4" fontId="108" fillId="111" borderId="340" applyNumberFormat="0" applyProtection="0">
      <alignment horizontal="right" vertical="center"/>
    </xf>
    <xf numFmtId="4" fontId="108" fillId="67" borderId="378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13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08" fillId="115" borderId="318" applyNumberFormat="0" applyProtection="0">
      <alignment horizontal="left" vertical="center" indent="1"/>
    </xf>
    <xf numFmtId="4" fontId="111" fillId="113" borderId="318" applyNumberFormat="0" applyProtection="0">
      <alignment horizontal="right" vertical="center"/>
    </xf>
    <xf numFmtId="4" fontId="108" fillId="113" borderId="318" applyNumberFormat="0" applyProtection="0">
      <alignment horizontal="right" vertical="center"/>
    </xf>
    <xf numFmtId="0" fontId="108" fillId="116" borderId="318" applyNumberFormat="0" applyProtection="0">
      <alignment horizontal="left" vertical="top" indent="1"/>
    </xf>
    <xf numFmtId="4" fontId="108" fillId="116" borderId="31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vertical="center"/>
    </xf>
    <xf numFmtId="4" fontId="111" fillId="113" borderId="318" applyNumberFormat="0" applyProtection="0">
      <alignment horizontal="right" vertical="center"/>
    </xf>
    <xf numFmtId="0" fontId="19" fillId="25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4" fontId="108" fillId="113" borderId="318" applyNumberFormat="0" applyProtection="0">
      <alignment horizontal="right" vertical="center"/>
    </xf>
    <xf numFmtId="0" fontId="108" fillId="116" borderId="318" applyNumberFormat="0" applyProtection="0">
      <alignment horizontal="left" vertical="top" indent="1"/>
    </xf>
    <xf numFmtId="4" fontId="108" fillId="115" borderId="318" applyNumberFormat="0" applyProtection="0">
      <alignment horizontal="right" vertical="center"/>
    </xf>
    <xf numFmtId="4" fontId="108" fillId="116" borderId="31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vertical="center"/>
    </xf>
    <xf numFmtId="4" fontId="108" fillId="60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7" fillId="23" borderId="318" applyNumberFormat="0" applyProtection="0">
      <alignment vertical="center"/>
    </xf>
    <xf numFmtId="4" fontId="106" fillId="77" borderId="318" applyNumberFormat="0" applyProtection="0">
      <alignment vertical="center"/>
    </xf>
    <xf numFmtId="0" fontId="19" fillId="109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4" fontId="108" fillId="68" borderId="318" applyNumberFormat="0" applyProtection="0">
      <alignment horizontal="right" vertical="center"/>
    </xf>
    <xf numFmtId="0" fontId="40" fillId="76" borderId="359"/>
    <xf numFmtId="0" fontId="105" fillId="70" borderId="315" applyNumberFormat="0" applyAlignment="0" applyProtection="0"/>
    <xf numFmtId="0" fontId="14" fillId="78" borderId="322" applyNumberFormat="0" applyFont="0" applyAlignment="0" applyProtection="0"/>
    <xf numFmtId="4" fontId="108" fillId="69" borderId="318" applyNumberFormat="0" applyProtection="0">
      <alignment horizontal="right" vertical="center"/>
    </xf>
    <xf numFmtId="0" fontId="44" fillId="70" borderId="314" applyNumberFormat="0" applyAlignment="0" applyProtection="0"/>
    <xf numFmtId="4" fontId="108" fillId="65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53" borderId="318" applyNumberFormat="0" applyProtection="0">
      <alignment horizontal="right" vertical="center"/>
    </xf>
    <xf numFmtId="4" fontId="106" fillId="23" borderId="318" applyNumberFormat="0" applyProtection="0">
      <alignment horizontal="left" vertical="center" indent="1"/>
    </xf>
    <xf numFmtId="4" fontId="107" fillId="23" borderId="318" applyNumberFormat="0" applyProtection="0">
      <alignment vertical="center"/>
    </xf>
    <xf numFmtId="0" fontId="44" fillId="70" borderId="314" applyNumberFormat="0" applyAlignment="0" applyProtection="0"/>
    <xf numFmtId="0" fontId="57" fillId="57" borderId="314" applyNumberFormat="0" applyAlignment="0" applyProtection="0"/>
    <xf numFmtId="0" fontId="57" fillId="57" borderId="314" applyNumberFormat="0" applyAlignment="0" applyProtection="0"/>
    <xf numFmtId="4" fontId="108" fillId="61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0" fontId="19" fillId="25" borderId="378" applyNumberFormat="0" applyProtection="0">
      <alignment horizontal="left" vertical="top" indent="1"/>
    </xf>
    <xf numFmtId="4" fontId="108" fillId="111" borderId="318" applyNumberFormat="0" applyProtection="0">
      <alignment horizontal="right" vertical="center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44" fillId="70" borderId="314" applyNumberFormat="0" applyAlignment="0" applyProtection="0"/>
    <xf numFmtId="0" fontId="19" fillId="37" borderId="318" applyNumberFormat="0" applyProtection="0">
      <alignment horizontal="left" vertical="center" indent="1"/>
    </xf>
    <xf numFmtId="4" fontId="106" fillId="77" borderId="318" applyNumberFormat="0" applyProtection="0">
      <alignment vertical="center"/>
    </xf>
    <xf numFmtId="4" fontId="107" fillId="23" borderId="318" applyNumberFormat="0" applyProtection="0">
      <alignment vertical="center"/>
    </xf>
    <xf numFmtId="4" fontId="106" fillId="23" borderId="31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53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3" borderId="318" applyNumberFormat="0" applyProtection="0">
      <alignment horizontal="right" vertical="center"/>
    </xf>
    <xf numFmtId="0" fontId="14" fillId="78" borderId="322" applyNumberFormat="0" applyFont="0" applyAlignment="0" applyProtection="0"/>
    <xf numFmtId="0" fontId="105" fillId="70" borderId="315" applyNumberFormat="0" applyAlignment="0" applyProtection="0"/>
    <xf numFmtId="0" fontId="62" fillId="0" borderId="333" applyNumberFormat="0" applyFill="0" applyAlignment="0" applyProtection="0"/>
    <xf numFmtId="4" fontId="111" fillId="113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4" fontId="106" fillId="77" borderId="318" applyNumberFormat="0" applyProtection="0">
      <alignment vertical="center"/>
    </xf>
    <xf numFmtId="4" fontId="107" fillId="23" borderId="318" applyNumberFormat="0" applyProtection="0">
      <alignment vertical="center"/>
    </xf>
    <xf numFmtId="4" fontId="106" fillId="23" borderId="318" applyNumberFormat="0" applyProtection="0">
      <alignment horizontal="left" vertical="center" indent="1"/>
    </xf>
    <xf numFmtId="0" fontId="106" fillId="23" borderId="318" applyNumberFormat="0" applyProtection="0">
      <alignment horizontal="left" vertical="top" indent="1"/>
    </xf>
    <xf numFmtId="4" fontId="108" fillId="53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4" fontId="108" fillId="115" borderId="318" applyNumberFormat="0" applyProtection="0">
      <alignment horizontal="right" vertical="center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0" fontId="19" fillId="109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top" indent="1"/>
    </xf>
    <xf numFmtId="0" fontId="19" fillId="25" borderId="318" applyNumberFormat="0" applyProtection="0">
      <alignment horizontal="left" vertical="center" indent="1"/>
    </xf>
    <xf numFmtId="0" fontId="19" fillId="25" borderId="318" applyNumberFormat="0" applyProtection="0">
      <alignment horizontal="left" vertical="top" indent="1"/>
    </xf>
    <xf numFmtId="4" fontId="111" fillId="113" borderId="318" applyNumberFormat="0" applyProtection="0">
      <alignment horizontal="right" vertical="center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08" fillId="115" borderId="318" applyNumberFormat="0" applyProtection="0">
      <alignment horizontal="left" vertical="center" indent="1"/>
    </xf>
    <xf numFmtId="4" fontId="113" fillId="113" borderId="318" applyNumberFormat="0" applyProtection="0">
      <alignment horizontal="right" vertical="center"/>
    </xf>
    <xf numFmtId="0" fontId="44" fillId="70" borderId="314" applyNumberFormat="0" applyAlignment="0" applyProtection="0"/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08" fillId="116" borderId="318" applyNumberFormat="0" applyProtection="0">
      <alignment vertical="center"/>
    </xf>
    <xf numFmtId="4" fontId="108" fillId="69" borderId="340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0" fontId="14" fillId="78" borderId="322" applyNumberFormat="0" applyFont="0" applyAlignment="0" applyProtection="0"/>
    <xf numFmtId="4" fontId="107" fillId="23" borderId="318" applyNumberFormat="0" applyProtection="0">
      <alignment vertical="center"/>
    </xf>
    <xf numFmtId="4" fontId="106" fillId="77" borderId="318" applyNumberFormat="0" applyProtection="0">
      <alignment vertical="center"/>
    </xf>
    <xf numFmtId="0" fontId="106" fillId="23" borderId="318" applyNumberFormat="0" applyProtection="0">
      <alignment horizontal="left" vertical="top" indent="1"/>
    </xf>
    <xf numFmtId="4" fontId="108" fillId="115" borderId="318" applyNumberFormat="0" applyProtection="0">
      <alignment horizontal="left" vertical="center" indent="1"/>
    </xf>
    <xf numFmtId="4" fontId="108" fillId="111" borderId="340" applyNumberFormat="0" applyProtection="0">
      <alignment horizontal="right" vertical="center"/>
    </xf>
    <xf numFmtId="0" fontId="19" fillId="109" borderId="378" applyNumberFormat="0" applyProtection="0">
      <alignment horizontal="left" vertical="top" indent="1"/>
    </xf>
    <xf numFmtId="4" fontId="108" fillId="61" borderId="318" applyNumberFormat="0" applyProtection="0">
      <alignment horizontal="right" vertical="center"/>
    </xf>
    <xf numFmtId="0" fontId="19" fillId="37" borderId="340" applyNumberFormat="0" applyProtection="0">
      <alignment horizontal="left" vertical="center" indent="1"/>
    </xf>
    <xf numFmtId="4" fontId="108" fillId="53" borderId="378" applyNumberFormat="0" applyProtection="0">
      <alignment horizontal="right" vertical="center"/>
    </xf>
    <xf numFmtId="4" fontId="108" fillId="67" borderId="318" applyNumberFormat="0" applyProtection="0">
      <alignment horizontal="right" vertical="center"/>
    </xf>
    <xf numFmtId="0" fontId="62" fillId="0" borderId="338" applyNumberFormat="0" applyFill="0" applyAlignment="0" applyProtection="0"/>
    <xf numFmtId="4" fontId="108" fillId="113" borderId="403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0" fontId="44" fillId="70" borderId="355" applyNumberFormat="0" applyAlignment="0" applyProtection="0"/>
    <xf numFmtId="0" fontId="18" fillId="30" borderId="382"/>
    <xf numFmtId="4" fontId="108" fillId="53" borderId="318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22" fillId="51" borderId="342" applyNumberFormat="0" applyProtection="0">
      <alignment horizontal="right" vertical="center"/>
    </xf>
    <xf numFmtId="0" fontId="106" fillId="23" borderId="318" applyNumberFormat="0" applyProtection="0">
      <alignment horizontal="left" vertical="top" indent="1"/>
    </xf>
    <xf numFmtId="4" fontId="111" fillId="116" borderId="378" applyNumberFormat="0" applyProtection="0">
      <alignment vertical="center"/>
    </xf>
    <xf numFmtId="0" fontId="101" fillId="137" borderId="340" applyNumberFormat="0" applyProtection="0">
      <alignment horizontal="left" vertical="top" indent="1"/>
    </xf>
    <xf numFmtId="4" fontId="106" fillId="23" borderId="318" applyNumberFormat="0" applyProtection="0">
      <alignment horizontal="left" vertical="center" indent="1"/>
    </xf>
    <xf numFmtId="4" fontId="107" fillId="23" borderId="340" applyNumberFormat="0" applyProtection="0">
      <alignment vertical="center"/>
    </xf>
    <xf numFmtId="4" fontId="111" fillId="116" borderId="378" applyNumberFormat="0" applyProtection="0">
      <alignment vertical="center"/>
    </xf>
    <xf numFmtId="4" fontId="108" fillId="67" borderId="318" applyNumberFormat="0" applyProtection="0">
      <alignment horizontal="right" vertical="center"/>
    </xf>
    <xf numFmtId="0" fontId="19" fillId="25" borderId="318" applyNumberFormat="0" applyProtection="0">
      <alignment horizontal="left" vertical="center" indent="1"/>
    </xf>
    <xf numFmtId="0" fontId="19" fillId="109" borderId="340" applyNumberFormat="0" applyProtection="0">
      <alignment horizontal="left" vertical="center" indent="1"/>
    </xf>
    <xf numFmtId="0" fontId="105" fillId="70" borderId="315" applyNumberFormat="0" applyAlignment="0" applyProtection="0"/>
    <xf numFmtId="0" fontId="19" fillId="25" borderId="318" applyNumberFormat="0" applyProtection="0">
      <alignment horizontal="left" vertical="top" indent="1"/>
    </xf>
    <xf numFmtId="4" fontId="108" fillId="59" borderId="318" applyNumberFormat="0" applyProtection="0">
      <alignment horizontal="right" vertical="center"/>
    </xf>
    <xf numFmtId="0" fontId="62" fillId="0" borderId="357" applyNumberFormat="0" applyFill="0" applyAlignment="0" applyProtection="0"/>
    <xf numFmtId="4" fontId="107" fillId="23" borderId="340" applyNumberFormat="0" applyProtection="0">
      <alignment vertical="center"/>
    </xf>
    <xf numFmtId="0" fontId="44" fillId="70" borderId="383" applyNumberFormat="0" applyAlignment="0" applyProtection="0"/>
    <xf numFmtId="4" fontId="108" fillId="61" borderId="378" applyNumberFormat="0" applyProtection="0">
      <alignment horizontal="right" vertical="center"/>
    </xf>
    <xf numFmtId="0" fontId="19" fillId="25" borderId="340" applyNumberFormat="0" applyProtection="0">
      <alignment horizontal="left" vertical="top" indent="1"/>
    </xf>
    <xf numFmtId="4" fontId="108" fillId="115" borderId="403" applyNumberFormat="0" applyProtection="0">
      <alignment horizontal="left" vertical="center" indent="1"/>
    </xf>
    <xf numFmtId="4" fontId="108" fillId="115" borderId="340" applyNumberFormat="0" applyProtection="0">
      <alignment horizontal="left" vertical="center" indent="1"/>
    </xf>
    <xf numFmtId="4" fontId="108" fillId="59" borderId="403" applyNumberFormat="0" applyProtection="0">
      <alignment horizontal="right" vertical="center"/>
    </xf>
    <xf numFmtId="0" fontId="44" fillId="70" borderId="336" applyNumberFormat="0" applyAlignment="0" applyProtection="0"/>
    <xf numFmtId="0" fontId="18" fillId="30" borderId="382"/>
    <xf numFmtId="0" fontId="19" fillId="25" borderId="403" applyNumberFormat="0" applyProtection="0">
      <alignment horizontal="left" vertical="center" indent="1"/>
    </xf>
    <xf numFmtId="0" fontId="14" fillId="78" borderId="410" applyNumberFormat="0" applyFont="0" applyAlignment="0" applyProtection="0"/>
    <xf numFmtId="168" fontId="15" fillId="0" borderId="339">
      <alignment horizontal="right" indent="1"/>
    </xf>
    <xf numFmtId="0" fontId="106" fillId="23" borderId="403" applyNumberFormat="0" applyProtection="0">
      <alignment horizontal="left" vertical="top" indent="1"/>
    </xf>
    <xf numFmtId="0" fontId="18" fillId="30" borderId="339"/>
    <xf numFmtId="4" fontId="123" fillId="139" borderId="342" applyNumberFormat="0" applyProtection="0">
      <alignment horizontal="left" vertical="center" indent="1"/>
    </xf>
    <xf numFmtId="0" fontId="105" fillId="70" borderId="384" applyNumberFormat="0" applyAlignment="0" applyProtection="0"/>
    <xf numFmtId="0" fontId="19" fillId="109" borderId="318" applyNumberFormat="0" applyProtection="0">
      <alignment horizontal="left" vertical="top" indent="1"/>
    </xf>
    <xf numFmtId="4" fontId="108" fillId="67" borderId="318" applyNumberFormat="0" applyProtection="0">
      <alignment horizontal="right" vertical="center"/>
    </xf>
    <xf numFmtId="0" fontId="105" fillId="70" borderId="315" applyNumberFormat="0" applyAlignment="0" applyProtection="0"/>
    <xf numFmtId="0" fontId="44" fillId="70" borderId="314" applyNumberFormat="0" applyAlignment="0" applyProtection="0"/>
    <xf numFmtId="0" fontId="14" fillId="78" borderId="322" applyNumberFormat="0" applyFont="0" applyAlignment="0" applyProtection="0"/>
    <xf numFmtId="4" fontId="106" fillId="23" borderId="318" applyNumberFormat="0" applyProtection="0">
      <alignment horizontal="left" vertical="center" indent="1"/>
    </xf>
    <xf numFmtId="4" fontId="108" fillId="115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08" fillId="116" borderId="318" applyNumberFormat="0" applyProtection="0">
      <alignment horizontal="left" vertical="top" indent="1"/>
    </xf>
    <xf numFmtId="0" fontId="62" fillId="0" borderId="316" applyNumberFormat="0" applyFill="0" applyAlignment="0" applyProtection="0"/>
    <xf numFmtId="4" fontId="108" fillId="116" borderId="31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4" fontId="108" fillId="60" borderId="318" applyNumberFormat="0" applyProtection="0">
      <alignment horizontal="right" vertical="center"/>
    </xf>
    <xf numFmtId="0" fontId="57" fillId="57" borderId="314" applyNumberFormat="0" applyAlignment="0" applyProtection="0"/>
    <xf numFmtId="4" fontId="108" fillId="115" borderId="318" applyNumberFormat="0" applyProtection="0">
      <alignment horizontal="right" vertical="center"/>
    </xf>
    <xf numFmtId="0" fontId="108" fillId="109" borderId="318" applyNumberFormat="0" applyProtection="0">
      <alignment horizontal="left" vertical="top" indent="1"/>
    </xf>
    <xf numFmtId="4" fontId="108" fillId="111" borderId="318" applyNumberFormat="0" applyProtection="0">
      <alignment horizontal="right" vertical="center"/>
    </xf>
    <xf numFmtId="0" fontId="19" fillId="25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center" indent="1"/>
    </xf>
    <xf numFmtId="0" fontId="57" fillId="57" borderId="314" applyNumberFormat="0" applyAlignment="0" applyProtection="0"/>
    <xf numFmtId="0" fontId="19" fillId="37" borderId="318" applyNumberFormat="0" applyProtection="0">
      <alignment horizontal="left" vertical="top" indent="1"/>
    </xf>
    <xf numFmtId="0" fontId="106" fillId="23" borderId="318" applyNumberFormat="0" applyProtection="0">
      <alignment horizontal="left" vertical="top" indent="1"/>
    </xf>
    <xf numFmtId="0" fontId="105" fillId="70" borderId="315" applyNumberFormat="0" applyAlignment="0" applyProtection="0"/>
    <xf numFmtId="4" fontId="106" fillId="77" borderId="318" applyNumberFormat="0" applyProtection="0">
      <alignment vertical="center"/>
    </xf>
    <xf numFmtId="0" fontId="19" fillId="25" borderId="318" applyNumberFormat="0" applyProtection="0">
      <alignment horizontal="left" vertical="top" indent="1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13" fillId="113" borderId="318" applyNumberFormat="0" applyProtection="0">
      <alignment horizontal="right" vertical="center"/>
    </xf>
    <xf numFmtId="0" fontId="108" fillId="109" borderId="318" applyNumberFormat="0" applyProtection="0">
      <alignment horizontal="left" vertical="top" indent="1"/>
    </xf>
    <xf numFmtId="4" fontId="108" fillId="60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0" fontId="14" fillId="78" borderId="322" applyNumberFormat="0" applyFont="0" applyAlignment="0" applyProtection="0"/>
    <xf numFmtId="0" fontId="19" fillId="25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top" indent="1"/>
    </xf>
    <xf numFmtId="0" fontId="57" fillId="57" borderId="314" applyNumberFormat="0" applyAlignment="0" applyProtection="0"/>
    <xf numFmtId="0" fontId="19" fillId="25" borderId="318" applyNumberFormat="0" applyProtection="0">
      <alignment horizontal="left" vertical="center" indent="1"/>
    </xf>
    <xf numFmtId="4" fontId="108" fillId="53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13" fillId="113" borderId="318" applyNumberFormat="0" applyProtection="0">
      <alignment horizontal="right" vertical="center"/>
    </xf>
    <xf numFmtId="0" fontId="108" fillId="109" borderId="318" applyNumberFormat="0" applyProtection="0">
      <alignment horizontal="left" vertical="top" indent="1"/>
    </xf>
    <xf numFmtId="0" fontId="62" fillId="0" borderId="316" applyNumberFormat="0" applyFill="0" applyAlignment="0" applyProtection="0"/>
    <xf numFmtId="4" fontId="113" fillId="113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4" fontId="106" fillId="77" borderId="340" applyNumberFormat="0" applyProtection="0">
      <alignment vertical="center"/>
    </xf>
    <xf numFmtId="0" fontId="62" fillId="0" borderId="338" applyNumberFormat="0" applyFill="0" applyAlignment="0" applyProtection="0"/>
    <xf numFmtId="4" fontId="108" fillId="60" borderId="340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4" fontId="106" fillId="23" borderId="340" applyNumberFormat="0" applyProtection="0">
      <alignment horizontal="left" vertical="center" indent="1"/>
    </xf>
    <xf numFmtId="0" fontId="41" fillId="78" borderId="332" applyNumberFormat="0" applyFont="0" applyAlignment="0" applyProtection="0"/>
    <xf numFmtId="0" fontId="62" fillId="0" borderId="338" applyNumberFormat="0" applyFill="0" applyAlignment="0" applyProtection="0"/>
    <xf numFmtId="0" fontId="18" fillId="30" borderId="339"/>
    <xf numFmtId="0" fontId="19" fillId="25" borderId="318" applyNumberFormat="0" applyProtection="0">
      <alignment horizontal="left" vertical="top" indent="1"/>
    </xf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11" fillId="113" borderId="318" applyNumberFormat="0" applyProtection="0">
      <alignment horizontal="right" vertical="center"/>
    </xf>
    <xf numFmtId="4" fontId="108" fillId="115" borderId="318" applyNumberFormat="0" applyProtection="0">
      <alignment horizontal="left" vertical="center" indent="1"/>
    </xf>
    <xf numFmtId="0" fontId="108" fillId="109" borderId="318" applyNumberFormat="0" applyProtection="0">
      <alignment horizontal="left" vertical="top" indent="1"/>
    </xf>
    <xf numFmtId="4" fontId="113" fillId="113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0" fontId="19" fillId="114" borderId="318" applyNumberFormat="0" applyProtection="0">
      <alignment horizontal="left" vertical="center" indent="1"/>
    </xf>
    <xf numFmtId="0" fontId="44" fillId="70" borderId="314" applyNumberFormat="0" applyAlignment="0" applyProtection="0"/>
    <xf numFmtId="4" fontId="108" fillId="111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0" fontId="105" fillId="70" borderId="315" applyNumberFormat="0" applyAlignment="0" applyProtection="0"/>
    <xf numFmtId="0" fontId="57" fillId="57" borderId="314" applyNumberFormat="0" applyAlignment="0" applyProtection="0"/>
    <xf numFmtId="4" fontId="106" fillId="77" borderId="318" applyNumberFormat="0" applyProtection="0">
      <alignment vertical="center"/>
    </xf>
    <xf numFmtId="4" fontId="108" fillId="60" borderId="318" applyNumberFormat="0" applyProtection="0">
      <alignment horizontal="right" vertical="center"/>
    </xf>
    <xf numFmtId="0" fontId="19" fillId="109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top" indent="1"/>
    </xf>
    <xf numFmtId="0" fontId="14" fillId="78" borderId="322" applyNumberFormat="0" applyFont="0" applyAlignment="0" applyProtection="0"/>
    <xf numFmtId="4" fontId="108" fillId="67" borderId="318" applyNumberFormat="0" applyProtection="0">
      <alignment horizontal="right" vertical="center"/>
    </xf>
    <xf numFmtId="0" fontId="19" fillId="114" borderId="318" applyNumberFormat="0" applyProtection="0">
      <alignment horizontal="left" vertical="center" indent="1"/>
    </xf>
    <xf numFmtId="0" fontId="19" fillId="109" borderId="318" applyNumberFormat="0" applyProtection="0">
      <alignment horizontal="left" vertical="top" indent="1"/>
    </xf>
    <xf numFmtId="4" fontId="108" fillId="113" borderId="318" applyNumberFormat="0" applyProtection="0">
      <alignment horizontal="right" vertical="center"/>
    </xf>
    <xf numFmtId="4" fontId="106" fillId="77" borderId="318" applyNumberFormat="0" applyProtection="0">
      <alignment vertical="center"/>
    </xf>
    <xf numFmtId="0" fontId="108" fillId="116" borderId="318" applyNumberFormat="0" applyProtection="0">
      <alignment horizontal="left" vertical="top" indent="1"/>
    </xf>
    <xf numFmtId="4" fontId="108" fillId="115" borderId="318" applyNumberFormat="0" applyProtection="0">
      <alignment horizontal="right" vertical="center"/>
    </xf>
    <xf numFmtId="4" fontId="108" fillId="69" borderId="318" applyNumberFormat="0" applyProtection="0">
      <alignment horizontal="right" vertical="center"/>
    </xf>
    <xf numFmtId="4" fontId="108" fillId="65" borderId="318" applyNumberFormat="0" applyProtection="0">
      <alignment horizontal="right" vertical="center"/>
    </xf>
    <xf numFmtId="0" fontId="19" fillId="109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top" indent="1"/>
    </xf>
    <xf numFmtId="4" fontId="108" fillId="69" borderId="318" applyNumberFormat="0" applyProtection="0">
      <alignment horizontal="right" vertical="center"/>
    </xf>
    <xf numFmtId="0" fontId="19" fillId="25" borderId="318" applyNumberFormat="0" applyProtection="0">
      <alignment horizontal="left" vertical="center" indent="1"/>
    </xf>
    <xf numFmtId="4" fontId="108" fillId="111" borderId="318" applyNumberFormat="0" applyProtection="0">
      <alignment horizontal="right" vertical="center"/>
    </xf>
    <xf numFmtId="0" fontId="44" fillId="70" borderId="314" applyNumberFormat="0" applyAlignment="0" applyProtection="0"/>
    <xf numFmtId="4" fontId="108" fillId="116" borderId="318" applyNumberFormat="0" applyProtection="0">
      <alignment vertical="center"/>
    </xf>
    <xf numFmtId="4" fontId="111" fillId="116" borderId="318" applyNumberFormat="0" applyProtection="0">
      <alignment vertical="center"/>
    </xf>
    <xf numFmtId="4" fontId="108" fillId="115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0" fontId="44" fillId="70" borderId="314" applyNumberFormat="0" applyAlignment="0" applyProtection="0"/>
    <xf numFmtId="4" fontId="107" fillId="23" borderId="318" applyNumberFormat="0" applyProtection="0">
      <alignment vertical="center"/>
    </xf>
    <xf numFmtId="4" fontId="108" fillId="116" borderId="318" applyNumberFormat="0" applyProtection="0">
      <alignment vertical="center"/>
    </xf>
    <xf numFmtId="0" fontId="19" fillId="109" borderId="318" applyNumberFormat="0" applyProtection="0">
      <alignment horizontal="left" vertical="top" indent="1"/>
    </xf>
    <xf numFmtId="4" fontId="108" fillId="59" borderId="378" applyNumberFormat="0" applyProtection="0">
      <alignment horizontal="right" vertical="center"/>
    </xf>
    <xf numFmtId="0" fontId="44" fillId="70" borderId="314" applyNumberFormat="0" applyAlignment="0" applyProtection="0"/>
    <xf numFmtId="0" fontId="106" fillId="23" borderId="318" applyNumberFormat="0" applyProtection="0">
      <alignment horizontal="left" vertical="top" indent="1"/>
    </xf>
    <xf numFmtId="4" fontId="108" fillId="65" borderId="318" applyNumberFormat="0" applyProtection="0">
      <alignment horizontal="right" vertical="center"/>
    </xf>
    <xf numFmtId="0" fontId="19" fillId="37" borderId="318" applyNumberFormat="0" applyProtection="0">
      <alignment horizontal="left" vertical="center" indent="1"/>
    </xf>
    <xf numFmtId="4" fontId="108" fillId="116" borderId="318" applyNumberFormat="0" applyProtection="0">
      <alignment horizontal="left" vertical="center" indent="1"/>
    </xf>
    <xf numFmtId="0" fontId="62" fillId="0" borderId="316" applyNumberFormat="0" applyFill="0" applyAlignment="0" applyProtection="0"/>
    <xf numFmtId="4" fontId="108" fillId="67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9" fillId="109" borderId="318" applyNumberFormat="0" applyProtection="0">
      <alignment horizontal="left" vertical="center" indent="1"/>
    </xf>
    <xf numFmtId="4" fontId="108" fillId="115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0" fontId="44" fillId="70" borderId="314" applyNumberFormat="0" applyAlignment="0" applyProtection="0"/>
    <xf numFmtId="4" fontId="107" fillId="23" borderId="318" applyNumberFormat="0" applyProtection="0">
      <alignment vertical="center"/>
    </xf>
    <xf numFmtId="0" fontId="57" fillId="57" borderId="314" applyNumberFormat="0" applyAlignment="0" applyProtection="0"/>
    <xf numFmtId="4" fontId="108" fillId="53" borderId="318" applyNumberFormat="0" applyProtection="0">
      <alignment horizontal="right" vertical="center"/>
    </xf>
    <xf numFmtId="4" fontId="108" fillId="59" borderId="318" applyNumberFormat="0" applyProtection="0">
      <alignment horizontal="right" vertical="center"/>
    </xf>
    <xf numFmtId="4" fontId="108" fillId="68" borderId="318" applyNumberFormat="0" applyProtection="0">
      <alignment horizontal="right" vertical="center"/>
    </xf>
    <xf numFmtId="4" fontId="106" fillId="23" borderId="318" applyNumberFormat="0" applyProtection="0">
      <alignment horizontal="left" vertical="center" indent="1"/>
    </xf>
    <xf numFmtId="4" fontId="106" fillId="77" borderId="318" applyNumberFormat="0" applyProtection="0">
      <alignment vertical="center"/>
    </xf>
    <xf numFmtId="0" fontId="14" fillId="78" borderId="322" applyNumberFormat="0" applyFont="0" applyAlignment="0" applyProtection="0"/>
    <xf numFmtId="0" fontId="108" fillId="109" borderId="318" applyNumberFormat="0" applyProtection="0">
      <alignment horizontal="left" vertical="top" indent="1"/>
    </xf>
    <xf numFmtId="0" fontId="44" fillId="70" borderId="314" applyNumberFormat="0" applyAlignment="0" applyProtection="0"/>
    <xf numFmtId="0" fontId="19" fillId="109" borderId="318" applyNumberFormat="0" applyProtection="0">
      <alignment horizontal="left" vertical="top" indent="1"/>
    </xf>
    <xf numFmtId="4" fontId="108" fillId="60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4" fontId="106" fillId="23" borderId="318" applyNumberFormat="0" applyProtection="0">
      <alignment horizontal="left" vertical="center" indent="1"/>
    </xf>
    <xf numFmtId="0" fontId="108" fillId="116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top" indent="1"/>
    </xf>
    <xf numFmtId="0" fontId="19" fillId="114" borderId="318" applyNumberFormat="0" applyProtection="0">
      <alignment horizontal="left" vertical="center" indent="1"/>
    </xf>
    <xf numFmtId="4" fontId="108" fillId="69" borderId="318" applyNumberFormat="0" applyProtection="0">
      <alignment horizontal="right" vertical="center"/>
    </xf>
    <xf numFmtId="4" fontId="108" fillId="53" borderId="318" applyNumberFormat="0" applyProtection="0">
      <alignment horizontal="right" vertical="center"/>
    </xf>
    <xf numFmtId="0" fontId="57" fillId="57" borderId="314" applyNumberFormat="0" applyAlignment="0" applyProtection="0"/>
    <xf numFmtId="0" fontId="19" fillId="37" borderId="318" applyNumberFormat="0" applyProtection="0">
      <alignment horizontal="left" vertical="top" indent="1"/>
    </xf>
    <xf numFmtId="4" fontId="107" fillId="23" borderId="318" applyNumberFormat="0" applyProtection="0">
      <alignment vertical="center"/>
    </xf>
    <xf numFmtId="4" fontId="111" fillId="113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4" fontId="106" fillId="23" borderId="318" applyNumberFormat="0" applyProtection="0">
      <alignment horizontal="left" vertical="center" indent="1"/>
    </xf>
    <xf numFmtId="4" fontId="108" fillId="67" borderId="318" applyNumberFormat="0" applyProtection="0">
      <alignment horizontal="right" vertical="center"/>
    </xf>
    <xf numFmtId="4" fontId="108" fillId="61" borderId="318" applyNumberFormat="0" applyProtection="0">
      <alignment horizontal="right" vertical="center"/>
    </xf>
    <xf numFmtId="0" fontId="106" fillId="23" borderId="318" applyNumberFormat="0" applyProtection="0">
      <alignment horizontal="left" vertical="top" indent="1"/>
    </xf>
    <xf numFmtId="4" fontId="108" fillId="68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4" fontId="108" fillId="68" borderId="318" applyNumberFormat="0" applyProtection="0">
      <alignment horizontal="right" vertical="center"/>
    </xf>
    <xf numFmtId="0" fontId="19" fillId="109" borderId="318" applyNumberFormat="0" applyProtection="0">
      <alignment horizontal="left" vertical="center" indent="1"/>
    </xf>
    <xf numFmtId="4" fontId="113" fillId="113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0" fontId="19" fillId="109" borderId="318" applyNumberFormat="0" applyProtection="0">
      <alignment horizontal="left" vertical="center" indent="1"/>
    </xf>
    <xf numFmtId="4" fontId="111" fillId="116" borderId="318" applyNumberFormat="0" applyProtection="0">
      <alignment vertical="center"/>
    </xf>
    <xf numFmtId="4" fontId="108" fillId="116" borderId="318" applyNumberFormat="0" applyProtection="0">
      <alignment horizontal="left" vertical="center" indent="1"/>
    </xf>
    <xf numFmtId="4" fontId="108" fillId="53" borderId="318" applyNumberFormat="0" applyProtection="0">
      <alignment horizontal="right" vertical="center"/>
    </xf>
    <xf numFmtId="4" fontId="108" fillId="115" borderId="318" applyNumberFormat="0" applyProtection="0">
      <alignment horizontal="right" vertical="center"/>
    </xf>
    <xf numFmtId="0" fontId="105" fillId="70" borderId="315" applyNumberFormat="0" applyAlignment="0" applyProtection="0"/>
    <xf numFmtId="4" fontId="108" fillId="115" borderId="318" applyNumberFormat="0" applyProtection="0">
      <alignment horizontal="left" vertical="center" indent="1"/>
    </xf>
    <xf numFmtId="0" fontId="14" fillId="78" borderId="322" applyNumberFormat="0" applyFont="0" applyAlignment="0" applyProtection="0"/>
    <xf numFmtId="0" fontId="62" fillId="0" borderId="316" applyNumberFormat="0" applyFill="0" applyAlignment="0" applyProtection="0"/>
    <xf numFmtId="4" fontId="106" fillId="77" borderId="318" applyNumberFormat="0" applyProtection="0">
      <alignment vertical="center"/>
    </xf>
    <xf numFmtId="4" fontId="108" fillId="59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4" fontId="106" fillId="77" borderId="318" applyNumberFormat="0" applyProtection="0">
      <alignment vertical="center"/>
    </xf>
    <xf numFmtId="4" fontId="108" fillId="113" borderId="318" applyNumberFormat="0" applyProtection="0">
      <alignment horizontal="right" vertical="center"/>
    </xf>
    <xf numFmtId="4" fontId="111" fillId="116" borderId="318" applyNumberFormat="0" applyProtection="0">
      <alignment vertical="center"/>
    </xf>
    <xf numFmtId="4" fontId="113" fillId="113" borderId="318" applyNumberFormat="0" applyProtection="0">
      <alignment horizontal="right" vertical="center"/>
    </xf>
    <xf numFmtId="4" fontId="107" fillId="23" borderId="318" applyNumberFormat="0" applyProtection="0">
      <alignment vertical="center"/>
    </xf>
    <xf numFmtId="4" fontId="108" fillId="116" borderId="318" applyNumberFormat="0" applyProtection="0">
      <alignment vertical="center"/>
    </xf>
    <xf numFmtId="0" fontId="62" fillId="0" borderId="316" applyNumberFormat="0" applyFill="0" applyAlignment="0" applyProtection="0"/>
    <xf numFmtId="0" fontId="105" fillId="70" borderId="315" applyNumberFormat="0" applyAlignment="0" applyProtection="0"/>
    <xf numFmtId="0" fontId="19" fillId="114" borderId="318" applyNumberFormat="0" applyProtection="0">
      <alignment horizontal="left" vertical="top" indent="1"/>
    </xf>
    <xf numFmtId="4" fontId="107" fillId="23" borderId="318" applyNumberFormat="0" applyProtection="0">
      <alignment vertical="center"/>
    </xf>
    <xf numFmtId="0" fontId="106" fillId="23" borderId="318" applyNumberFormat="0" applyProtection="0">
      <alignment horizontal="left" vertical="top" indent="1"/>
    </xf>
    <xf numFmtId="0" fontId="44" fillId="70" borderId="331" applyNumberFormat="0" applyAlignment="0" applyProtection="0"/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08" fillId="115" borderId="318" applyNumberFormat="0" applyProtection="0">
      <alignment horizontal="left" vertical="center" indent="1"/>
    </xf>
    <xf numFmtId="4" fontId="106" fillId="23" borderId="318" applyNumberFormat="0" applyProtection="0">
      <alignment horizontal="left" vertical="center" indent="1"/>
    </xf>
    <xf numFmtId="0" fontId="14" fillId="78" borderId="322" applyNumberFormat="0" applyFont="0" applyAlignment="0" applyProtection="0"/>
    <xf numFmtId="0" fontId="108" fillId="109" borderId="318" applyNumberFormat="0" applyProtection="0">
      <alignment horizontal="left" vertical="top" indent="1"/>
    </xf>
    <xf numFmtId="4" fontId="107" fillId="23" borderId="318" applyNumberFormat="0" applyProtection="0">
      <alignment vertical="center"/>
    </xf>
    <xf numFmtId="0" fontId="19" fillId="114" borderId="318" applyNumberFormat="0" applyProtection="0">
      <alignment horizontal="left" vertical="top" indent="1"/>
    </xf>
    <xf numFmtId="4" fontId="106" fillId="23" borderId="318" applyNumberFormat="0" applyProtection="0">
      <alignment horizontal="left" vertical="center" indent="1"/>
    </xf>
    <xf numFmtId="4" fontId="108" fillId="116" borderId="318" applyNumberFormat="0" applyProtection="0">
      <alignment horizontal="left" vertical="center" indent="1"/>
    </xf>
    <xf numFmtId="4" fontId="108" fillId="53" borderId="318" applyNumberFormat="0" applyProtection="0">
      <alignment horizontal="right" vertical="center"/>
    </xf>
    <xf numFmtId="0" fontId="14" fillId="78" borderId="322" applyNumberFormat="0" applyFont="0" applyAlignment="0" applyProtection="0"/>
    <xf numFmtId="0" fontId="57" fillId="57" borderId="314" applyNumberFormat="0" applyAlignment="0" applyProtection="0"/>
    <xf numFmtId="4" fontId="108" fillId="115" borderId="318" applyNumberFormat="0" applyProtection="0">
      <alignment horizontal="right" vertical="center"/>
    </xf>
    <xf numFmtId="0" fontId="108" fillId="109" borderId="318" applyNumberFormat="0" applyProtection="0">
      <alignment horizontal="left" vertical="top" indent="1"/>
    </xf>
    <xf numFmtId="4" fontId="108" fillId="111" borderId="318" applyNumberFormat="0" applyProtection="0">
      <alignment horizontal="right" vertical="center"/>
    </xf>
    <xf numFmtId="0" fontId="19" fillId="25" borderId="318" applyNumberFormat="0" applyProtection="0">
      <alignment horizontal="left" vertical="center" indent="1"/>
    </xf>
    <xf numFmtId="0" fontId="19" fillId="114" borderId="318" applyNumberFormat="0" applyProtection="0">
      <alignment horizontal="left" vertical="center" indent="1"/>
    </xf>
    <xf numFmtId="0" fontId="19" fillId="37" borderId="318" applyNumberFormat="0" applyProtection="0">
      <alignment horizontal="left" vertical="center" indent="1"/>
    </xf>
    <xf numFmtId="0" fontId="57" fillId="57" borderId="314" applyNumberFormat="0" applyAlignment="0" applyProtection="0"/>
    <xf numFmtId="0" fontId="19" fillId="37" borderId="318" applyNumberFormat="0" applyProtection="0">
      <alignment horizontal="left" vertical="top" indent="1"/>
    </xf>
    <xf numFmtId="0" fontId="106" fillId="23" borderId="318" applyNumberFormat="0" applyProtection="0">
      <alignment horizontal="left" vertical="top" indent="1"/>
    </xf>
    <xf numFmtId="0" fontId="105" fillId="70" borderId="315" applyNumberFormat="0" applyAlignment="0" applyProtection="0"/>
    <xf numFmtId="4" fontId="106" fillId="77" borderId="318" applyNumberFormat="0" applyProtection="0">
      <alignment vertical="center"/>
    </xf>
    <xf numFmtId="0" fontId="19" fillId="25" borderId="318" applyNumberFormat="0" applyProtection="0">
      <alignment horizontal="left" vertical="top" indent="1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13" fillId="113" borderId="318" applyNumberFormat="0" applyProtection="0">
      <alignment horizontal="right" vertical="center"/>
    </xf>
    <xf numFmtId="0" fontId="108" fillId="109" borderId="318" applyNumberFormat="0" applyProtection="0">
      <alignment horizontal="left" vertical="top" indent="1"/>
    </xf>
    <xf numFmtId="4" fontId="108" fillId="60" borderId="318" applyNumberFormat="0" applyProtection="0">
      <alignment horizontal="right" vertical="center"/>
    </xf>
    <xf numFmtId="4" fontId="108" fillId="111" borderId="318" applyNumberFormat="0" applyProtection="0">
      <alignment horizontal="right" vertical="center"/>
    </xf>
    <xf numFmtId="0" fontId="14" fillId="78" borderId="322" applyNumberFormat="0" applyFont="0" applyAlignment="0" applyProtection="0"/>
    <xf numFmtId="0" fontId="19" fillId="25" borderId="318" applyNumberFormat="0" applyProtection="0">
      <alignment horizontal="left" vertical="top" indent="1"/>
    </xf>
    <xf numFmtId="0" fontId="19" fillId="37" borderId="318" applyNumberFormat="0" applyProtection="0">
      <alignment horizontal="left" vertical="top" indent="1"/>
    </xf>
    <xf numFmtId="0" fontId="57" fillId="57" borderId="314" applyNumberFormat="0" applyAlignment="0" applyProtection="0"/>
    <xf numFmtId="0" fontId="19" fillId="25" borderId="318" applyNumberFormat="0" applyProtection="0">
      <alignment horizontal="left" vertical="center" indent="1"/>
    </xf>
    <xf numFmtId="4" fontId="108" fillId="53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0" fontId="62" fillId="0" borderId="316" applyNumberFormat="0" applyFill="0" applyAlignment="0" applyProtection="0"/>
    <xf numFmtId="4" fontId="113" fillId="113" borderId="318" applyNumberFormat="0" applyProtection="0">
      <alignment horizontal="right" vertical="center"/>
    </xf>
    <xf numFmtId="0" fontId="108" fillId="109" borderId="318" applyNumberFormat="0" applyProtection="0">
      <alignment horizontal="left" vertical="top" indent="1"/>
    </xf>
    <xf numFmtId="0" fontId="62" fillId="0" borderId="316" applyNumberFormat="0" applyFill="0" applyAlignment="0" applyProtection="0"/>
    <xf numFmtId="4" fontId="113" fillId="113" borderId="318" applyNumberFormat="0" applyProtection="0">
      <alignment horizontal="right" vertical="center"/>
    </xf>
    <xf numFmtId="4" fontId="108" fillId="60" borderId="318" applyNumberFormat="0" applyProtection="0">
      <alignment horizontal="right" vertical="center"/>
    </xf>
    <xf numFmtId="0" fontId="62" fillId="0" borderId="316" applyNumberFormat="0" applyFill="0" applyAlignment="0" applyProtection="0"/>
    <xf numFmtId="4" fontId="108" fillId="61" borderId="340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4" fontId="106" fillId="23" borderId="340" applyNumberFormat="0" applyProtection="0">
      <alignment horizontal="left" vertical="center" indent="1"/>
    </xf>
    <xf numFmtId="0" fontId="57" fillId="57" borderId="336" applyNumberFormat="0" applyAlignment="0" applyProtection="0"/>
    <xf numFmtId="4" fontId="108" fillId="116" borderId="340" applyNumberFormat="0" applyProtection="0">
      <alignment vertical="center"/>
    </xf>
    <xf numFmtId="0" fontId="108" fillId="116" borderId="340" applyNumberFormat="0" applyProtection="0">
      <alignment horizontal="left" vertical="top" indent="1"/>
    </xf>
    <xf numFmtId="0" fontId="62" fillId="0" borderId="338" applyNumberFormat="0" applyFill="0" applyAlignment="0" applyProtection="0"/>
    <xf numFmtId="4" fontId="108" fillId="53" borderId="378" applyNumberFormat="0" applyProtection="0">
      <alignment horizontal="right" vertical="center"/>
    </xf>
    <xf numFmtId="168" fontId="15" fillId="0" borderId="339">
      <alignment horizontal="right" indent="1"/>
    </xf>
    <xf numFmtId="4" fontId="106" fillId="23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0" fontId="44" fillId="70" borderId="336" applyNumberFormat="0" applyAlignment="0" applyProtection="0"/>
    <xf numFmtId="4" fontId="108" fillId="111" borderId="340" applyNumberFormat="0" applyProtection="0">
      <alignment horizontal="right" vertical="center"/>
    </xf>
    <xf numFmtId="168" fontId="15" fillId="0" borderId="339">
      <alignment horizontal="right" indent="1"/>
    </xf>
    <xf numFmtId="4" fontId="113" fillId="113" borderId="340" applyNumberFormat="0" applyProtection="0">
      <alignment horizontal="right" vertical="center"/>
    </xf>
    <xf numFmtId="4" fontId="107" fillId="23" borderId="340" applyNumberFormat="0" applyProtection="0">
      <alignment vertical="center"/>
    </xf>
    <xf numFmtId="0" fontId="62" fillId="0" borderId="338" applyNumberFormat="0" applyFill="0" applyAlignment="0" applyProtection="0"/>
    <xf numFmtId="0" fontId="41" fillId="78" borderId="344" applyNumberFormat="0" applyFont="0" applyAlignment="0" applyProtection="0"/>
    <xf numFmtId="168" fontId="15" fillId="0" borderId="339">
      <alignment horizontal="right" indent="1"/>
    </xf>
    <xf numFmtId="4" fontId="108" fillId="53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116" borderId="340" applyNumberFormat="0" applyProtection="0">
      <alignment horizontal="left" vertical="center" indent="1"/>
    </xf>
    <xf numFmtId="4" fontId="107" fillId="23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11" fillId="113" borderId="340" applyNumberFormat="0" applyProtection="0">
      <alignment horizontal="right" vertical="center"/>
    </xf>
    <xf numFmtId="4" fontId="106" fillId="23" borderId="340" applyNumberFormat="0" applyProtection="0">
      <alignment horizontal="left" vertical="center" indent="1"/>
    </xf>
    <xf numFmtId="0" fontId="44" fillId="70" borderId="336" applyNumberFormat="0" applyAlignment="0" applyProtection="0"/>
    <xf numFmtId="0" fontId="57" fillId="57" borderId="336" applyNumberFormat="0" applyAlignment="0" applyProtection="0"/>
    <xf numFmtId="0" fontId="19" fillId="109" borderId="340" applyNumberFormat="0" applyProtection="0">
      <alignment horizontal="left" vertical="center" indent="1"/>
    </xf>
    <xf numFmtId="4" fontId="108" fillId="60" borderId="340" applyNumberFormat="0" applyProtection="0">
      <alignment horizontal="right" vertical="center"/>
    </xf>
    <xf numFmtId="168" fontId="15" fillId="0" borderId="339">
      <alignment horizontal="right" indent="1"/>
    </xf>
    <xf numFmtId="4" fontId="108" fillId="69" borderId="340" applyNumberFormat="0" applyProtection="0">
      <alignment horizontal="right" vertical="center"/>
    </xf>
    <xf numFmtId="0" fontId="44" fillId="70" borderId="336" applyNumberFormat="0" applyAlignment="0" applyProtection="0"/>
    <xf numFmtId="168" fontId="15" fillId="0" borderId="339">
      <alignment horizontal="right" indent="1"/>
    </xf>
    <xf numFmtId="0" fontId="14" fillId="78" borderId="344" applyNumberFormat="0" applyFont="0" applyAlignment="0" applyProtection="0"/>
    <xf numFmtId="0" fontId="105" fillId="70" borderId="337" applyNumberFormat="0" applyAlignment="0" applyProtection="0"/>
    <xf numFmtId="4" fontId="108" fillId="116" borderId="340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0" fontId="19" fillId="37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4" fontId="106" fillId="77" borderId="340" applyNumberFormat="0" applyProtection="0">
      <alignment vertical="center"/>
    </xf>
    <xf numFmtId="4" fontId="107" fillId="23" borderId="340" applyNumberFormat="0" applyProtection="0">
      <alignment vertical="center"/>
    </xf>
    <xf numFmtId="4" fontId="106" fillId="23" borderId="340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4" fontId="108" fillId="67" borderId="378" applyNumberFormat="0" applyProtection="0">
      <alignment horizontal="right" vertical="center"/>
    </xf>
    <xf numFmtId="0" fontId="62" fillId="0" borderId="419" applyNumberFormat="0" applyFill="0" applyAlignment="0" applyProtection="0"/>
    <xf numFmtId="4" fontId="108" fillId="115" borderId="340" applyNumberFormat="0" applyProtection="0">
      <alignment horizontal="left" vertical="center" indent="1"/>
    </xf>
    <xf numFmtId="4" fontId="113" fillId="113" borderId="340" applyNumberFormat="0" applyProtection="0">
      <alignment horizontal="right" vertical="center"/>
    </xf>
    <xf numFmtId="0" fontId="105" fillId="70" borderId="337" applyNumberFormat="0" applyAlignment="0" applyProtection="0"/>
    <xf numFmtId="0" fontId="57" fillId="57" borderId="336" applyNumberFormat="0" applyAlignment="0" applyProtection="0"/>
    <xf numFmtId="0" fontId="62" fillId="0" borderId="338" applyNumberFormat="0" applyFill="0" applyAlignment="0" applyProtection="0"/>
    <xf numFmtId="0" fontId="106" fillId="23" borderId="340" applyNumberFormat="0" applyProtection="0">
      <alignment horizontal="left" vertical="top" indent="1"/>
    </xf>
    <xf numFmtId="4" fontId="106" fillId="77" borderId="340" applyNumberFormat="0" applyProtection="0">
      <alignment vertical="center"/>
    </xf>
    <xf numFmtId="4" fontId="107" fillId="23" borderId="340" applyNumberFormat="0" applyProtection="0">
      <alignment vertical="center"/>
    </xf>
    <xf numFmtId="4" fontId="106" fillId="23" borderId="340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13" fillId="113" borderId="340" applyNumberFormat="0" applyProtection="0">
      <alignment horizontal="right" vertical="center"/>
    </xf>
    <xf numFmtId="0" fontId="108" fillId="116" borderId="340" applyNumberFormat="0" applyProtection="0">
      <alignment horizontal="left" vertical="top" indent="1"/>
    </xf>
    <xf numFmtId="4" fontId="108" fillId="115" borderId="340" applyNumberFormat="0" applyProtection="0">
      <alignment horizontal="left" vertical="center" indent="1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08" fillId="69" borderId="340" applyNumberFormat="0" applyProtection="0">
      <alignment horizontal="right" vertical="center"/>
    </xf>
    <xf numFmtId="168" fontId="15" fillId="0" borderId="339">
      <alignment horizontal="right" indent="1"/>
    </xf>
    <xf numFmtId="0" fontId="44" fillId="70" borderId="336" applyNumberFormat="0" applyAlignment="0" applyProtection="0"/>
    <xf numFmtId="0" fontId="106" fillId="23" borderId="340" applyNumberFormat="0" applyProtection="0">
      <alignment horizontal="left" vertical="top" indent="1"/>
    </xf>
    <xf numFmtId="4" fontId="108" fillId="67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13" fillId="113" borderId="340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0" fontId="40" fillId="30" borderId="415"/>
    <xf numFmtId="168" fontId="15" fillId="0" borderId="382">
      <alignment horizontal="right" indent="1"/>
    </xf>
    <xf numFmtId="0" fontId="14" fillId="78" borderId="348" applyNumberFormat="0" applyFont="0" applyAlignment="0" applyProtection="0"/>
    <xf numFmtId="4" fontId="108" fillId="111" borderId="403" applyNumberFormat="0" applyProtection="0">
      <alignment horizontal="right" vertical="center"/>
    </xf>
    <xf numFmtId="4" fontId="113" fillId="113" borderId="378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15" fillId="110" borderId="342" applyNumberFormat="0" applyProtection="0">
      <alignment horizontal="left" vertical="center" indent="1"/>
    </xf>
    <xf numFmtId="4" fontId="108" fillId="65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53" borderId="340" applyNumberFormat="0" applyProtection="0">
      <alignment horizontal="right" vertical="center"/>
    </xf>
    <xf numFmtId="0" fontId="106" fillId="23" borderId="340" applyNumberFormat="0" applyProtection="0">
      <alignment horizontal="left" vertical="top" indent="1"/>
    </xf>
    <xf numFmtId="4" fontId="106" fillId="23" borderId="340" applyNumberFormat="0" applyProtection="0">
      <alignment horizontal="left" vertical="center" indent="1"/>
    </xf>
    <xf numFmtId="4" fontId="106" fillId="77" borderId="340" applyNumberFormat="0" applyProtection="0">
      <alignment vertical="center"/>
    </xf>
    <xf numFmtId="0" fontId="105" fillId="70" borderId="337" applyNumberFormat="0" applyAlignment="0" applyProtection="0"/>
    <xf numFmtId="0" fontId="14" fillId="78" borderId="344" applyNumberFormat="0" applyFont="0" applyAlignment="0" applyProtection="0"/>
    <xf numFmtId="0" fontId="44" fillId="70" borderId="336" applyNumberFormat="0" applyAlignment="0" applyProtection="0"/>
    <xf numFmtId="0" fontId="41" fillId="78" borderId="344" applyNumberFormat="0" applyFont="0" applyAlignment="0" applyProtection="0"/>
    <xf numFmtId="0" fontId="18" fillId="76" borderId="335"/>
    <xf numFmtId="0" fontId="18" fillId="30" borderId="339"/>
    <xf numFmtId="0" fontId="57" fillId="57" borderId="336" applyNumberFormat="0" applyAlignment="0" applyProtection="0"/>
    <xf numFmtId="168" fontId="15" fillId="0" borderId="339">
      <alignment horizontal="right" indent="1"/>
    </xf>
    <xf numFmtId="0" fontId="44" fillId="70" borderId="336" applyNumberFormat="0" applyAlignment="0" applyProtection="0"/>
    <xf numFmtId="0" fontId="19" fillId="114" borderId="340" applyNumberFormat="0" applyProtection="0">
      <alignment horizontal="left" vertical="top" indent="1"/>
    </xf>
    <xf numFmtId="0" fontId="18" fillId="76" borderId="399"/>
    <xf numFmtId="4" fontId="121" fillId="23" borderId="342" applyNumberFormat="0" applyProtection="0">
      <alignment vertical="center"/>
    </xf>
    <xf numFmtId="4" fontId="122" fillId="23" borderId="342" applyNumberFormat="0" applyProtection="0">
      <alignment vertical="center"/>
    </xf>
    <xf numFmtId="4" fontId="123" fillId="116" borderId="342" applyNumberFormat="0" applyProtection="0">
      <alignment horizontal="left" vertical="center" indent="1"/>
    </xf>
    <xf numFmtId="4" fontId="115" fillId="53" borderId="342" applyNumberFormat="0" applyProtection="0">
      <alignment horizontal="right" vertical="center"/>
    </xf>
    <xf numFmtId="4" fontId="115" fillId="136" borderId="342" applyNumberFormat="0" applyProtection="0">
      <alignment horizontal="right" vertical="center"/>
    </xf>
    <xf numFmtId="4" fontId="115" fillId="61" borderId="342" applyNumberFormat="0" applyProtection="0">
      <alignment horizontal="right" vertical="center"/>
    </xf>
    <xf numFmtId="4" fontId="115" fillId="65" borderId="342" applyNumberFormat="0" applyProtection="0">
      <alignment horizontal="right" vertical="center"/>
    </xf>
    <xf numFmtId="4" fontId="115" fillId="69" borderId="342" applyNumberFormat="0" applyProtection="0">
      <alignment horizontal="right" vertical="center"/>
    </xf>
    <xf numFmtId="4" fontId="115" fillId="68" borderId="342" applyNumberFormat="0" applyProtection="0">
      <alignment horizontal="right" vertical="center"/>
    </xf>
    <xf numFmtId="4" fontId="115" fillId="111" borderId="342" applyNumberFormat="0" applyProtection="0">
      <alignment horizontal="right" vertical="center"/>
    </xf>
    <xf numFmtId="4" fontId="115" fillId="60" borderId="342" applyNumberFormat="0" applyProtection="0">
      <alignment horizontal="right" vertical="center"/>
    </xf>
    <xf numFmtId="4" fontId="115" fillId="112" borderId="341" applyNumberFormat="0" applyProtection="0">
      <alignment horizontal="left" vertical="center" indent="1"/>
    </xf>
    <xf numFmtId="4" fontId="115" fillId="51" borderId="342" applyNumberFormat="0" applyProtection="0">
      <alignment horizontal="left" vertical="center" indent="1"/>
    </xf>
    <xf numFmtId="4" fontId="115" fillId="51" borderId="342" applyNumberFormat="0" applyProtection="0">
      <alignment horizontal="left" vertical="center" indent="1"/>
    </xf>
    <xf numFmtId="4" fontId="124" fillId="137" borderId="341" applyNumberFormat="0" applyProtection="0">
      <alignment horizontal="left" vertical="center" indent="1"/>
    </xf>
    <xf numFmtId="4" fontId="115" fillId="115" borderId="342" applyNumberFormat="0" applyProtection="0">
      <alignment horizontal="right" vertical="center"/>
    </xf>
    <xf numFmtId="0" fontId="57" fillId="57" borderId="336" applyNumberFormat="0" applyAlignment="0" applyProtection="0"/>
    <xf numFmtId="0" fontId="44" fillId="70" borderId="336" applyNumberFormat="0" applyAlignment="0" applyProtection="0"/>
    <xf numFmtId="0" fontId="115" fillId="70" borderId="342" applyNumberFormat="0" applyProtection="0">
      <alignment horizontal="left" vertical="center" indent="1"/>
    </xf>
    <xf numFmtId="0" fontId="101" fillId="137" borderId="340" applyNumberFormat="0" applyProtection="0">
      <alignment horizontal="left" vertical="top" indent="1"/>
    </xf>
    <xf numFmtId="0" fontId="101" fillId="137" borderId="340" applyNumberFormat="0" applyProtection="0">
      <alignment horizontal="left" vertical="top" indent="1"/>
    </xf>
    <xf numFmtId="0" fontId="115" fillId="138" borderId="342" applyNumberFormat="0" applyProtection="0">
      <alignment horizontal="left" vertical="center" indent="1"/>
    </xf>
    <xf numFmtId="0" fontId="101" fillId="115" borderId="340" applyNumberFormat="0" applyProtection="0">
      <alignment horizontal="left" vertical="top" indent="1"/>
    </xf>
    <xf numFmtId="0" fontId="101" fillId="115" borderId="340" applyNumberFormat="0" applyProtection="0">
      <alignment horizontal="left" vertical="top" indent="1"/>
    </xf>
    <xf numFmtId="0" fontId="115" fillId="58" borderId="342" applyNumberFormat="0" applyProtection="0">
      <alignment horizontal="left" vertical="center" indent="1"/>
    </xf>
    <xf numFmtId="0" fontId="101" fillId="58" borderId="340" applyNumberFormat="0" applyProtection="0">
      <alignment horizontal="left" vertical="top" indent="1"/>
    </xf>
    <xf numFmtId="0" fontId="101" fillId="58" borderId="340" applyNumberFormat="0" applyProtection="0">
      <alignment horizontal="left" vertical="top" indent="1"/>
    </xf>
    <xf numFmtId="0" fontId="115" fillId="113" borderId="342" applyNumberFormat="0" applyProtection="0">
      <alignment horizontal="left" vertical="center" indent="1"/>
    </xf>
    <xf numFmtId="0" fontId="101" fillId="113" borderId="340" applyNumberFormat="0" applyProtection="0">
      <alignment horizontal="left" vertical="top" indent="1"/>
    </xf>
    <xf numFmtId="0" fontId="101" fillId="113" borderId="340" applyNumberFormat="0" applyProtection="0">
      <alignment horizontal="left" vertical="top" indent="1"/>
    </xf>
    <xf numFmtId="4" fontId="123" fillId="139" borderId="342" applyNumberFormat="0" applyProtection="0">
      <alignment horizontal="left" vertical="center" indent="1"/>
    </xf>
    <xf numFmtId="4" fontId="123" fillId="139" borderId="342" applyNumberFormat="0" applyProtection="0">
      <alignment horizontal="left" vertical="center" indent="1"/>
    </xf>
    <xf numFmtId="4" fontId="108" fillId="61" borderId="378" applyNumberFormat="0" applyProtection="0">
      <alignment horizontal="right" vertical="center"/>
    </xf>
    <xf numFmtId="0" fontId="44" fillId="70" borderId="383" applyNumberFormat="0" applyAlignment="0" applyProtection="0"/>
    <xf numFmtId="4" fontId="108" fillId="115" borderId="378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0" fontId="123" fillId="21" borderId="343"/>
    <xf numFmtId="4" fontId="115" fillId="0" borderId="342" applyNumberFormat="0" applyProtection="0">
      <alignment horizontal="right" vertical="center"/>
    </xf>
    <xf numFmtId="4" fontId="122" fillId="51" borderId="342" applyNumberFormat="0" applyProtection="0">
      <alignment horizontal="right" vertical="center"/>
    </xf>
    <xf numFmtId="0" fontId="125" fillId="0" borderId="339"/>
    <xf numFmtId="0" fontId="57" fillId="57" borderId="395" applyNumberFormat="0" applyAlignment="0" applyProtection="0"/>
    <xf numFmtId="4" fontId="115" fillId="112" borderId="379" applyNumberFormat="0" applyProtection="0">
      <alignment horizontal="left" vertical="center" indent="1"/>
    </xf>
    <xf numFmtId="0" fontId="19" fillId="109" borderId="378" applyNumberFormat="0" applyProtection="0">
      <alignment horizontal="left" vertical="top" indent="1"/>
    </xf>
    <xf numFmtId="0" fontId="18" fillId="76" borderId="375"/>
    <xf numFmtId="4" fontId="108" fillId="115" borderId="378" applyNumberFormat="0" applyProtection="0">
      <alignment horizontal="left" vertical="center" indent="1"/>
    </xf>
    <xf numFmtId="0" fontId="18" fillId="30" borderId="382"/>
    <xf numFmtId="4" fontId="123" fillId="139" borderId="380" applyNumberFormat="0" applyProtection="0">
      <alignment horizontal="left" vertical="center" indent="1"/>
    </xf>
    <xf numFmtId="4" fontId="106" fillId="77" borderId="378" applyNumberFormat="0" applyProtection="0">
      <alignment vertical="center"/>
    </xf>
    <xf numFmtId="0" fontId="108" fillId="109" borderId="403" applyNumberFormat="0" applyProtection="0">
      <alignment horizontal="left" vertical="top" indent="1"/>
    </xf>
    <xf numFmtId="0" fontId="57" fillId="57" borderId="444" applyNumberFormat="0" applyAlignment="0" applyProtection="0"/>
    <xf numFmtId="4" fontId="108" fillId="60" borderId="378" applyNumberFormat="0" applyProtection="0">
      <alignment horizontal="right" vertical="center"/>
    </xf>
    <xf numFmtId="0" fontId="44" fillId="70" borderId="387" applyNumberFormat="0" applyAlignment="0" applyProtection="0"/>
    <xf numFmtId="4" fontId="106" fillId="77" borderId="425" applyNumberFormat="0" applyProtection="0">
      <alignment vertical="center"/>
    </xf>
    <xf numFmtId="0" fontId="19" fillId="25" borderId="378" applyNumberFormat="0" applyProtection="0">
      <alignment horizontal="left" vertical="top" indent="1"/>
    </xf>
    <xf numFmtId="4" fontId="115" fillId="53" borderId="380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0" fontId="57" fillId="57" borderId="363" applyNumberFormat="0" applyAlignment="0" applyProtection="0"/>
    <xf numFmtId="168" fontId="15" fillId="0" borderId="424">
      <alignment horizontal="right" indent="1"/>
    </xf>
    <xf numFmtId="0" fontId="44" fillId="70" borderId="363" applyNumberFormat="0" applyAlignment="0" applyProtection="0"/>
    <xf numFmtId="0" fontId="19" fillId="109" borderId="378" applyNumberFormat="0" applyProtection="0">
      <alignment horizontal="left" vertical="center" indent="1"/>
    </xf>
    <xf numFmtId="0" fontId="57" fillId="57" borderId="395" applyNumberFormat="0" applyAlignment="0" applyProtection="0"/>
    <xf numFmtId="4" fontId="108" fillId="59" borderId="403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4" fontId="106" fillId="77" borderId="378" applyNumberFormat="0" applyProtection="0">
      <alignment vertical="center"/>
    </xf>
    <xf numFmtId="0" fontId="44" fillId="70" borderId="431" applyNumberFormat="0" applyAlignment="0" applyProtection="0"/>
    <xf numFmtId="0" fontId="19" fillId="25" borderId="378" applyNumberFormat="0" applyProtection="0">
      <alignment horizontal="left" vertical="center" indent="1"/>
    </xf>
    <xf numFmtId="4" fontId="111" fillId="113" borderId="378" applyNumberFormat="0" applyProtection="0">
      <alignment horizontal="right" vertical="center"/>
    </xf>
    <xf numFmtId="0" fontId="19" fillId="109" borderId="403" applyNumberFormat="0" applyProtection="0">
      <alignment horizontal="left" vertical="center" indent="1"/>
    </xf>
    <xf numFmtId="0" fontId="57" fillId="57" borderId="363" applyNumberFormat="0" applyAlignment="0" applyProtection="0"/>
    <xf numFmtId="4" fontId="123" fillId="116" borderId="380" applyNumberFormat="0" applyProtection="0">
      <alignment horizontal="left" vertical="center" indent="1"/>
    </xf>
    <xf numFmtId="168" fontId="15" fillId="0" borderId="382">
      <alignment horizontal="right" indent="1"/>
    </xf>
    <xf numFmtId="0" fontId="19" fillId="109" borderId="378" applyNumberFormat="0" applyProtection="0">
      <alignment horizontal="left" vertical="top" indent="1"/>
    </xf>
    <xf numFmtId="168" fontId="15" fillId="0" borderId="424">
      <alignment horizontal="right" indent="1"/>
    </xf>
    <xf numFmtId="0" fontId="57" fillId="57" borderId="453" applyNumberFormat="0" applyAlignment="0" applyProtection="0"/>
    <xf numFmtId="0" fontId="62" fillId="0" borderId="357" applyNumberFormat="0" applyFill="0" applyAlignment="0" applyProtection="0"/>
    <xf numFmtId="0" fontId="123" fillId="21" borderId="406"/>
    <xf numFmtId="4" fontId="108" fillId="61" borderId="378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0" fontId="101" fillId="113" borderId="378" applyNumberFormat="0" applyProtection="0">
      <alignment horizontal="left" vertical="top" indent="1"/>
    </xf>
    <xf numFmtId="0" fontId="19" fillId="25" borderId="378" applyNumberFormat="0" applyProtection="0">
      <alignment horizontal="left" vertical="center" indent="1"/>
    </xf>
    <xf numFmtId="0" fontId="41" fillId="78" borderId="396" applyNumberFormat="0" applyFont="0" applyAlignment="0" applyProtection="0"/>
    <xf numFmtId="4" fontId="108" fillId="60" borderId="403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4" fontId="108" fillId="69" borderId="378" applyNumberFormat="0" applyProtection="0">
      <alignment horizontal="right" vertical="center"/>
    </xf>
    <xf numFmtId="0" fontId="57" fillId="57" borderId="409" applyNumberFormat="0" applyAlignment="0" applyProtection="0"/>
    <xf numFmtId="0" fontId="19" fillId="109" borderId="425" applyNumberFormat="0" applyProtection="0">
      <alignment horizontal="left" vertical="center" indent="1"/>
    </xf>
    <xf numFmtId="0" fontId="62" fillId="0" borderId="357" applyNumberFormat="0" applyFill="0" applyAlignment="0" applyProtection="0"/>
    <xf numFmtId="4" fontId="108" fillId="53" borderId="378" applyNumberFormat="0" applyProtection="0">
      <alignment horizontal="right" vertical="center"/>
    </xf>
    <xf numFmtId="0" fontId="62" fillId="0" borderId="365" applyNumberFormat="0" applyFill="0" applyAlignment="0" applyProtection="0"/>
    <xf numFmtId="0" fontId="19" fillId="25" borderId="378" applyNumberFormat="0" applyProtection="0">
      <alignment horizontal="left" vertical="center" indent="1"/>
    </xf>
    <xf numFmtId="0" fontId="62" fillId="0" borderId="357" applyNumberFormat="0" applyFill="0" applyAlignment="0" applyProtection="0"/>
    <xf numFmtId="4" fontId="108" fillId="115" borderId="378" applyNumberFormat="0" applyProtection="0">
      <alignment horizontal="left" vertical="center" indent="1"/>
    </xf>
    <xf numFmtId="0" fontId="14" fillId="78" borderId="364" applyNumberFormat="0" applyFont="0" applyAlignment="0" applyProtection="0"/>
    <xf numFmtId="0" fontId="41" fillId="78" borderId="418" applyNumberFormat="0" applyFont="0" applyAlignment="0" applyProtection="0"/>
    <xf numFmtId="4" fontId="108" fillId="67" borderId="378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4" fontId="108" fillId="61" borderId="378" applyNumberFormat="0" applyProtection="0">
      <alignment horizontal="right" vertical="center"/>
    </xf>
    <xf numFmtId="0" fontId="108" fillId="116" borderId="378" applyNumberFormat="0" applyProtection="0">
      <alignment horizontal="left" vertical="top" indent="1"/>
    </xf>
    <xf numFmtId="0" fontId="105" fillId="70" borderId="384" applyNumberFormat="0" applyAlignment="0" applyProtection="0"/>
    <xf numFmtId="4" fontId="108" fillId="115" borderId="378" applyNumberFormat="0" applyProtection="0">
      <alignment horizontal="left" vertical="center" indent="1"/>
    </xf>
    <xf numFmtId="4" fontId="108" fillId="59" borderId="378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4" fontId="108" fillId="116" borderId="403" applyNumberFormat="0" applyProtection="0">
      <alignment horizontal="left" vertical="center" indent="1"/>
    </xf>
    <xf numFmtId="4" fontId="108" fillId="116" borderId="378" applyNumberFormat="0" applyProtection="0">
      <alignment horizontal="left" vertical="center" indent="1"/>
    </xf>
    <xf numFmtId="0" fontId="101" fillId="113" borderId="403" applyNumberFormat="0" applyProtection="0">
      <alignment horizontal="left" vertical="top" indent="1"/>
    </xf>
    <xf numFmtId="4" fontId="108" fillId="60" borderId="378" applyNumberFormat="0" applyProtection="0">
      <alignment horizontal="right" vertical="center"/>
    </xf>
    <xf numFmtId="0" fontId="19" fillId="25" borderId="378" applyNumberFormat="0" applyProtection="0">
      <alignment horizontal="left" vertical="top" indent="1"/>
    </xf>
    <xf numFmtId="4" fontId="108" fillId="53" borderId="378" applyNumberFormat="0" applyProtection="0">
      <alignment horizontal="right" vertical="center"/>
    </xf>
    <xf numFmtId="0" fontId="14" fillId="78" borderId="364" applyNumberFormat="0" applyFont="0" applyAlignment="0" applyProtection="0"/>
    <xf numFmtId="0" fontId="41" fillId="78" borderId="396" applyNumberFormat="0" applyFont="0" applyAlignment="0" applyProtection="0"/>
    <xf numFmtId="4" fontId="108" fillId="67" borderId="378" applyNumberFormat="0" applyProtection="0">
      <alignment horizontal="right" vertical="center"/>
    </xf>
    <xf numFmtId="4" fontId="108" fillId="116" borderId="378" applyNumberFormat="0" applyProtection="0">
      <alignment vertical="center"/>
    </xf>
    <xf numFmtId="4" fontId="108" fillId="59" borderId="378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4" fontId="108" fillId="115" borderId="378" applyNumberFormat="0" applyProtection="0">
      <alignment horizontal="left" vertical="center" indent="1"/>
    </xf>
    <xf numFmtId="0" fontId="106" fillId="23" borderId="378" applyNumberFormat="0" applyProtection="0">
      <alignment horizontal="left" vertical="top" indent="1"/>
    </xf>
    <xf numFmtId="4" fontId="108" fillId="61" borderId="378" applyNumberFormat="0" applyProtection="0">
      <alignment horizontal="right" vertical="center"/>
    </xf>
    <xf numFmtId="0" fontId="105" fillId="70" borderId="467" applyNumberFormat="0" applyAlignment="0" applyProtection="0"/>
    <xf numFmtId="0" fontId="14" fillId="78" borderId="388" applyNumberFormat="0" applyFont="0" applyAlignment="0" applyProtection="0"/>
    <xf numFmtId="0" fontId="19" fillId="25" borderId="378" applyNumberFormat="0" applyProtection="0">
      <alignment horizontal="left" vertical="center" indent="1"/>
    </xf>
    <xf numFmtId="4" fontId="111" fillId="116" borderId="425" applyNumberFormat="0" applyProtection="0">
      <alignment vertical="center"/>
    </xf>
    <xf numFmtId="0" fontId="62" fillId="0" borderId="433" applyNumberFormat="0" applyFill="0" applyAlignment="0" applyProtection="0"/>
    <xf numFmtId="168" fontId="15" fillId="0" borderId="361">
      <alignment horizontal="right" indent="1"/>
    </xf>
    <xf numFmtId="0" fontId="19" fillId="37" borderId="425" applyNumberFormat="0" applyProtection="0">
      <alignment horizontal="left" vertical="top" indent="1"/>
    </xf>
    <xf numFmtId="4" fontId="108" fillId="115" borderId="403" applyNumberFormat="0" applyProtection="0">
      <alignment horizontal="left" vertical="center" indent="1"/>
    </xf>
    <xf numFmtId="0" fontId="19" fillId="114" borderId="378" applyNumberFormat="0" applyProtection="0">
      <alignment horizontal="left" vertical="top" indent="1"/>
    </xf>
    <xf numFmtId="168" fontId="15" fillId="0" borderId="358">
      <alignment horizontal="right" indent="1"/>
    </xf>
    <xf numFmtId="0" fontId="62" fillId="0" borderId="401" applyNumberFormat="0" applyFill="0" applyAlignment="0" applyProtection="0"/>
    <xf numFmtId="0" fontId="14" fillId="78" borderId="432" applyNumberFormat="0" applyFont="0" applyAlignment="0" applyProtection="0"/>
    <xf numFmtId="0" fontId="19" fillId="109" borderId="403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4" fontId="108" fillId="115" borderId="340" applyNumberFormat="0" applyProtection="0">
      <alignment horizontal="right" vertical="center"/>
    </xf>
    <xf numFmtId="4" fontId="113" fillId="113" borderId="378" applyNumberFormat="0" applyProtection="0">
      <alignment horizontal="right" vertical="center"/>
    </xf>
    <xf numFmtId="4" fontId="108" fillId="113" borderId="403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0" fontId="106" fillId="23" borderId="378" applyNumberFormat="0" applyProtection="0">
      <alignment horizontal="left" vertical="top" indent="1"/>
    </xf>
    <xf numFmtId="0" fontId="41" fillId="78" borderId="344" applyNumberFormat="0" applyFont="0" applyAlignment="0" applyProtection="0"/>
    <xf numFmtId="0" fontId="19" fillId="114" borderId="378" applyNumberFormat="0" applyProtection="0">
      <alignment horizontal="left" vertical="top" indent="1"/>
    </xf>
    <xf numFmtId="4" fontId="108" fillId="67" borderId="378" applyNumberFormat="0" applyProtection="0">
      <alignment horizontal="right" vertical="center"/>
    </xf>
    <xf numFmtId="4" fontId="108" fillId="116" borderId="403" applyNumberFormat="0" applyProtection="0">
      <alignment vertical="center"/>
    </xf>
    <xf numFmtId="4" fontId="108" fillId="59" borderId="403" applyNumberFormat="0" applyProtection="0">
      <alignment horizontal="right" vertical="center"/>
    </xf>
    <xf numFmtId="0" fontId="14" fillId="78" borderId="348" applyNumberFormat="0" applyFont="0" applyAlignment="0" applyProtection="0"/>
    <xf numFmtId="0" fontId="19" fillId="109" borderId="403" applyNumberFormat="0" applyProtection="0">
      <alignment horizontal="left" vertical="top" indent="1"/>
    </xf>
    <xf numFmtId="0" fontId="19" fillId="25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0" fontId="108" fillId="109" borderId="340" applyNumberFormat="0" applyProtection="0">
      <alignment horizontal="left" vertical="top" indent="1"/>
    </xf>
    <xf numFmtId="0" fontId="57" fillId="57" borderId="336" applyNumberFormat="0" applyAlignment="0" applyProtection="0"/>
    <xf numFmtId="4" fontId="111" fillId="113" borderId="340" applyNumberFormat="0" applyProtection="0">
      <alignment horizontal="right" vertical="center"/>
    </xf>
    <xf numFmtId="0" fontId="41" fillId="78" borderId="344" applyNumberFormat="0" applyFont="0" applyAlignment="0" applyProtection="0"/>
    <xf numFmtId="0" fontId="19" fillId="25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top" indent="1"/>
    </xf>
    <xf numFmtId="4" fontId="106" fillId="77" borderId="340" applyNumberFormat="0" applyProtection="0">
      <alignment vertical="center"/>
    </xf>
    <xf numFmtId="4" fontId="108" fillId="53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0" fontId="57" fillId="57" borderId="336" applyNumberFormat="0" applyAlignment="0" applyProtection="0"/>
    <xf numFmtId="4" fontId="108" fillId="116" borderId="340" applyNumberFormat="0" applyProtection="0">
      <alignment vertical="center"/>
    </xf>
    <xf numFmtId="0" fontId="108" fillId="116" borderId="340" applyNumberFormat="0" applyProtection="0">
      <alignment horizontal="left" vertical="top" indent="1"/>
    </xf>
    <xf numFmtId="0" fontId="62" fillId="0" borderId="338" applyNumberFormat="0" applyFill="0" applyAlignment="0" applyProtection="0"/>
    <xf numFmtId="168" fontId="15" fillId="0" borderId="339">
      <alignment horizontal="right" indent="1"/>
    </xf>
    <xf numFmtId="4" fontId="106" fillId="23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0" fontId="44" fillId="70" borderId="336" applyNumberFormat="0" applyAlignment="0" applyProtection="0"/>
    <xf numFmtId="4" fontId="108" fillId="111" borderId="340" applyNumberFormat="0" applyProtection="0">
      <alignment horizontal="right" vertical="center"/>
    </xf>
    <xf numFmtId="168" fontId="15" fillId="0" borderId="339">
      <alignment horizontal="right" indent="1"/>
    </xf>
    <xf numFmtId="4" fontId="113" fillId="113" borderId="340" applyNumberFormat="0" applyProtection="0">
      <alignment horizontal="right" vertical="center"/>
    </xf>
    <xf numFmtId="4" fontId="107" fillId="23" borderId="340" applyNumberFormat="0" applyProtection="0">
      <alignment vertical="center"/>
    </xf>
    <xf numFmtId="0" fontId="41" fillId="78" borderId="344" applyNumberFormat="0" applyFont="0" applyAlignment="0" applyProtection="0"/>
    <xf numFmtId="168" fontId="15" fillId="0" borderId="339">
      <alignment horizontal="right" indent="1"/>
    </xf>
    <xf numFmtId="4" fontId="108" fillId="53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116" borderId="340" applyNumberFormat="0" applyProtection="0">
      <alignment horizontal="left" vertical="center" indent="1"/>
    </xf>
    <xf numFmtId="4" fontId="107" fillId="23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11" fillId="113" borderId="340" applyNumberFormat="0" applyProtection="0">
      <alignment horizontal="right" vertical="center"/>
    </xf>
    <xf numFmtId="4" fontId="106" fillId="23" borderId="340" applyNumberFormat="0" applyProtection="0">
      <alignment horizontal="left" vertical="center" indent="1"/>
    </xf>
    <xf numFmtId="0" fontId="44" fillId="70" borderId="336" applyNumberFormat="0" applyAlignment="0" applyProtection="0"/>
    <xf numFmtId="0" fontId="57" fillId="57" borderId="336" applyNumberFormat="0" applyAlignment="0" applyProtection="0"/>
    <xf numFmtId="0" fontId="19" fillId="109" borderId="340" applyNumberFormat="0" applyProtection="0">
      <alignment horizontal="left" vertical="center" indent="1"/>
    </xf>
    <xf numFmtId="4" fontId="108" fillId="60" borderId="340" applyNumberFormat="0" applyProtection="0">
      <alignment horizontal="right" vertical="center"/>
    </xf>
    <xf numFmtId="168" fontId="15" fillId="0" borderId="339">
      <alignment horizontal="right" indent="1"/>
    </xf>
    <xf numFmtId="4" fontId="108" fillId="69" borderId="340" applyNumberFormat="0" applyProtection="0">
      <alignment horizontal="right" vertical="center"/>
    </xf>
    <xf numFmtId="0" fontId="44" fillId="70" borderId="336" applyNumberFormat="0" applyAlignment="0" applyProtection="0"/>
    <xf numFmtId="168" fontId="15" fillId="0" borderId="339">
      <alignment horizontal="right" indent="1"/>
    </xf>
    <xf numFmtId="0" fontId="14" fillId="78" borderId="344" applyNumberFormat="0" applyFont="0" applyAlignment="0" applyProtection="0"/>
    <xf numFmtId="0" fontId="105" fillId="70" borderId="337" applyNumberFormat="0" applyAlignment="0" applyProtection="0"/>
    <xf numFmtId="4" fontId="108" fillId="116" borderId="340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0" fontId="19" fillId="37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4" fontId="106" fillId="77" borderId="340" applyNumberFormat="0" applyProtection="0">
      <alignment vertical="center"/>
    </xf>
    <xf numFmtId="4" fontId="107" fillId="23" borderId="340" applyNumberFormat="0" applyProtection="0">
      <alignment vertical="center"/>
    </xf>
    <xf numFmtId="4" fontId="106" fillId="23" borderId="340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62" fillId="0" borderId="365" applyNumberFormat="0" applyFill="0" applyAlignment="0" applyProtection="0"/>
    <xf numFmtId="4" fontId="108" fillId="116" borderId="425" applyNumberFormat="0" applyProtection="0">
      <alignment vertical="center"/>
    </xf>
    <xf numFmtId="4" fontId="108" fillId="115" borderId="340" applyNumberFormat="0" applyProtection="0">
      <alignment horizontal="left" vertical="center" indent="1"/>
    </xf>
    <xf numFmtId="4" fontId="113" fillId="113" borderId="340" applyNumberFormat="0" applyProtection="0">
      <alignment horizontal="right" vertical="center"/>
    </xf>
    <xf numFmtId="0" fontId="105" fillId="70" borderId="337" applyNumberFormat="0" applyAlignment="0" applyProtection="0"/>
    <xf numFmtId="0" fontId="57" fillId="57" borderId="336" applyNumberFormat="0" applyAlignment="0" applyProtection="0"/>
    <xf numFmtId="0" fontId="62" fillId="0" borderId="338" applyNumberFormat="0" applyFill="0" applyAlignment="0" applyProtection="0"/>
    <xf numFmtId="0" fontId="106" fillId="23" borderId="340" applyNumberFormat="0" applyProtection="0">
      <alignment horizontal="left" vertical="top" indent="1"/>
    </xf>
    <xf numFmtId="4" fontId="106" fillId="77" borderId="340" applyNumberFormat="0" applyProtection="0">
      <alignment vertical="center"/>
    </xf>
    <xf numFmtId="4" fontId="107" fillId="23" borderId="340" applyNumberFormat="0" applyProtection="0">
      <alignment vertical="center"/>
    </xf>
    <xf numFmtId="4" fontId="106" fillId="23" borderId="340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13" fillId="113" borderId="340" applyNumberFormat="0" applyProtection="0">
      <alignment horizontal="right" vertical="center"/>
    </xf>
    <xf numFmtId="0" fontId="108" fillId="116" borderId="340" applyNumberFormat="0" applyProtection="0">
      <alignment horizontal="left" vertical="top" indent="1"/>
    </xf>
    <xf numFmtId="4" fontId="108" fillId="115" borderId="340" applyNumberFormat="0" applyProtection="0">
      <alignment horizontal="left" vertical="center" indent="1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08" fillId="69" borderId="340" applyNumberFormat="0" applyProtection="0">
      <alignment horizontal="right" vertical="center"/>
    </xf>
    <xf numFmtId="168" fontId="15" fillId="0" borderId="339">
      <alignment horizontal="right" indent="1"/>
    </xf>
    <xf numFmtId="0" fontId="44" fillId="70" borderId="336" applyNumberFormat="0" applyAlignment="0" applyProtection="0"/>
    <xf numFmtId="0" fontId="106" fillId="23" borderId="340" applyNumberFormat="0" applyProtection="0">
      <alignment horizontal="left" vertical="top" indent="1"/>
    </xf>
    <xf numFmtId="4" fontId="108" fillId="67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13" fillId="113" borderId="340" applyNumberFormat="0" applyProtection="0">
      <alignment horizontal="right" vertical="center"/>
    </xf>
    <xf numFmtId="4" fontId="115" fillId="110" borderId="342" applyNumberFormat="0" applyProtection="0">
      <alignment horizontal="left" vertical="center" indent="1"/>
    </xf>
    <xf numFmtId="4" fontId="121" fillId="23" borderId="342" applyNumberFormat="0" applyProtection="0">
      <alignment vertical="center"/>
    </xf>
    <xf numFmtId="4" fontId="122" fillId="23" borderId="342" applyNumberFormat="0" applyProtection="0">
      <alignment vertical="center"/>
    </xf>
    <xf numFmtId="4" fontId="123" fillId="116" borderId="342" applyNumberFormat="0" applyProtection="0">
      <alignment horizontal="left" vertical="center" indent="1"/>
    </xf>
    <xf numFmtId="4" fontId="115" fillId="53" borderId="342" applyNumberFormat="0" applyProtection="0">
      <alignment horizontal="right" vertical="center"/>
    </xf>
    <xf numFmtId="4" fontId="115" fillId="136" borderId="342" applyNumberFormat="0" applyProtection="0">
      <alignment horizontal="right" vertical="center"/>
    </xf>
    <xf numFmtId="4" fontId="115" fillId="61" borderId="342" applyNumberFormat="0" applyProtection="0">
      <alignment horizontal="right" vertical="center"/>
    </xf>
    <xf numFmtId="4" fontId="115" fillId="65" borderId="342" applyNumberFormat="0" applyProtection="0">
      <alignment horizontal="right" vertical="center"/>
    </xf>
    <xf numFmtId="4" fontId="115" fillId="69" borderId="342" applyNumberFormat="0" applyProtection="0">
      <alignment horizontal="right" vertical="center"/>
    </xf>
    <xf numFmtId="4" fontId="115" fillId="68" borderId="342" applyNumberFormat="0" applyProtection="0">
      <alignment horizontal="right" vertical="center"/>
    </xf>
    <xf numFmtId="4" fontId="115" fillId="111" borderId="342" applyNumberFormat="0" applyProtection="0">
      <alignment horizontal="right" vertical="center"/>
    </xf>
    <xf numFmtId="4" fontId="115" fillId="60" borderId="342" applyNumberFormat="0" applyProtection="0">
      <alignment horizontal="right" vertical="center"/>
    </xf>
    <xf numFmtId="4" fontId="115" fillId="112" borderId="341" applyNumberFormat="0" applyProtection="0">
      <alignment horizontal="left" vertical="center" indent="1"/>
    </xf>
    <xf numFmtId="4" fontId="115" fillId="51" borderId="342" applyNumberFormat="0" applyProtection="0">
      <alignment horizontal="left" vertical="center" indent="1"/>
    </xf>
    <xf numFmtId="4" fontId="115" fillId="51" borderId="342" applyNumberFormat="0" applyProtection="0">
      <alignment horizontal="left" vertical="center" indent="1"/>
    </xf>
    <xf numFmtId="4" fontId="124" fillId="137" borderId="341" applyNumberFormat="0" applyProtection="0">
      <alignment horizontal="left" vertical="center" indent="1"/>
    </xf>
    <xf numFmtId="4" fontId="115" fillId="115" borderId="342" applyNumberFormat="0" applyProtection="0">
      <alignment horizontal="right" vertical="center"/>
    </xf>
    <xf numFmtId="0" fontId="115" fillId="70" borderId="342" applyNumberFormat="0" applyProtection="0">
      <alignment horizontal="left" vertical="center" indent="1"/>
    </xf>
    <xf numFmtId="0" fontId="101" fillId="137" borderId="340" applyNumberFormat="0" applyProtection="0">
      <alignment horizontal="left" vertical="top" indent="1"/>
    </xf>
    <xf numFmtId="0" fontId="101" fillId="137" borderId="340" applyNumberFormat="0" applyProtection="0">
      <alignment horizontal="left" vertical="top" indent="1"/>
    </xf>
    <xf numFmtId="0" fontId="115" fillId="138" borderId="342" applyNumberFormat="0" applyProtection="0">
      <alignment horizontal="left" vertical="center" indent="1"/>
    </xf>
    <xf numFmtId="0" fontId="101" fillId="115" borderId="340" applyNumberFormat="0" applyProtection="0">
      <alignment horizontal="left" vertical="top" indent="1"/>
    </xf>
    <xf numFmtId="0" fontId="101" fillId="115" borderId="340" applyNumberFormat="0" applyProtection="0">
      <alignment horizontal="left" vertical="top" indent="1"/>
    </xf>
    <xf numFmtId="0" fontId="115" fillId="58" borderId="342" applyNumberFormat="0" applyProtection="0">
      <alignment horizontal="left" vertical="center" indent="1"/>
    </xf>
    <xf numFmtId="0" fontId="101" fillId="58" borderId="340" applyNumberFormat="0" applyProtection="0">
      <alignment horizontal="left" vertical="top" indent="1"/>
    </xf>
    <xf numFmtId="0" fontId="101" fillId="58" borderId="340" applyNumberFormat="0" applyProtection="0">
      <alignment horizontal="left" vertical="top" indent="1"/>
    </xf>
    <xf numFmtId="0" fontId="115" fillId="113" borderId="342" applyNumberFormat="0" applyProtection="0">
      <alignment horizontal="left" vertical="center" indent="1"/>
    </xf>
    <xf numFmtId="0" fontId="101" fillId="113" borderId="340" applyNumberFormat="0" applyProtection="0">
      <alignment horizontal="left" vertical="top" indent="1"/>
    </xf>
    <xf numFmtId="0" fontId="101" fillId="113" borderId="340" applyNumberFormat="0" applyProtection="0">
      <alignment horizontal="left" vertical="top" indent="1"/>
    </xf>
    <xf numFmtId="4" fontId="123" fillId="139" borderId="342" applyNumberFormat="0" applyProtection="0">
      <alignment horizontal="left" vertical="center" indent="1"/>
    </xf>
    <xf numFmtId="4" fontId="123" fillId="139" borderId="342" applyNumberFormat="0" applyProtection="0">
      <alignment horizontal="left" vertical="center" indent="1"/>
    </xf>
    <xf numFmtId="4" fontId="108" fillId="69" borderId="378" applyNumberFormat="0" applyProtection="0">
      <alignment horizontal="right" vertical="center"/>
    </xf>
    <xf numFmtId="4" fontId="115" fillId="111" borderId="427" applyNumberFormat="0" applyProtection="0">
      <alignment horizontal="right" vertical="center"/>
    </xf>
    <xf numFmtId="0" fontId="57" fillId="57" borderId="461" applyNumberFormat="0" applyAlignment="0" applyProtection="0"/>
    <xf numFmtId="0" fontId="19" fillId="37" borderId="378" applyNumberFormat="0" applyProtection="0">
      <alignment horizontal="left" vertical="center" indent="1"/>
    </xf>
    <xf numFmtId="4" fontId="108" fillId="61" borderId="403" applyNumberFormat="0" applyProtection="0">
      <alignment horizontal="right" vertical="center"/>
    </xf>
    <xf numFmtId="0" fontId="123" fillId="21" borderId="343"/>
    <xf numFmtId="4" fontId="115" fillId="0" borderId="342" applyNumberFormat="0" applyProtection="0">
      <alignment horizontal="right" vertical="center"/>
    </xf>
    <xf numFmtId="4" fontId="122" fillId="51" borderId="342" applyNumberFormat="0" applyProtection="0">
      <alignment horizontal="right" vertical="center"/>
    </xf>
    <xf numFmtId="0" fontId="125" fillId="0" borderId="339"/>
    <xf numFmtId="168" fontId="15" fillId="0" borderId="358">
      <alignment horizontal="right" indent="1"/>
    </xf>
    <xf numFmtId="0" fontId="101" fillId="137" borderId="470" applyNumberFormat="0" applyProtection="0">
      <alignment horizontal="left" vertical="top" indent="1"/>
    </xf>
    <xf numFmtId="4" fontId="106" fillId="23" borderId="340" applyNumberFormat="0" applyProtection="0">
      <alignment horizontal="left" vertical="center" indent="1"/>
    </xf>
    <xf numFmtId="4" fontId="107" fillId="23" borderId="340" applyNumberFormat="0" applyProtection="0">
      <alignment vertical="center"/>
    </xf>
    <xf numFmtId="4" fontId="108" fillId="67" borderId="340" applyNumberFormat="0" applyProtection="0">
      <alignment horizontal="right" vertical="center"/>
    </xf>
    <xf numFmtId="0" fontId="41" fillId="78" borderId="344" applyNumberFormat="0" applyFont="0" applyAlignment="0" applyProtection="0"/>
    <xf numFmtId="4" fontId="113" fillId="113" borderId="340" applyNumberFormat="0" applyProtection="0">
      <alignment horizontal="right" vertical="center"/>
    </xf>
    <xf numFmtId="0" fontId="44" fillId="70" borderId="336" applyNumberFormat="0" applyAlignment="0" applyProtection="0"/>
    <xf numFmtId="168" fontId="15" fillId="0" borderId="339">
      <alignment horizontal="right" indent="1"/>
    </xf>
    <xf numFmtId="0" fontId="108" fillId="116" borderId="340" applyNumberFormat="0" applyProtection="0">
      <alignment horizontal="left" vertical="top" indent="1"/>
    </xf>
    <xf numFmtId="4" fontId="108" fillId="61" borderId="340" applyNumberFormat="0" applyProtection="0">
      <alignment horizontal="right" vertical="center"/>
    </xf>
    <xf numFmtId="0" fontId="41" fillId="78" borderId="344" applyNumberFormat="0" applyFont="0" applyAlignment="0" applyProtection="0"/>
    <xf numFmtId="0" fontId="57" fillId="57" borderId="336" applyNumberFormat="0" applyAlignment="0" applyProtection="0"/>
    <xf numFmtId="0" fontId="14" fillId="78" borderId="344" applyNumberFormat="0" applyFont="0" applyAlignment="0" applyProtection="0"/>
    <xf numFmtId="0" fontId="62" fillId="0" borderId="338" applyNumberFormat="0" applyFill="0" applyAlignment="0" applyProtection="0"/>
    <xf numFmtId="4" fontId="108" fillId="113" borderId="340" applyNumberFormat="0" applyProtection="0">
      <alignment horizontal="right" vertical="center"/>
    </xf>
    <xf numFmtId="168" fontId="15" fillId="0" borderId="339">
      <alignment horizontal="right" indent="1"/>
    </xf>
    <xf numFmtId="4" fontId="106" fillId="77" borderId="340" applyNumberFormat="0" applyProtection="0">
      <alignment vertical="center"/>
    </xf>
    <xf numFmtId="0" fontId="18" fillId="30" borderId="339"/>
    <xf numFmtId="0" fontId="62" fillId="0" borderId="338" applyNumberFormat="0" applyFill="0" applyAlignment="0" applyProtection="0"/>
    <xf numFmtId="0" fontId="108" fillId="109" borderId="340" applyNumberFormat="0" applyProtection="0">
      <alignment horizontal="left" vertical="top" indent="1"/>
    </xf>
    <xf numFmtId="0" fontId="108" fillId="116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44" fillId="70" borderId="336" applyNumberFormat="0" applyAlignment="0" applyProtection="0"/>
    <xf numFmtId="0" fontId="19" fillId="109" borderId="340" applyNumberFormat="0" applyProtection="0">
      <alignment horizontal="left" vertical="top" indent="1"/>
    </xf>
    <xf numFmtId="4" fontId="108" fillId="67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53" borderId="340" applyNumberFormat="0" applyProtection="0">
      <alignment horizontal="right" vertical="center"/>
    </xf>
    <xf numFmtId="0" fontId="106" fillId="23" borderId="340" applyNumberFormat="0" applyProtection="0">
      <alignment horizontal="left" vertical="top" indent="1"/>
    </xf>
    <xf numFmtId="4" fontId="106" fillId="23" borderId="340" applyNumberFormat="0" applyProtection="0">
      <alignment horizontal="left" vertical="center" indent="1"/>
    </xf>
    <xf numFmtId="4" fontId="107" fillId="23" borderId="340" applyNumberFormat="0" applyProtection="0">
      <alignment vertical="center"/>
    </xf>
    <xf numFmtId="0" fontId="57" fillId="57" borderId="336" applyNumberFormat="0" applyAlignment="0" applyProtection="0"/>
    <xf numFmtId="0" fontId="105" fillId="70" borderId="337" applyNumberFormat="0" applyAlignment="0" applyProtection="0"/>
    <xf numFmtId="4" fontId="108" fillId="113" borderId="425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168" fontId="15" fillId="0" borderId="334">
      <alignment horizontal="right" indent="1"/>
    </xf>
    <xf numFmtId="0" fontId="41" fillId="78" borderId="344" applyNumberFormat="0" applyFont="0" applyAlignment="0" applyProtection="0"/>
    <xf numFmtId="168" fontId="15" fillId="0" borderId="339">
      <alignment horizontal="right" indent="1"/>
    </xf>
    <xf numFmtId="0" fontId="62" fillId="0" borderId="338" applyNumberFormat="0" applyFill="0" applyAlignment="0" applyProtection="0"/>
    <xf numFmtId="4" fontId="108" fillId="111" borderId="378" applyNumberFormat="0" applyProtection="0">
      <alignment horizontal="right" vertical="center"/>
    </xf>
    <xf numFmtId="0" fontId="19" fillId="109" borderId="340" applyNumberFormat="0" applyProtection="0">
      <alignment horizontal="left" vertical="center" indent="1"/>
    </xf>
    <xf numFmtId="4" fontId="108" fillId="61" borderId="378" applyNumberFormat="0" applyProtection="0">
      <alignment horizontal="right" vertical="center"/>
    </xf>
    <xf numFmtId="0" fontId="18" fillId="30" borderId="334"/>
    <xf numFmtId="0" fontId="18" fillId="76" borderId="335"/>
    <xf numFmtId="4" fontId="106" fillId="77" borderId="340" applyNumberFormat="0" applyProtection="0">
      <alignment vertical="center"/>
    </xf>
    <xf numFmtId="0" fontId="19" fillId="114" borderId="340" applyNumberFormat="0" applyProtection="0">
      <alignment horizontal="left" vertical="top" indent="1"/>
    </xf>
    <xf numFmtId="4" fontId="108" fillId="65" borderId="378" applyNumberFormat="0" applyProtection="0">
      <alignment horizontal="right" vertical="center"/>
    </xf>
    <xf numFmtId="0" fontId="108" fillId="116" borderId="425" applyNumberFormat="0" applyProtection="0">
      <alignment horizontal="left" vertical="top" indent="1"/>
    </xf>
    <xf numFmtId="168" fontId="15" fillId="0" borderId="358">
      <alignment horizontal="right" indent="1"/>
    </xf>
    <xf numFmtId="168" fontId="15" fillId="0" borderId="402">
      <alignment horizontal="right" indent="1"/>
    </xf>
    <xf numFmtId="0" fontId="18" fillId="30" borderId="382"/>
    <xf numFmtId="0" fontId="62" fillId="0" borderId="352" applyNumberFormat="0" applyFill="0" applyAlignment="0" applyProtection="0"/>
    <xf numFmtId="0" fontId="19" fillId="37" borderId="378" applyNumberFormat="0" applyProtection="0">
      <alignment horizontal="left" vertical="center" indent="1"/>
    </xf>
    <xf numFmtId="0" fontId="57" fillId="57" borderId="336" applyNumberFormat="0" applyAlignment="0" applyProtection="0"/>
    <xf numFmtId="0" fontId="14" fillId="78" borderId="344" applyNumberFormat="0" applyFont="0" applyAlignment="0" applyProtection="0"/>
    <xf numFmtId="0" fontId="41" fillId="78" borderId="348" applyNumberFormat="0" applyFont="0" applyAlignment="0" applyProtection="0"/>
    <xf numFmtId="0" fontId="57" fillId="57" borderId="409" applyNumberFormat="0" applyAlignment="0" applyProtection="0"/>
    <xf numFmtId="4" fontId="108" fillId="60" borderId="340" applyNumberFormat="0" applyProtection="0">
      <alignment horizontal="right" vertical="center"/>
    </xf>
    <xf numFmtId="0" fontId="14" fillId="78" borderId="348" applyNumberFormat="0" applyFont="0" applyAlignment="0" applyProtection="0"/>
    <xf numFmtId="0" fontId="40" fillId="76" borderId="354"/>
    <xf numFmtId="0" fontId="19" fillId="25" borderId="378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168" fontId="15" fillId="0" borderId="353">
      <alignment horizontal="right" indent="1"/>
    </xf>
    <xf numFmtId="0" fontId="19" fillId="114" borderId="340" applyNumberFormat="0" applyProtection="0">
      <alignment horizontal="left" vertical="top" indent="1"/>
    </xf>
    <xf numFmtId="0" fontId="44" fillId="70" borderId="336" applyNumberFormat="0" applyAlignment="0" applyProtection="0"/>
    <xf numFmtId="168" fontId="15" fillId="0" borderId="339">
      <alignment horizontal="right" indent="1"/>
    </xf>
    <xf numFmtId="0" fontId="57" fillId="57" borderId="336" applyNumberFormat="0" applyAlignment="0" applyProtection="0"/>
    <xf numFmtId="0" fontId="18" fillId="30" borderId="334"/>
    <xf numFmtId="0" fontId="18" fillId="76" borderId="335"/>
    <xf numFmtId="0" fontId="57" fillId="57" borderId="347" applyNumberFormat="0" applyAlignment="0" applyProtection="0"/>
    <xf numFmtId="0" fontId="19" fillId="37" borderId="378" applyNumberFormat="0" applyProtection="0">
      <alignment horizontal="left" vertical="top" indent="1"/>
    </xf>
    <xf numFmtId="0" fontId="40" fillId="30" borderId="374"/>
    <xf numFmtId="4" fontId="108" fillId="68" borderId="378" applyNumberFormat="0" applyProtection="0">
      <alignment horizontal="right" vertical="center"/>
    </xf>
    <xf numFmtId="4" fontId="108" fillId="116" borderId="425" applyNumberFormat="0" applyProtection="0">
      <alignment horizontal="left" vertical="center" indent="1"/>
    </xf>
    <xf numFmtId="0" fontId="18" fillId="76" borderId="359"/>
    <xf numFmtId="0" fontId="41" fillId="78" borderId="364" applyNumberFormat="0" applyFont="0" applyAlignment="0" applyProtection="0"/>
    <xf numFmtId="4" fontId="108" fillId="53" borderId="378" applyNumberFormat="0" applyProtection="0">
      <alignment horizontal="right" vertical="center"/>
    </xf>
    <xf numFmtId="0" fontId="41" fillId="78" borderId="344" applyNumberFormat="0" applyFont="0" applyAlignment="0" applyProtection="0"/>
    <xf numFmtId="0" fontId="44" fillId="70" borderId="336" applyNumberFormat="0" applyAlignment="0" applyProtection="0"/>
    <xf numFmtId="0" fontId="40" fillId="76" borderId="359"/>
    <xf numFmtId="0" fontId="62" fillId="0" borderId="357" applyNumberFormat="0" applyFill="0" applyAlignment="0" applyProtection="0"/>
    <xf numFmtId="0" fontId="62" fillId="0" borderId="338" applyNumberFormat="0" applyFill="0" applyAlignment="0" applyProtection="0"/>
    <xf numFmtId="168" fontId="15" fillId="0" borderId="339">
      <alignment horizontal="right" indent="1"/>
    </xf>
    <xf numFmtId="4" fontId="111" fillId="113" borderId="340" applyNumberFormat="0" applyProtection="0">
      <alignment horizontal="right"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4" fontId="108" fillId="60" borderId="340" applyNumberFormat="0" applyProtection="0">
      <alignment horizontal="right" vertical="center"/>
    </xf>
    <xf numFmtId="4" fontId="108" fillId="53" borderId="340" applyNumberFormat="0" applyProtection="0">
      <alignment horizontal="right" vertical="center"/>
    </xf>
    <xf numFmtId="168" fontId="15" fillId="0" borderId="339">
      <alignment horizontal="right" indent="1"/>
    </xf>
    <xf numFmtId="4" fontId="107" fillId="23" borderId="340" applyNumberFormat="0" applyProtection="0">
      <alignment vertical="center"/>
    </xf>
    <xf numFmtId="168" fontId="15" fillId="0" borderId="339">
      <alignment horizontal="right" indent="1"/>
    </xf>
    <xf numFmtId="4" fontId="108" fillId="111" borderId="340" applyNumberFormat="0" applyProtection="0">
      <alignment horizontal="right" vertical="center"/>
    </xf>
    <xf numFmtId="0" fontId="108" fillId="109" borderId="340" applyNumberFormat="0" applyProtection="0">
      <alignment horizontal="left" vertical="top" indent="1"/>
    </xf>
    <xf numFmtId="4" fontId="106" fillId="23" borderId="340" applyNumberFormat="0" applyProtection="0">
      <alignment horizontal="left" vertical="center" indent="1"/>
    </xf>
    <xf numFmtId="0" fontId="19" fillId="109" borderId="378" applyNumberFormat="0" applyProtection="0">
      <alignment horizontal="left" vertical="top" indent="1"/>
    </xf>
    <xf numFmtId="0" fontId="62" fillId="0" borderId="338" applyNumberFormat="0" applyFill="0" applyAlignment="0" applyProtection="0"/>
    <xf numFmtId="4" fontId="108" fillId="116" borderId="340" applyNumberFormat="0" applyProtection="0">
      <alignment vertical="center"/>
    </xf>
    <xf numFmtId="0" fontId="57" fillId="57" borderId="336" applyNumberFormat="0" applyAlignment="0" applyProtection="0"/>
    <xf numFmtId="4" fontId="108" fillId="53" borderId="340" applyNumberFormat="0" applyProtection="0">
      <alignment horizontal="right" vertical="center"/>
    </xf>
    <xf numFmtId="4" fontId="106" fillId="77" borderId="340" applyNumberFormat="0" applyProtection="0">
      <alignment vertical="center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top" indent="1"/>
    </xf>
    <xf numFmtId="4" fontId="111" fillId="113" borderId="340" applyNumberFormat="0" applyProtection="0">
      <alignment horizontal="right" vertical="center"/>
    </xf>
    <xf numFmtId="0" fontId="108" fillId="109" borderId="340" applyNumberFormat="0" applyProtection="0">
      <alignment horizontal="left" vertical="top" indent="1"/>
    </xf>
    <xf numFmtId="0" fontId="44" fillId="70" borderId="336" applyNumberFormat="0" applyAlignment="0" applyProtection="0"/>
    <xf numFmtId="0" fontId="19" fillId="114" borderId="340" applyNumberFormat="0" applyProtection="0">
      <alignment horizontal="left" vertical="center" indent="1"/>
    </xf>
    <xf numFmtId="4" fontId="108" fillId="115" borderId="340" applyNumberFormat="0" applyProtection="0">
      <alignment horizontal="right" vertical="center"/>
    </xf>
    <xf numFmtId="4" fontId="111" fillId="116" borderId="425" applyNumberFormat="0" applyProtection="0">
      <alignment vertical="center"/>
    </xf>
    <xf numFmtId="0" fontId="57" fillId="57" borderId="336" applyNumberFormat="0" applyAlignment="0" applyProtection="0"/>
    <xf numFmtId="0" fontId="14" fillId="78" borderId="344" applyNumberFormat="0" applyFont="0" applyAlignment="0" applyProtection="0"/>
    <xf numFmtId="0" fontId="105" fillId="70" borderId="337" applyNumberFormat="0" applyAlignment="0" applyProtection="0"/>
    <xf numFmtId="168" fontId="15" fillId="0" borderId="339">
      <alignment horizontal="right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4" fontId="106" fillId="77" borderId="340" applyNumberFormat="0" applyProtection="0">
      <alignment vertical="center"/>
    </xf>
    <xf numFmtId="4" fontId="107" fillId="23" borderId="340" applyNumberFormat="0" applyProtection="0">
      <alignment vertical="center"/>
    </xf>
    <xf numFmtId="4" fontId="106" fillId="23" borderId="340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0" fontId="44" fillId="70" borderId="336" applyNumberFormat="0" applyAlignment="0" applyProtection="0"/>
    <xf numFmtId="4" fontId="113" fillId="113" borderId="340" applyNumberFormat="0" applyProtection="0">
      <alignment horizontal="right" vertical="center"/>
    </xf>
    <xf numFmtId="168" fontId="15" fillId="0" borderId="339">
      <alignment horizontal="right" indent="1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08" fillId="59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4" fontId="108" fillId="61" borderId="340" applyNumberFormat="0" applyProtection="0">
      <alignment horizontal="right" vertical="center"/>
    </xf>
    <xf numFmtId="0" fontId="18" fillId="30" borderId="339"/>
    <xf numFmtId="4" fontId="108" fillId="59" borderId="340" applyNumberFormat="0" applyProtection="0">
      <alignment horizontal="right" vertical="center"/>
    </xf>
    <xf numFmtId="0" fontId="18" fillId="30" borderId="339"/>
    <xf numFmtId="4" fontId="106" fillId="77" borderId="340" applyNumberFormat="0" applyProtection="0">
      <alignment vertical="center"/>
    </xf>
    <xf numFmtId="168" fontId="15" fillId="0" borderId="339">
      <alignment horizontal="right" indent="1"/>
    </xf>
    <xf numFmtId="4" fontId="108" fillId="113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0" fontId="14" fillId="78" borderId="344" applyNumberFormat="0" applyFont="0" applyAlignment="0" applyProtection="0"/>
    <xf numFmtId="0" fontId="18" fillId="30" borderId="339"/>
    <xf numFmtId="4" fontId="108" fillId="65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0" fontId="18" fillId="30" borderId="339"/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0" fontId="108" fillId="109" borderId="340" applyNumberFormat="0" applyProtection="0">
      <alignment horizontal="left" vertical="top" indent="1"/>
    </xf>
    <xf numFmtId="0" fontId="57" fillId="57" borderId="336" applyNumberFormat="0" applyAlignment="0" applyProtection="0"/>
    <xf numFmtId="0" fontId="57" fillId="57" borderId="336" applyNumberFormat="0" applyAlignment="0" applyProtection="0"/>
    <xf numFmtId="4" fontId="111" fillId="113" borderId="340" applyNumberFormat="0" applyProtection="0">
      <alignment horizontal="right" vertical="center"/>
    </xf>
    <xf numFmtId="0" fontId="41" fillId="78" borderId="344" applyNumberFormat="0" applyFont="0" applyAlignment="0" applyProtection="0"/>
    <xf numFmtId="0" fontId="19" fillId="25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top" indent="1"/>
    </xf>
    <xf numFmtId="4" fontId="106" fillId="77" borderId="340" applyNumberFormat="0" applyProtection="0">
      <alignment vertical="center"/>
    </xf>
    <xf numFmtId="4" fontId="108" fillId="53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0" fontId="57" fillId="57" borderId="336" applyNumberFormat="0" applyAlignment="0" applyProtection="0"/>
    <xf numFmtId="4" fontId="108" fillId="116" borderId="340" applyNumberFormat="0" applyProtection="0">
      <alignment vertical="center"/>
    </xf>
    <xf numFmtId="0" fontId="108" fillId="116" borderId="340" applyNumberFormat="0" applyProtection="0">
      <alignment horizontal="left" vertical="top" indent="1"/>
    </xf>
    <xf numFmtId="0" fontId="62" fillId="0" borderId="338" applyNumberFormat="0" applyFill="0" applyAlignment="0" applyProtection="0"/>
    <xf numFmtId="4" fontId="108" fillId="67" borderId="447" applyNumberFormat="0" applyProtection="0">
      <alignment horizontal="right" vertical="center"/>
    </xf>
    <xf numFmtId="168" fontId="15" fillId="0" borderId="339">
      <alignment horizontal="right" indent="1"/>
    </xf>
    <xf numFmtId="4" fontId="106" fillId="23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0" fontId="44" fillId="70" borderId="336" applyNumberFormat="0" applyAlignment="0" applyProtection="0"/>
    <xf numFmtId="4" fontId="108" fillId="111" borderId="340" applyNumberFormat="0" applyProtection="0">
      <alignment horizontal="right" vertical="center"/>
    </xf>
    <xf numFmtId="168" fontId="15" fillId="0" borderId="339">
      <alignment horizontal="right" indent="1"/>
    </xf>
    <xf numFmtId="4" fontId="113" fillId="113" borderId="340" applyNumberFormat="0" applyProtection="0">
      <alignment horizontal="right" vertical="center"/>
    </xf>
    <xf numFmtId="4" fontId="107" fillId="23" borderId="340" applyNumberFormat="0" applyProtection="0">
      <alignment vertical="center"/>
    </xf>
    <xf numFmtId="0" fontId="41" fillId="78" borderId="344" applyNumberFormat="0" applyFont="0" applyAlignment="0" applyProtection="0"/>
    <xf numFmtId="168" fontId="15" fillId="0" borderId="339">
      <alignment horizontal="right" indent="1"/>
    </xf>
    <xf numFmtId="4" fontId="108" fillId="53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116" borderId="340" applyNumberFormat="0" applyProtection="0">
      <alignment horizontal="left" vertical="center" indent="1"/>
    </xf>
    <xf numFmtId="4" fontId="107" fillId="23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11" fillId="113" borderId="340" applyNumberFormat="0" applyProtection="0">
      <alignment horizontal="right" vertical="center"/>
    </xf>
    <xf numFmtId="4" fontId="106" fillId="23" borderId="340" applyNumberFormat="0" applyProtection="0">
      <alignment horizontal="left" vertical="center" indent="1"/>
    </xf>
    <xf numFmtId="0" fontId="44" fillId="70" borderId="336" applyNumberFormat="0" applyAlignment="0" applyProtection="0"/>
    <xf numFmtId="0" fontId="57" fillId="57" borderId="336" applyNumberFormat="0" applyAlignment="0" applyProtection="0"/>
    <xf numFmtId="0" fontId="19" fillId="109" borderId="340" applyNumberFormat="0" applyProtection="0">
      <alignment horizontal="left" vertical="center" indent="1"/>
    </xf>
    <xf numFmtId="4" fontId="108" fillId="60" borderId="340" applyNumberFormat="0" applyProtection="0">
      <alignment horizontal="right" vertical="center"/>
    </xf>
    <xf numFmtId="168" fontId="15" fillId="0" borderId="339">
      <alignment horizontal="right" indent="1"/>
    </xf>
    <xf numFmtId="4" fontId="108" fillId="69" borderId="340" applyNumberFormat="0" applyProtection="0">
      <alignment horizontal="right" vertical="center"/>
    </xf>
    <xf numFmtId="0" fontId="44" fillId="70" borderId="336" applyNumberFormat="0" applyAlignment="0" applyProtection="0"/>
    <xf numFmtId="168" fontId="15" fillId="0" borderId="339">
      <alignment horizontal="right" indent="1"/>
    </xf>
    <xf numFmtId="0" fontId="14" fillId="78" borderId="344" applyNumberFormat="0" applyFont="0" applyAlignment="0" applyProtection="0"/>
    <xf numFmtId="0" fontId="105" fillId="70" borderId="337" applyNumberFormat="0" applyAlignment="0" applyProtection="0"/>
    <xf numFmtId="4" fontId="108" fillId="116" borderId="340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0" fontId="19" fillId="37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4" fontId="106" fillId="77" borderId="340" applyNumberFormat="0" applyProtection="0">
      <alignment vertical="center"/>
    </xf>
    <xf numFmtId="4" fontId="107" fillId="23" borderId="340" applyNumberFormat="0" applyProtection="0">
      <alignment vertical="center"/>
    </xf>
    <xf numFmtId="4" fontId="106" fillId="23" borderId="340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168" fontId="15" fillId="0" borderId="339">
      <alignment horizontal="right" indent="1"/>
    </xf>
    <xf numFmtId="4" fontId="108" fillId="115" borderId="340" applyNumberFormat="0" applyProtection="0">
      <alignment horizontal="left" vertical="center" indent="1"/>
    </xf>
    <xf numFmtId="4" fontId="113" fillId="113" borderId="340" applyNumberFormat="0" applyProtection="0">
      <alignment horizontal="right" vertical="center"/>
    </xf>
    <xf numFmtId="0" fontId="105" fillId="70" borderId="337" applyNumberFormat="0" applyAlignment="0" applyProtection="0"/>
    <xf numFmtId="0" fontId="57" fillId="57" borderId="336" applyNumberFormat="0" applyAlignment="0" applyProtection="0"/>
    <xf numFmtId="0" fontId="62" fillId="0" borderId="338" applyNumberFormat="0" applyFill="0" applyAlignment="0" applyProtection="0"/>
    <xf numFmtId="0" fontId="106" fillId="23" borderId="340" applyNumberFormat="0" applyProtection="0">
      <alignment horizontal="left" vertical="top" indent="1"/>
    </xf>
    <xf numFmtId="4" fontId="106" fillId="77" borderId="340" applyNumberFormat="0" applyProtection="0">
      <alignment vertical="center"/>
    </xf>
    <xf numFmtId="4" fontId="107" fillId="23" borderId="340" applyNumberFormat="0" applyProtection="0">
      <alignment vertical="center"/>
    </xf>
    <xf numFmtId="4" fontId="106" fillId="23" borderId="340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13" fillId="113" borderId="340" applyNumberFormat="0" applyProtection="0">
      <alignment horizontal="right" vertical="center"/>
    </xf>
    <xf numFmtId="0" fontId="108" fillId="116" borderId="340" applyNumberFormat="0" applyProtection="0">
      <alignment horizontal="left" vertical="top" indent="1"/>
    </xf>
    <xf numFmtId="4" fontId="108" fillId="115" borderId="340" applyNumberFormat="0" applyProtection="0">
      <alignment horizontal="left" vertical="center" indent="1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08" fillId="69" borderId="340" applyNumberFormat="0" applyProtection="0">
      <alignment horizontal="right" vertical="center"/>
    </xf>
    <xf numFmtId="168" fontId="15" fillId="0" borderId="339">
      <alignment horizontal="right" indent="1"/>
    </xf>
    <xf numFmtId="0" fontId="44" fillId="70" borderId="336" applyNumberFormat="0" applyAlignment="0" applyProtection="0"/>
    <xf numFmtId="0" fontId="106" fillId="23" borderId="340" applyNumberFormat="0" applyProtection="0">
      <alignment horizontal="left" vertical="top" indent="1"/>
    </xf>
    <xf numFmtId="4" fontId="108" fillId="67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13" fillId="113" borderId="340" applyNumberFormat="0" applyProtection="0">
      <alignment horizontal="right" vertical="center"/>
    </xf>
    <xf numFmtId="4" fontId="124" fillId="137" borderId="404" applyNumberFormat="0" applyProtection="0">
      <alignment horizontal="left" vertical="center" indent="1"/>
    </xf>
    <xf numFmtId="0" fontId="101" fillId="115" borderId="378" applyNumberFormat="0" applyProtection="0">
      <alignment horizontal="left" vertical="top" indent="1"/>
    </xf>
    <xf numFmtId="168" fontId="15" fillId="0" borderId="402">
      <alignment horizontal="right" indent="1"/>
    </xf>
    <xf numFmtId="0" fontId="19" fillId="114" borderId="378" applyNumberFormat="0" applyProtection="0">
      <alignment horizontal="left" vertical="top" indent="1"/>
    </xf>
    <xf numFmtId="0" fontId="105" fillId="70" borderId="360" applyNumberFormat="0" applyAlignment="0" applyProtection="0"/>
    <xf numFmtId="4" fontId="108" fillId="115" borderId="447" applyNumberFormat="0" applyProtection="0">
      <alignment horizontal="left" vertical="center" indent="1"/>
    </xf>
    <xf numFmtId="0" fontId="108" fillId="116" borderId="378" applyNumberFormat="0" applyProtection="0">
      <alignment horizontal="left" vertical="top" indent="1"/>
    </xf>
    <xf numFmtId="0" fontId="105" fillId="70" borderId="384" applyNumberFormat="0" applyAlignment="0" applyProtection="0"/>
    <xf numFmtId="0" fontId="18" fillId="30" borderId="339"/>
    <xf numFmtId="4" fontId="108" fillId="59" borderId="340" applyNumberFormat="0" applyProtection="0">
      <alignment horizontal="right" vertical="center"/>
    </xf>
    <xf numFmtId="0" fontId="18" fillId="30" borderId="339"/>
    <xf numFmtId="4" fontId="108" fillId="61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13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4" fontId="111" fillId="113" borderId="340" applyNumberFormat="0" applyProtection="0">
      <alignment horizontal="right" vertical="center"/>
    </xf>
    <xf numFmtId="4" fontId="108" fillId="113" borderId="340" applyNumberFormat="0" applyProtection="0">
      <alignment horizontal="right" vertical="center"/>
    </xf>
    <xf numFmtId="4" fontId="108" fillId="116" borderId="340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vertical="center"/>
    </xf>
    <xf numFmtId="0" fontId="19" fillId="25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4" fontId="108" fillId="111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0" fontId="44" fillId="70" borderId="336" applyNumberFormat="0" applyAlignment="0" applyProtection="0"/>
    <xf numFmtId="168" fontId="15" fillId="0" borderId="339">
      <alignment horizontal="right" indent="1"/>
    </xf>
    <xf numFmtId="0" fontId="62" fillId="0" borderId="338" applyNumberFormat="0" applyFill="0" applyAlignment="0" applyProtection="0"/>
    <xf numFmtId="4" fontId="108" fillId="61" borderId="378" applyNumberFormat="0" applyProtection="0">
      <alignment horizontal="right" vertical="center"/>
    </xf>
    <xf numFmtId="0" fontId="62" fillId="0" borderId="338" applyNumberFormat="0" applyFill="0" applyAlignment="0" applyProtection="0"/>
    <xf numFmtId="0" fontId="41" fillId="78" borderId="344" applyNumberFormat="0" applyFont="0" applyAlignment="0" applyProtection="0"/>
    <xf numFmtId="168" fontId="15" fillId="0" borderId="339">
      <alignment horizontal="right" indent="1"/>
    </xf>
    <xf numFmtId="0" fontId="57" fillId="57" borderId="336" applyNumberFormat="0" applyAlignment="0" applyProtection="0"/>
    <xf numFmtId="0" fontId="101" fillId="137" borderId="340" applyNumberFormat="0" applyProtection="0">
      <alignment horizontal="left" vertical="top" indent="1"/>
    </xf>
    <xf numFmtId="0" fontId="101" fillId="137" borderId="340" applyNumberFormat="0" applyProtection="0">
      <alignment horizontal="left" vertical="top" indent="1"/>
    </xf>
    <xf numFmtId="0" fontId="101" fillId="115" borderId="340" applyNumberFormat="0" applyProtection="0">
      <alignment horizontal="left" vertical="top" indent="1"/>
    </xf>
    <xf numFmtId="0" fontId="101" fillId="115" borderId="340" applyNumberFormat="0" applyProtection="0">
      <alignment horizontal="left" vertical="top" indent="1"/>
    </xf>
    <xf numFmtId="0" fontId="101" fillId="58" borderId="340" applyNumberFormat="0" applyProtection="0">
      <alignment horizontal="left" vertical="top" indent="1"/>
    </xf>
    <xf numFmtId="0" fontId="101" fillId="58" borderId="340" applyNumberFormat="0" applyProtection="0">
      <alignment horizontal="left" vertical="top" indent="1"/>
    </xf>
    <xf numFmtId="0" fontId="101" fillId="113" borderId="340" applyNumberFormat="0" applyProtection="0">
      <alignment horizontal="left" vertical="top" indent="1"/>
    </xf>
    <xf numFmtId="0" fontId="101" fillId="113" borderId="340" applyNumberFormat="0" applyProtection="0">
      <alignment horizontal="left" vertical="top" indent="1"/>
    </xf>
    <xf numFmtId="4" fontId="108" fillId="67" borderId="378" applyNumberFormat="0" applyProtection="0">
      <alignment horizontal="right" vertical="center"/>
    </xf>
    <xf numFmtId="4" fontId="107" fillId="23" borderId="378" applyNumberFormat="0" applyProtection="0">
      <alignment vertical="center"/>
    </xf>
    <xf numFmtId="4" fontId="108" fillId="53" borderId="378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4" fontId="108" fillId="113" borderId="403" applyNumberFormat="0" applyProtection="0">
      <alignment horizontal="right" vertical="center"/>
    </xf>
    <xf numFmtId="0" fontId="123" fillId="21" borderId="343"/>
    <xf numFmtId="168" fontId="15" fillId="0" borderId="339">
      <alignment horizontal="right" indent="1"/>
    </xf>
    <xf numFmtId="0" fontId="125" fillId="0" borderId="339"/>
    <xf numFmtId="4" fontId="108" fillId="60" borderId="378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0" fontId="41" fillId="78" borderId="344" applyNumberFormat="0" applyFont="0" applyAlignment="0" applyProtection="0"/>
    <xf numFmtId="0" fontId="62" fillId="0" borderId="401" applyNumberFormat="0" applyFill="0" applyAlignment="0" applyProtection="0"/>
    <xf numFmtId="0" fontId="106" fillId="23" borderId="378" applyNumberFormat="0" applyProtection="0">
      <alignment horizontal="left" vertical="top" indent="1"/>
    </xf>
    <xf numFmtId="168" fontId="15" fillId="0" borderId="382">
      <alignment horizontal="right" indent="1"/>
    </xf>
    <xf numFmtId="4" fontId="108" fillId="60" borderId="378" applyNumberFormat="0" applyProtection="0">
      <alignment horizontal="right" vertical="center"/>
    </xf>
    <xf numFmtId="4" fontId="115" fillId="110" borderId="380" applyNumberFormat="0" applyProtection="0">
      <alignment horizontal="left" vertical="center" indent="1"/>
    </xf>
    <xf numFmtId="0" fontId="101" fillId="137" borderId="378" applyNumberFormat="0" applyProtection="0">
      <alignment horizontal="left" vertical="top" indent="1"/>
    </xf>
    <xf numFmtId="4" fontId="108" fillId="59" borderId="425" applyNumberFormat="0" applyProtection="0">
      <alignment horizontal="right" vertical="center"/>
    </xf>
    <xf numFmtId="0" fontId="19" fillId="114" borderId="470" applyNumberFormat="0" applyProtection="0">
      <alignment horizontal="left" vertical="top" indent="1"/>
    </xf>
    <xf numFmtId="0" fontId="19" fillId="37" borderId="378" applyNumberFormat="0" applyProtection="0">
      <alignment horizontal="left" vertical="top" indent="1"/>
    </xf>
    <xf numFmtId="0" fontId="19" fillId="109" borderId="378" applyNumberFormat="0" applyProtection="0">
      <alignment horizontal="left" vertical="center" indent="1"/>
    </xf>
    <xf numFmtId="4" fontId="108" fillId="53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4" fontId="108" fillId="113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0" fontId="57" fillId="57" borderId="387" applyNumberFormat="0" applyAlignment="0" applyProtection="0"/>
    <xf numFmtId="4" fontId="108" fillId="61" borderId="403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0" fontId="19" fillId="25" borderId="378" applyNumberFormat="0" applyProtection="0">
      <alignment horizontal="left" vertical="top" indent="1"/>
    </xf>
    <xf numFmtId="4" fontId="108" fillId="116" borderId="378" applyNumberFormat="0" applyProtection="0">
      <alignment vertical="center"/>
    </xf>
    <xf numFmtId="168" fontId="15" fillId="0" borderId="442">
      <alignment horizontal="right" indent="1"/>
    </xf>
    <xf numFmtId="4" fontId="115" fillId="51" borderId="380" applyNumberFormat="0" applyProtection="0">
      <alignment horizontal="left" vertical="center" indent="1"/>
    </xf>
    <xf numFmtId="4" fontId="108" fillId="60" borderId="378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4" fontId="115" fillId="53" borderId="380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0" fontId="41" fillId="78" borderId="364" applyNumberFormat="0" applyFont="0" applyAlignment="0" applyProtection="0"/>
    <xf numFmtId="0" fontId="62" fillId="0" borderId="401" applyNumberFormat="0" applyFill="0" applyAlignment="0" applyProtection="0"/>
    <xf numFmtId="4" fontId="108" fillId="111" borderId="403" applyNumberFormat="0" applyProtection="0">
      <alignment horizontal="right" vertical="center"/>
    </xf>
    <xf numFmtId="0" fontId="105" fillId="70" borderId="384" applyNumberFormat="0" applyAlignment="0" applyProtection="0"/>
    <xf numFmtId="0" fontId="108" fillId="116" borderId="378" applyNumberFormat="0" applyProtection="0">
      <alignment horizontal="left" vertical="top" indent="1"/>
    </xf>
    <xf numFmtId="4" fontId="108" fillId="59" borderId="403" applyNumberFormat="0" applyProtection="0">
      <alignment horizontal="right" vertical="center"/>
    </xf>
    <xf numFmtId="0" fontId="19" fillId="37" borderId="378" applyNumberFormat="0" applyProtection="0">
      <alignment horizontal="left" vertical="center" indent="1"/>
    </xf>
    <xf numFmtId="168" fontId="15" fillId="0" borderId="382">
      <alignment horizontal="right" indent="1"/>
    </xf>
    <xf numFmtId="0" fontId="106" fillId="23" borderId="378" applyNumberFormat="0" applyProtection="0">
      <alignment horizontal="left" vertical="top" indent="1"/>
    </xf>
    <xf numFmtId="4" fontId="108" fillId="115" borderId="447" applyNumberFormat="0" applyProtection="0">
      <alignment horizontal="right" vertical="center"/>
    </xf>
    <xf numFmtId="0" fontId="62" fillId="0" borderId="357" applyNumberFormat="0" applyFill="0" applyAlignment="0" applyProtection="0"/>
    <xf numFmtId="4" fontId="108" fillId="115" borderId="378" applyNumberFormat="0" applyProtection="0">
      <alignment horizontal="right" vertical="center"/>
    </xf>
    <xf numFmtId="4" fontId="124" fillId="137" borderId="379" applyNumberFormat="0" applyProtection="0">
      <alignment horizontal="left" vertical="center" indent="1"/>
    </xf>
    <xf numFmtId="4" fontId="108" fillId="69" borderId="447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4" fontId="107" fillId="23" borderId="378" applyNumberFormat="0" applyProtection="0">
      <alignment vertical="center"/>
    </xf>
    <xf numFmtId="4" fontId="106" fillId="77" borderId="378" applyNumberFormat="0" applyProtection="0">
      <alignment vertical="center"/>
    </xf>
    <xf numFmtId="4" fontId="108" fillId="59" borderId="378" applyNumberFormat="0" applyProtection="0">
      <alignment horizontal="right" vertical="center"/>
    </xf>
    <xf numFmtId="0" fontId="62" fillId="0" borderId="365" applyNumberFormat="0" applyFill="0" applyAlignment="0" applyProtection="0"/>
    <xf numFmtId="0" fontId="19" fillId="37" borderId="403" applyNumberFormat="0" applyProtection="0">
      <alignment horizontal="left" vertical="top" indent="1"/>
    </xf>
    <xf numFmtId="0" fontId="62" fillId="0" borderId="365" applyNumberFormat="0" applyFill="0" applyAlignment="0" applyProtection="0"/>
    <xf numFmtId="0" fontId="19" fillId="109" borderId="378" applyNumberFormat="0" applyProtection="0">
      <alignment horizontal="left" vertical="top" indent="1"/>
    </xf>
    <xf numFmtId="4" fontId="108" fillId="60" borderId="378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4" fontId="115" fillId="60" borderId="380" applyNumberFormat="0" applyProtection="0">
      <alignment horizontal="right" vertical="center"/>
    </xf>
    <xf numFmtId="0" fontId="101" fillId="137" borderId="378" applyNumberFormat="0" applyProtection="0">
      <alignment horizontal="left" vertical="top" indent="1"/>
    </xf>
    <xf numFmtId="4" fontId="108" fillId="111" borderId="378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4" fontId="111" fillId="113" borderId="378" applyNumberFormat="0" applyProtection="0">
      <alignment horizontal="right" vertical="center"/>
    </xf>
    <xf numFmtId="4" fontId="108" fillId="68" borderId="378" applyNumberFormat="0" applyProtection="0">
      <alignment horizontal="right" vertical="center"/>
    </xf>
    <xf numFmtId="4" fontId="108" fillId="65" borderId="378" applyNumberFormat="0" applyProtection="0">
      <alignment horizontal="right" vertical="center"/>
    </xf>
    <xf numFmtId="4" fontId="108" fillId="59" borderId="378" applyNumberFormat="0" applyProtection="0">
      <alignment horizontal="right" vertical="center"/>
    </xf>
    <xf numFmtId="4" fontId="108" fillId="116" borderId="378" applyNumberFormat="0" applyProtection="0">
      <alignment horizontal="left" vertical="center" indent="1"/>
    </xf>
    <xf numFmtId="0" fontId="106" fillId="23" borderId="378" applyNumberFormat="0" applyProtection="0">
      <alignment horizontal="left" vertical="top" indent="1"/>
    </xf>
    <xf numFmtId="0" fontId="106" fillId="23" borderId="378" applyNumberFormat="0" applyProtection="0">
      <alignment horizontal="left" vertical="top" indent="1"/>
    </xf>
    <xf numFmtId="4" fontId="111" fillId="113" borderId="378" applyNumberFormat="0" applyProtection="0">
      <alignment horizontal="right" vertical="center"/>
    </xf>
    <xf numFmtId="0" fontId="18" fillId="76" borderId="399"/>
    <xf numFmtId="0" fontId="62" fillId="0" borderId="365" applyNumberFormat="0" applyFill="0" applyAlignment="0" applyProtection="0"/>
    <xf numFmtId="4" fontId="108" fillId="111" borderId="378" applyNumberFormat="0" applyProtection="0">
      <alignment horizontal="right" vertical="center"/>
    </xf>
    <xf numFmtId="0" fontId="19" fillId="114" borderId="378" applyNumberFormat="0" applyProtection="0">
      <alignment horizontal="left" vertical="top" indent="1"/>
    </xf>
    <xf numFmtId="4" fontId="108" fillId="61" borderId="378" applyNumberFormat="0" applyProtection="0">
      <alignment horizontal="right" vertical="center"/>
    </xf>
    <xf numFmtId="4" fontId="108" fillId="59" borderId="378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4" fontId="108" fillId="67" borderId="378" applyNumberFormat="0" applyProtection="0">
      <alignment horizontal="right" vertical="center"/>
    </xf>
    <xf numFmtId="4" fontId="108" fillId="116" borderId="378" applyNumberFormat="0" applyProtection="0">
      <alignment horizontal="left" vertical="center" indent="1"/>
    </xf>
    <xf numFmtId="4" fontId="113" fillId="113" borderId="378" applyNumberFormat="0" applyProtection="0">
      <alignment horizontal="right" vertical="center"/>
    </xf>
    <xf numFmtId="0" fontId="62" fillId="0" borderId="401" applyNumberFormat="0" applyFill="0" applyAlignment="0" applyProtection="0"/>
    <xf numFmtId="0" fontId="106" fillId="23" borderId="378" applyNumberFormat="0" applyProtection="0">
      <alignment horizontal="left" vertical="top" indent="1"/>
    </xf>
    <xf numFmtId="168" fontId="15" fillId="0" borderId="442">
      <alignment horizontal="right" indent="1"/>
    </xf>
    <xf numFmtId="0" fontId="19" fillId="109" borderId="378" applyNumberFormat="0" applyProtection="0">
      <alignment horizontal="left" vertical="top" indent="1"/>
    </xf>
    <xf numFmtId="4" fontId="111" fillId="113" borderId="425" applyNumberFormat="0" applyProtection="0">
      <alignment horizontal="right" vertical="center"/>
    </xf>
    <xf numFmtId="0" fontId="44" fillId="70" borderId="439" applyNumberFormat="0" applyAlignment="0" applyProtection="0"/>
    <xf numFmtId="4" fontId="111" fillId="113" borderId="403" applyNumberFormat="0" applyProtection="0">
      <alignment horizontal="right" vertical="center"/>
    </xf>
    <xf numFmtId="4" fontId="113" fillId="113" borderId="403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0" fontId="44" fillId="70" borderId="363" applyNumberFormat="0" applyAlignment="0" applyProtection="0"/>
    <xf numFmtId="4" fontId="107" fillId="23" borderId="447" applyNumberFormat="0" applyProtection="0">
      <alignment vertical="center"/>
    </xf>
    <xf numFmtId="4" fontId="113" fillId="113" borderId="470" applyNumberFormat="0" applyProtection="0">
      <alignment horizontal="right" vertical="center"/>
    </xf>
    <xf numFmtId="0" fontId="18" fillId="76" borderId="421"/>
    <xf numFmtId="4" fontId="108" fillId="113" borderId="340" applyNumberFormat="0" applyProtection="0">
      <alignment horizontal="right" vertical="center"/>
    </xf>
    <xf numFmtId="0" fontId="19" fillId="25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8" fillId="30" borderId="339"/>
    <xf numFmtId="4" fontId="108" fillId="111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0" fontId="18" fillId="30" borderId="339"/>
    <xf numFmtId="0" fontId="57" fillId="57" borderId="431" applyNumberFormat="0" applyAlignment="0" applyProtection="0"/>
    <xf numFmtId="4" fontId="108" fillId="61" borderId="425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0" fontId="19" fillId="114" borderId="378" applyNumberFormat="0" applyProtection="0">
      <alignment horizontal="left" vertical="center" indent="1"/>
    </xf>
    <xf numFmtId="4" fontId="108" fillId="113" borderId="378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0" fontId="62" fillId="0" borderId="357" applyNumberFormat="0" applyFill="0" applyAlignment="0" applyProtection="0"/>
    <xf numFmtId="0" fontId="101" fillId="137" borderId="378" applyNumberFormat="0" applyProtection="0">
      <alignment horizontal="left" vertical="top" indent="1"/>
    </xf>
    <xf numFmtId="0" fontId="44" fillId="70" borderId="336" applyNumberFormat="0" applyAlignment="0" applyProtection="0"/>
    <xf numFmtId="0" fontId="57" fillId="57" borderId="336" applyNumberFormat="0" applyAlignment="0" applyProtection="0"/>
    <xf numFmtId="0" fontId="19" fillId="109" borderId="340" applyNumberFormat="0" applyProtection="0">
      <alignment horizontal="left" vertical="center" indent="1"/>
    </xf>
    <xf numFmtId="4" fontId="108" fillId="60" borderId="340" applyNumberFormat="0" applyProtection="0">
      <alignment horizontal="right" vertical="center"/>
    </xf>
    <xf numFmtId="168" fontId="15" fillId="0" borderId="339">
      <alignment horizontal="right" indent="1"/>
    </xf>
    <xf numFmtId="4" fontId="108" fillId="69" borderId="340" applyNumberFormat="0" applyProtection="0">
      <alignment horizontal="right" vertical="center"/>
    </xf>
    <xf numFmtId="0" fontId="44" fillId="70" borderId="336" applyNumberFormat="0" applyAlignment="0" applyProtection="0"/>
    <xf numFmtId="168" fontId="15" fillId="0" borderId="339">
      <alignment horizontal="right" indent="1"/>
    </xf>
    <xf numFmtId="0" fontId="14" fillId="78" borderId="344" applyNumberFormat="0" applyFont="0" applyAlignment="0" applyProtection="0"/>
    <xf numFmtId="0" fontId="105" fillId="70" borderId="337" applyNumberFormat="0" applyAlignment="0" applyProtection="0"/>
    <xf numFmtId="4" fontId="108" fillId="116" borderId="340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0" fontId="19" fillId="37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4" fontId="106" fillId="77" borderId="340" applyNumberFormat="0" applyProtection="0">
      <alignment vertical="center"/>
    </xf>
    <xf numFmtId="4" fontId="107" fillId="23" borderId="340" applyNumberFormat="0" applyProtection="0">
      <alignment vertical="center"/>
    </xf>
    <xf numFmtId="4" fontId="106" fillId="23" borderId="340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4" fontId="108" fillId="115" borderId="340" applyNumberFormat="0" applyProtection="0">
      <alignment horizontal="left" vertical="center" indent="1"/>
    </xf>
    <xf numFmtId="4" fontId="113" fillId="113" borderId="340" applyNumberFormat="0" applyProtection="0">
      <alignment horizontal="right" vertical="center"/>
    </xf>
    <xf numFmtId="0" fontId="105" fillId="70" borderId="337" applyNumberFormat="0" applyAlignment="0" applyProtection="0"/>
    <xf numFmtId="0" fontId="57" fillId="57" borderId="336" applyNumberFormat="0" applyAlignment="0" applyProtection="0"/>
    <xf numFmtId="0" fontId="62" fillId="0" borderId="338" applyNumberFormat="0" applyFill="0" applyAlignment="0" applyProtection="0"/>
    <xf numFmtId="0" fontId="106" fillId="23" borderId="340" applyNumberFormat="0" applyProtection="0">
      <alignment horizontal="left" vertical="top" indent="1"/>
    </xf>
    <xf numFmtId="4" fontId="106" fillId="77" borderId="340" applyNumberFormat="0" applyProtection="0">
      <alignment vertical="center"/>
    </xf>
    <xf numFmtId="4" fontId="107" fillId="23" borderId="340" applyNumberFormat="0" applyProtection="0">
      <alignment vertical="center"/>
    </xf>
    <xf numFmtId="4" fontId="106" fillId="23" borderId="340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13" fillId="113" borderId="340" applyNumberFormat="0" applyProtection="0">
      <alignment horizontal="right" vertical="center"/>
    </xf>
    <xf numFmtId="0" fontId="108" fillId="116" borderId="340" applyNumberFormat="0" applyProtection="0">
      <alignment horizontal="left" vertical="top" indent="1"/>
    </xf>
    <xf numFmtId="4" fontId="108" fillId="115" borderId="340" applyNumberFormat="0" applyProtection="0">
      <alignment horizontal="left" vertical="center" indent="1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08" fillId="69" borderId="340" applyNumberFormat="0" applyProtection="0">
      <alignment horizontal="right" vertical="center"/>
    </xf>
    <xf numFmtId="168" fontId="15" fillId="0" borderId="339">
      <alignment horizontal="right" indent="1"/>
    </xf>
    <xf numFmtId="0" fontId="44" fillId="70" borderId="336" applyNumberFormat="0" applyAlignment="0" applyProtection="0"/>
    <xf numFmtId="0" fontId="106" fillId="23" borderId="340" applyNumberFormat="0" applyProtection="0">
      <alignment horizontal="left" vertical="top" indent="1"/>
    </xf>
    <xf numFmtId="4" fontId="108" fillId="67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13" fillId="113" borderId="340" applyNumberFormat="0" applyProtection="0">
      <alignment horizontal="right" vertical="center"/>
    </xf>
    <xf numFmtId="0" fontId="18" fillId="30" borderId="339"/>
    <xf numFmtId="4" fontId="115" fillId="110" borderId="342" applyNumberFormat="0" applyProtection="0">
      <alignment horizontal="left" vertical="center" indent="1"/>
    </xf>
    <xf numFmtId="0" fontId="18" fillId="30" borderId="339"/>
    <xf numFmtId="4" fontId="121" fillId="23" borderId="342" applyNumberFormat="0" applyProtection="0">
      <alignment vertical="center"/>
    </xf>
    <xf numFmtId="4" fontId="122" fillId="23" borderId="342" applyNumberFormat="0" applyProtection="0">
      <alignment vertical="center"/>
    </xf>
    <xf numFmtId="4" fontId="123" fillId="116" borderId="342" applyNumberFormat="0" applyProtection="0">
      <alignment horizontal="left" vertical="center" indent="1"/>
    </xf>
    <xf numFmtId="4" fontId="115" fillId="53" borderId="342" applyNumberFormat="0" applyProtection="0">
      <alignment horizontal="right" vertical="center"/>
    </xf>
    <xf numFmtId="4" fontId="115" fillId="136" borderId="342" applyNumberFormat="0" applyProtection="0">
      <alignment horizontal="right" vertical="center"/>
    </xf>
    <xf numFmtId="4" fontId="115" fillId="61" borderId="342" applyNumberFormat="0" applyProtection="0">
      <alignment horizontal="right" vertical="center"/>
    </xf>
    <xf numFmtId="4" fontId="115" fillId="65" borderId="342" applyNumberFormat="0" applyProtection="0">
      <alignment horizontal="right" vertical="center"/>
    </xf>
    <xf numFmtId="4" fontId="115" fillId="69" borderId="342" applyNumberFormat="0" applyProtection="0">
      <alignment horizontal="right" vertical="center"/>
    </xf>
    <xf numFmtId="4" fontId="115" fillId="68" borderId="342" applyNumberFormat="0" applyProtection="0">
      <alignment horizontal="right" vertical="center"/>
    </xf>
    <xf numFmtId="4" fontId="115" fillId="111" borderId="342" applyNumberFormat="0" applyProtection="0">
      <alignment horizontal="right" vertical="center"/>
    </xf>
    <xf numFmtId="4" fontId="115" fillId="60" borderId="342" applyNumberFormat="0" applyProtection="0">
      <alignment horizontal="right" vertical="center"/>
    </xf>
    <xf numFmtId="4" fontId="115" fillId="112" borderId="341" applyNumberFormat="0" applyProtection="0">
      <alignment horizontal="left" vertical="center" indent="1"/>
    </xf>
    <xf numFmtId="4" fontId="115" fillId="51" borderId="342" applyNumberFormat="0" applyProtection="0">
      <alignment horizontal="left" vertical="center" indent="1"/>
    </xf>
    <xf numFmtId="4" fontId="115" fillId="51" borderId="342" applyNumberFormat="0" applyProtection="0">
      <alignment horizontal="left" vertical="center" indent="1"/>
    </xf>
    <xf numFmtId="4" fontId="124" fillId="137" borderId="341" applyNumberFormat="0" applyProtection="0">
      <alignment horizontal="left" vertical="center" indent="1"/>
    </xf>
    <xf numFmtId="4" fontId="115" fillId="115" borderId="342" applyNumberFormat="0" applyProtection="0">
      <alignment horizontal="right" vertical="center"/>
    </xf>
    <xf numFmtId="0" fontId="115" fillId="70" borderId="342" applyNumberFormat="0" applyProtection="0">
      <alignment horizontal="left" vertical="center" indent="1"/>
    </xf>
    <xf numFmtId="0" fontId="101" fillId="137" borderId="340" applyNumberFormat="0" applyProtection="0">
      <alignment horizontal="left" vertical="top" indent="1"/>
    </xf>
    <xf numFmtId="0" fontId="101" fillId="137" borderId="340" applyNumberFormat="0" applyProtection="0">
      <alignment horizontal="left" vertical="top" indent="1"/>
    </xf>
    <xf numFmtId="0" fontId="115" fillId="138" borderId="342" applyNumberFormat="0" applyProtection="0">
      <alignment horizontal="left" vertical="center" indent="1"/>
    </xf>
    <xf numFmtId="0" fontId="101" fillId="115" borderId="340" applyNumberFormat="0" applyProtection="0">
      <alignment horizontal="left" vertical="top" indent="1"/>
    </xf>
    <xf numFmtId="0" fontId="101" fillId="115" borderId="340" applyNumberFormat="0" applyProtection="0">
      <alignment horizontal="left" vertical="top" indent="1"/>
    </xf>
    <xf numFmtId="0" fontId="115" fillId="58" borderId="342" applyNumberFormat="0" applyProtection="0">
      <alignment horizontal="left" vertical="center" indent="1"/>
    </xf>
    <xf numFmtId="0" fontId="101" fillId="58" borderId="340" applyNumberFormat="0" applyProtection="0">
      <alignment horizontal="left" vertical="top" indent="1"/>
    </xf>
    <xf numFmtId="0" fontId="101" fillId="58" borderId="340" applyNumberFormat="0" applyProtection="0">
      <alignment horizontal="left" vertical="top" indent="1"/>
    </xf>
    <xf numFmtId="0" fontId="115" fillId="113" borderId="342" applyNumberFormat="0" applyProtection="0">
      <alignment horizontal="left" vertical="center" indent="1"/>
    </xf>
    <xf numFmtId="0" fontId="101" fillId="113" borderId="340" applyNumberFormat="0" applyProtection="0">
      <alignment horizontal="left" vertical="top" indent="1"/>
    </xf>
    <xf numFmtId="0" fontId="101" fillId="113" borderId="340" applyNumberFormat="0" applyProtection="0">
      <alignment horizontal="left" vertical="top" indent="1"/>
    </xf>
    <xf numFmtId="4" fontId="123" fillId="139" borderId="342" applyNumberFormat="0" applyProtection="0">
      <alignment horizontal="left" vertical="center" indent="1"/>
    </xf>
    <xf numFmtId="4" fontId="123" fillId="139" borderId="342" applyNumberFormat="0" applyProtection="0">
      <alignment horizontal="left" vertical="center" indent="1"/>
    </xf>
    <xf numFmtId="0" fontId="106" fillId="23" borderId="378" applyNumberFormat="0" applyProtection="0">
      <alignment horizontal="left" vertical="top" indent="1"/>
    </xf>
    <xf numFmtId="0" fontId="19" fillId="37" borderId="378" applyNumberFormat="0" applyProtection="0">
      <alignment horizontal="left" vertical="center" indent="1"/>
    </xf>
    <xf numFmtId="4" fontId="108" fillId="116" borderId="378" applyNumberFormat="0" applyProtection="0">
      <alignment vertical="center"/>
    </xf>
    <xf numFmtId="4" fontId="108" fillId="115" borderId="378" applyNumberFormat="0" applyProtection="0">
      <alignment horizontal="left" vertical="center" indent="1"/>
    </xf>
    <xf numFmtId="0" fontId="19" fillId="109" borderId="425" applyNumberFormat="0" applyProtection="0">
      <alignment horizontal="left" vertical="center" indent="1"/>
    </xf>
    <xf numFmtId="0" fontId="123" fillId="21" borderId="343"/>
    <xf numFmtId="4" fontId="115" fillId="0" borderId="342" applyNumberFormat="0" applyProtection="0">
      <alignment horizontal="right" vertical="center"/>
    </xf>
    <xf numFmtId="4" fontId="122" fillId="51" borderId="342" applyNumberFormat="0" applyProtection="0">
      <alignment horizontal="right" vertical="center"/>
    </xf>
    <xf numFmtId="0" fontId="125" fillId="0" borderId="334"/>
    <xf numFmtId="168" fontId="15" fillId="0" borderId="339">
      <alignment horizontal="right" indent="1"/>
    </xf>
    <xf numFmtId="168" fontId="15" fillId="0" borderId="339">
      <alignment horizontal="right" indent="1"/>
    </xf>
    <xf numFmtId="168" fontId="15" fillId="0" borderId="339">
      <alignment horizontal="right" indent="1"/>
    </xf>
    <xf numFmtId="168" fontId="15" fillId="0" borderId="339">
      <alignment horizontal="right" indent="1"/>
    </xf>
    <xf numFmtId="4" fontId="111" fillId="116" borderId="378" applyNumberFormat="0" applyProtection="0">
      <alignment vertical="center"/>
    </xf>
    <xf numFmtId="0" fontId="18" fillId="30" borderId="339"/>
    <xf numFmtId="4" fontId="115" fillId="112" borderId="341" applyNumberFormat="0" applyProtection="0">
      <alignment horizontal="left" vertical="center" indent="1"/>
    </xf>
    <xf numFmtId="4" fontId="124" fillId="137" borderId="341" applyNumberFormat="0" applyProtection="0">
      <alignment horizontal="left" vertical="center" indent="1"/>
    </xf>
    <xf numFmtId="4" fontId="106" fillId="77" borderId="378" applyNumberFormat="0" applyProtection="0">
      <alignment vertical="center"/>
    </xf>
    <xf numFmtId="0" fontId="44" fillId="70" borderId="347" applyNumberFormat="0" applyAlignment="0" applyProtection="0"/>
    <xf numFmtId="4" fontId="107" fillId="23" borderId="378" applyNumberFormat="0" applyProtection="0">
      <alignment vertical="center"/>
    </xf>
    <xf numFmtId="0" fontId="19" fillId="37" borderId="403" applyNumberFormat="0" applyProtection="0">
      <alignment horizontal="left" vertical="top" indent="1"/>
    </xf>
    <xf numFmtId="4" fontId="115" fillId="136" borderId="380" applyNumberFormat="0" applyProtection="0">
      <alignment horizontal="right" vertical="center"/>
    </xf>
    <xf numFmtId="0" fontId="40" fillId="30" borderId="358"/>
    <xf numFmtId="0" fontId="18" fillId="30" borderId="334"/>
    <xf numFmtId="0" fontId="108" fillId="116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0" fontId="19" fillId="25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4" fontId="108" fillId="115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0" fontId="106" fillId="23" borderId="340" applyNumberFormat="0" applyProtection="0">
      <alignment horizontal="left" vertical="top" indent="1"/>
    </xf>
    <xf numFmtId="4" fontId="106" fillId="77" borderId="340" applyNumberFormat="0" applyProtection="0">
      <alignment vertical="center"/>
    </xf>
    <xf numFmtId="0" fontId="57" fillId="57" borderId="336" applyNumberFormat="0" applyAlignment="0" applyProtection="0"/>
    <xf numFmtId="4" fontId="108" fillId="11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4" fontId="108" fillId="115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53" borderId="340" applyNumberFormat="0" applyProtection="0">
      <alignment horizontal="right" vertical="center"/>
    </xf>
    <xf numFmtId="0" fontId="106" fillId="23" borderId="340" applyNumberFormat="0" applyProtection="0">
      <alignment horizontal="left" vertical="top" indent="1"/>
    </xf>
    <xf numFmtId="4" fontId="106" fillId="23" borderId="340" applyNumberFormat="0" applyProtection="0">
      <alignment horizontal="left" vertical="center" indent="1"/>
    </xf>
    <xf numFmtId="4" fontId="107" fillId="23" borderId="340" applyNumberFormat="0" applyProtection="0">
      <alignment vertical="center"/>
    </xf>
    <xf numFmtId="168" fontId="15" fillId="0" borderId="339">
      <alignment horizontal="right" indent="1"/>
    </xf>
    <xf numFmtId="4" fontId="113" fillId="113" borderId="340" applyNumberFormat="0" applyProtection="0">
      <alignment horizontal="right" vertical="center"/>
    </xf>
    <xf numFmtId="168" fontId="15" fillId="0" borderId="339">
      <alignment horizontal="right" indent="1"/>
    </xf>
    <xf numFmtId="4" fontId="108" fillId="111" borderId="340" applyNumberFormat="0" applyProtection="0">
      <alignment horizontal="right" vertical="center"/>
    </xf>
    <xf numFmtId="0" fontId="44" fillId="70" borderId="336" applyNumberFormat="0" applyAlignment="0" applyProtection="0"/>
    <xf numFmtId="0" fontId="108" fillId="109" borderId="340" applyNumberFormat="0" applyProtection="0">
      <alignment horizontal="left" vertical="top" indent="1"/>
    </xf>
    <xf numFmtId="4" fontId="106" fillId="23" borderId="340" applyNumberFormat="0" applyProtection="0">
      <alignment horizontal="left" vertical="center" indent="1"/>
    </xf>
    <xf numFmtId="0" fontId="62" fillId="0" borderId="338" applyNumberFormat="0" applyFill="0" applyAlignment="0" applyProtection="0"/>
    <xf numFmtId="0" fontId="14" fillId="78" borderId="344" applyNumberFormat="0" applyFont="0" applyAlignment="0" applyProtection="0"/>
    <xf numFmtId="0" fontId="108" fillId="116" borderId="340" applyNumberFormat="0" applyProtection="0">
      <alignment horizontal="left" vertical="top" indent="1"/>
    </xf>
    <xf numFmtId="0" fontId="108" fillId="109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0" fontId="19" fillId="37" borderId="340" applyNumberFormat="0" applyProtection="0">
      <alignment horizontal="left" vertical="top" indent="1"/>
    </xf>
    <xf numFmtId="4" fontId="115" fillId="61" borderId="380" applyNumberFormat="0" applyProtection="0">
      <alignment horizontal="right" vertical="center"/>
    </xf>
    <xf numFmtId="4" fontId="106" fillId="77" borderId="340" applyNumberFormat="0" applyProtection="0">
      <alignment vertical="center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13" fillId="113" borderId="340" applyNumberFormat="0" applyProtection="0">
      <alignment horizontal="right" vertical="center"/>
    </xf>
    <xf numFmtId="0" fontId="57" fillId="57" borderId="387" applyNumberFormat="0" applyAlignment="0" applyProtection="0"/>
    <xf numFmtId="4" fontId="111" fillId="116" borderId="340" applyNumberFormat="0" applyProtection="0">
      <alignment vertical="center"/>
    </xf>
    <xf numFmtId="0" fontId="108" fillId="109" borderId="340" applyNumberFormat="0" applyProtection="0">
      <alignment horizontal="left" vertical="top" indent="1"/>
    </xf>
    <xf numFmtId="4" fontId="111" fillId="113" borderId="340" applyNumberFormat="0" applyProtection="0">
      <alignment horizontal="right" vertical="center"/>
    </xf>
    <xf numFmtId="0" fontId="19" fillId="37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4" fontId="108" fillId="111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0" fontId="44" fillId="70" borderId="336" applyNumberFormat="0" applyAlignment="0" applyProtection="0"/>
    <xf numFmtId="0" fontId="19" fillId="25" borderId="378" applyNumberFormat="0" applyProtection="0">
      <alignment horizontal="left" vertical="top" indent="1"/>
    </xf>
    <xf numFmtId="0" fontId="19" fillId="37" borderId="340" applyNumberFormat="0" applyProtection="0">
      <alignment horizontal="left" vertical="top" indent="1"/>
    </xf>
    <xf numFmtId="0" fontId="57" fillId="57" borderId="336" applyNumberFormat="0" applyAlignment="0" applyProtection="0"/>
    <xf numFmtId="168" fontId="15" fillId="0" borderId="339">
      <alignment horizontal="right" indent="1"/>
    </xf>
    <xf numFmtId="4" fontId="108" fillId="69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4" fontId="108" fillId="65" borderId="378" applyNumberFormat="0" applyProtection="0">
      <alignment horizontal="right" vertical="center"/>
    </xf>
    <xf numFmtId="0" fontId="57" fillId="57" borderId="355" applyNumberFormat="0" applyAlignment="0" applyProtection="0"/>
    <xf numFmtId="0" fontId="19" fillId="25" borderId="447" applyNumberFormat="0" applyProtection="0">
      <alignment horizontal="left" vertical="top" indent="1"/>
    </xf>
    <xf numFmtId="0" fontId="14" fillId="78" borderId="344" applyNumberFormat="0" applyFont="0" applyAlignment="0" applyProtection="0"/>
    <xf numFmtId="0" fontId="101" fillId="113" borderId="403" applyNumberFormat="0" applyProtection="0">
      <alignment horizontal="left" vertical="top" indent="1"/>
    </xf>
    <xf numFmtId="0" fontId="19" fillId="114" borderId="340" applyNumberFormat="0" applyProtection="0">
      <alignment horizontal="left" vertical="top" indent="1"/>
    </xf>
    <xf numFmtId="0" fontId="41" fillId="78" borderId="351" applyNumberFormat="0" applyFont="0" applyAlignment="0" applyProtection="0"/>
    <xf numFmtId="0" fontId="62" fillId="0" borderId="365" applyNumberFormat="0" applyFill="0" applyAlignment="0" applyProtection="0"/>
    <xf numFmtId="0" fontId="62" fillId="0" borderId="338" applyNumberFormat="0" applyFill="0" applyAlignment="0" applyProtection="0"/>
    <xf numFmtId="0" fontId="18" fillId="30" borderId="339"/>
    <xf numFmtId="0" fontId="19" fillId="37" borderId="340" applyNumberFormat="0" applyProtection="0">
      <alignment horizontal="left" vertical="center" indent="1"/>
    </xf>
    <xf numFmtId="168" fontId="15" fillId="0" borderId="382">
      <alignment horizontal="right" indent="1"/>
    </xf>
    <xf numFmtId="4" fontId="113" fillId="113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0" fontId="19" fillId="114" borderId="403" applyNumberFormat="0" applyProtection="0">
      <alignment horizontal="left" vertical="top" indent="1"/>
    </xf>
    <xf numFmtId="0" fontId="44" fillId="70" borderId="350" applyNumberFormat="0" applyAlignment="0" applyProtection="0"/>
    <xf numFmtId="4" fontId="106" fillId="77" borderId="378" applyNumberFormat="0" applyProtection="0">
      <alignment vertical="center"/>
    </xf>
    <xf numFmtId="0" fontId="18" fillId="30" borderId="402"/>
    <xf numFmtId="168" fontId="15" fillId="0" borderId="334">
      <alignment horizontal="right" indent="1"/>
    </xf>
    <xf numFmtId="0" fontId="105" fillId="70" borderId="337" applyNumberFormat="0" applyAlignment="0" applyProtection="0"/>
    <xf numFmtId="4" fontId="108" fillId="53" borderId="340" applyNumberFormat="0" applyProtection="0">
      <alignment horizontal="right" vertical="center"/>
    </xf>
    <xf numFmtId="0" fontId="18" fillId="30" borderId="339"/>
    <xf numFmtId="4" fontId="108" fillId="53" borderId="378" applyNumberFormat="0" applyProtection="0">
      <alignment horizontal="right" vertical="center"/>
    </xf>
    <xf numFmtId="4" fontId="108" fillId="53" borderId="447" applyNumberFormat="0" applyProtection="0">
      <alignment horizontal="right" vertical="center"/>
    </xf>
    <xf numFmtId="0" fontId="44" fillId="70" borderId="363" applyNumberFormat="0" applyAlignment="0" applyProtection="0"/>
    <xf numFmtId="4" fontId="113" fillId="113" borderId="378" applyNumberFormat="0" applyProtection="0">
      <alignment horizontal="right" vertical="center"/>
    </xf>
    <xf numFmtId="0" fontId="57" fillId="57" borderId="387" applyNumberFormat="0" applyAlignment="0" applyProtection="0"/>
    <xf numFmtId="4" fontId="108" fillId="113" borderId="340" applyNumberFormat="0" applyProtection="0">
      <alignment horizontal="right" vertical="center"/>
    </xf>
    <xf numFmtId="0" fontId="18" fillId="30" borderId="358"/>
    <xf numFmtId="168" fontId="15" fillId="0" borderId="402">
      <alignment horizontal="right" indent="1"/>
    </xf>
    <xf numFmtId="4" fontId="108" fillId="68" borderId="378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4" fontId="108" fillId="115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0" fontId="40" fillId="30" borderId="358"/>
    <xf numFmtId="0" fontId="44" fillId="70" borderId="355" applyNumberFormat="0" applyAlignment="0" applyProtection="0"/>
    <xf numFmtId="4" fontId="107" fillId="23" borderId="340" applyNumberFormat="0" applyProtection="0">
      <alignment vertical="center"/>
    </xf>
    <xf numFmtId="168" fontId="15" fillId="0" borderId="339">
      <alignment horizontal="right" indent="1"/>
    </xf>
    <xf numFmtId="4" fontId="108" fillId="116" borderId="340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4" fontId="108" fillId="115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53" borderId="340" applyNumberFormat="0" applyProtection="0">
      <alignment horizontal="right" vertical="center"/>
    </xf>
    <xf numFmtId="4" fontId="106" fillId="23" borderId="340" applyNumberFormat="0" applyProtection="0">
      <alignment horizontal="left" vertical="center" indent="1"/>
    </xf>
    <xf numFmtId="4" fontId="107" fillId="23" borderId="340" applyNumberFormat="0" applyProtection="0">
      <alignment vertical="center"/>
    </xf>
    <xf numFmtId="0" fontId="106" fillId="23" borderId="340" applyNumberFormat="0" applyProtection="0">
      <alignment horizontal="left" vertical="top" indent="1"/>
    </xf>
    <xf numFmtId="0" fontId="62" fillId="0" borderId="338" applyNumberFormat="0" applyFill="0" applyAlignment="0" applyProtection="0"/>
    <xf numFmtId="0" fontId="105" fillId="70" borderId="337" applyNumberFormat="0" applyAlignment="0" applyProtection="0"/>
    <xf numFmtId="4" fontId="113" fillId="113" borderId="340" applyNumberFormat="0" applyProtection="0">
      <alignment horizontal="right" vertical="center"/>
    </xf>
    <xf numFmtId="4" fontId="106" fillId="77" borderId="340" applyNumberFormat="0" applyProtection="0">
      <alignment vertical="center"/>
    </xf>
    <xf numFmtId="4" fontId="108" fillId="60" borderId="340" applyNumberFormat="0" applyProtection="0">
      <alignment horizontal="right" vertical="center"/>
    </xf>
    <xf numFmtId="168" fontId="15" fillId="0" borderId="339">
      <alignment horizontal="right" indent="1"/>
    </xf>
    <xf numFmtId="0" fontId="57" fillId="57" borderId="336" applyNumberFormat="0" applyAlignment="0" applyProtection="0"/>
    <xf numFmtId="0" fontId="44" fillId="70" borderId="336" applyNumberFormat="0" applyAlignment="0" applyProtection="0"/>
    <xf numFmtId="4" fontId="106" fillId="23" borderId="340" applyNumberFormat="0" applyProtection="0">
      <alignment horizontal="left" vertical="center" indent="1"/>
    </xf>
    <xf numFmtId="4" fontId="111" fillId="113" borderId="340" applyNumberFormat="0" applyProtection="0">
      <alignment horizontal="right" vertical="center"/>
    </xf>
    <xf numFmtId="4" fontId="108" fillId="116" borderId="340" applyNumberFormat="0" applyProtection="0">
      <alignment vertical="center"/>
    </xf>
    <xf numFmtId="4" fontId="108" fillId="59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0" fontId="18" fillId="30" borderId="339"/>
    <xf numFmtId="4" fontId="108" fillId="61" borderId="340" applyNumberFormat="0" applyProtection="0">
      <alignment horizontal="right" vertical="center"/>
    </xf>
    <xf numFmtId="0" fontId="18" fillId="30" borderId="339"/>
    <xf numFmtId="4" fontId="108" fillId="59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4" fontId="108" fillId="59" borderId="340" applyNumberFormat="0" applyProtection="0">
      <alignment horizontal="right" vertical="center"/>
    </xf>
    <xf numFmtId="4" fontId="108" fillId="113" borderId="340" applyNumberFormat="0" applyProtection="0">
      <alignment horizontal="right" vertical="center"/>
    </xf>
    <xf numFmtId="0" fontId="19" fillId="25" borderId="340" applyNumberFormat="0" applyProtection="0">
      <alignment horizontal="left" vertical="top" indent="1"/>
    </xf>
    <xf numFmtId="4" fontId="108" fillId="67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4" fontId="108" fillId="69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53" borderId="340" applyNumberFormat="0" applyProtection="0">
      <alignment horizontal="right" vertical="center"/>
    </xf>
    <xf numFmtId="0" fontId="57" fillId="57" borderId="336" applyNumberFormat="0" applyAlignment="0" applyProtection="0"/>
    <xf numFmtId="0" fontId="62" fillId="0" borderId="338" applyNumberFormat="0" applyFill="0" applyAlignment="0" applyProtection="0"/>
    <xf numFmtId="0" fontId="41" fillId="78" borderId="344" applyNumberFormat="0" applyFont="0" applyAlignment="0" applyProtection="0"/>
    <xf numFmtId="0" fontId="44" fillId="70" borderId="409" applyNumberFormat="0" applyAlignment="0" applyProtection="0"/>
    <xf numFmtId="0" fontId="19" fillId="109" borderId="340" applyNumberFormat="0" applyProtection="0">
      <alignment horizontal="left" vertical="center" indent="1"/>
    </xf>
    <xf numFmtId="0" fontId="18" fillId="30" borderId="334"/>
    <xf numFmtId="0" fontId="62" fillId="0" borderId="338" applyNumberFormat="0" applyFill="0" applyAlignment="0" applyProtection="0"/>
    <xf numFmtId="0" fontId="41" fillId="78" borderId="344" applyNumberFormat="0" applyFont="0" applyAlignment="0" applyProtection="0"/>
    <xf numFmtId="4" fontId="111" fillId="113" borderId="340" applyNumberFormat="0" applyProtection="0">
      <alignment horizontal="right" vertical="center"/>
    </xf>
    <xf numFmtId="4" fontId="106" fillId="77" borderId="340" applyNumberFormat="0" applyProtection="0">
      <alignment vertical="center"/>
    </xf>
    <xf numFmtId="0" fontId="41" fillId="78" borderId="344" applyNumberFormat="0" applyFont="0" applyAlignment="0" applyProtection="0"/>
    <xf numFmtId="4" fontId="108" fillId="116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0" fontId="44" fillId="70" borderId="336" applyNumberFormat="0" applyAlignment="0" applyProtection="0"/>
    <xf numFmtId="168" fontId="15" fillId="0" borderId="420">
      <alignment horizontal="right" indent="1"/>
    </xf>
    <xf numFmtId="4" fontId="108" fillId="53" borderId="340" applyNumberFormat="0" applyProtection="0">
      <alignment horizontal="right" vertical="center"/>
    </xf>
    <xf numFmtId="4" fontId="108" fillId="116" borderId="340" applyNumberFormat="0" applyProtection="0">
      <alignment vertical="center"/>
    </xf>
    <xf numFmtId="4" fontId="107" fillId="23" borderId="340" applyNumberFormat="0" applyProtection="0">
      <alignment vertical="center"/>
    </xf>
    <xf numFmtId="4" fontId="108" fillId="61" borderId="340" applyNumberFormat="0" applyProtection="0">
      <alignment horizontal="right" vertical="center"/>
    </xf>
    <xf numFmtId="0" fontId="19" fillId="37" borderId="378" applyNumberFormat="0" applyProtection="0">
      <alignment horizontal="left" vertical="top" indent="1"/>
    </xf>
    <xf numFmtId="4" fontId="107" fillId="23" borderId="340" applyNumberFormat="0" applyProtection="0">
      <alignment vertical="center"/>
    </xf>
    <xf numFmtId="0" fontId="19" fillId="37" borderId="340" applyNumberFormat="0" applyProtection="0">
      <alignment horizontal="left" vertical="center" indent="1"/>
    </xf>
    <xf numFmtId="168" fontId="15" fillId="0" borderId="334">
      <alignment horizontal="right" indent="1"/>
    </xf>
    <xf numFmtId="168" fontId="15" fillId="0" borderId="339">
      <alignment horizontal="right" indent="1"/>
    </xf>
    <xf numFmtId="4" fontId="108" fillId="60" borderId="340" applyNumberFormat="0" applyProtection="0">
      <alignment horizontal="right" vertical="center"/>
    </xf>
    <xf numFmtId="0" fontId="57" fillId="57" borderId="336" applyNumberFormat="0" applyAlignment="0" applyProtection="0"/>
    <xf numFmtId="0" fontId="14" fillId="78" borderId="344" applyNumberFormat="0" applyFont="0" applyAlignment="0" applyProtection="0"/>
    <xf numFmtId="4" fontId="111" fillId="116" borderId="340" applyNumberFormat="0" applyProtection="0">
      <alignment vertical="center"/>
    </xf>
    <xf numFmtId="4" fontId="106" fillId="77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4" fontId="108" fillId="60" borderId="340" applyNumberFormat="0" applyProtection="0">
      <alignment horizontal="right" vertical="center"/>
    </xf>
    <xf numFmtId="0" fontId="108" fillId="116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06" fillId="23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top" indent="1"/>
    </xf>
    <xf numFmtId="0" fontId="57" fillId="57" borderId="336" applyNumberFormat="0" applyAlignment="0" applyProtection="0"/>
    <xf numFmtId="4" fontId="106" fillId="23" borderId="340" applyNumberFormat="0" applyProtection="0">
      <alignment horizontal="left" vertical="center" indent="1"/>
    </xf>
    <xf numFmtId="0" fontId="105" fillId="70" borderId="337" applyNumberFormat="0" applyAlignment="0" applyProtection="0"/>
    <xf numFmtId="0" fontId="44" fillId="70" borderId="336" applyNumberFormat="0" applyAlignment="0" applyProtection="0"/>
    <xf numFmtId="0" fontId="18" fillId="30" borderId="334"/>
    <xf numFmtId="0" fontId="18" fillId="76" borderId="335"/>
    <xf numFmtId="0" fontId="44" fillId="70" borderId="336" applyNumberFormat="0" applyAlignment="0" applyProtection="0"/>
    <xf numFmtId="0" fontId="62" fillId="0" borderId="365" applyNumberFormat="0" applyFill="0" applyAlignment="0" applyProtection="0"/>
    <xf numFmtId="0" fontId="41" fillId="78" borderId="344" applyNumberFormat="0" applyFont="0" applyAlignment="0" applyProtection="0"/>
    <xf numFmtId="4" fontId="108" fillId="67" borderId="340" applyNumberFormat="0" applyProtection="0">
      <alignment horizontal="right" vertical="center"/>
    </xf>
    <xf numFmtId="4" fontId="108" fillId="116" borderId="340" applyNumberFormat="0" applyProtection="0">
      <alignment horizontal="left" vertical="center" indent="1"/>
    </xf>
    <xf numFmtId="4" fontId="111" fillId="113" borderId="378" applyNumberFormat="0" applyProtection="0">
      <alignment horizontal="right" vertical="center"/>
    </xf>
    <xf numFmtId="0" fontId="57" fillId="57" borderId="336" applyNumberFormat="0" applyAlignment="0" applyProtection="0"/>
    <xf numFmtId="0" fontId="18" fillId="76" borderId="335"/>
    <xf numFmtId="168" fontId="15" fillId="0" borderId="339">
      <alignment horizontal="right" indent="1"/>
    </xf>
    <xf numFmtId="0" fontId="108" fillId="116" borderId="378" applyNumberFormat="0" applyProtection="0">
      <alignment horizontal="left" vertical="top" indent="1"/>
    </xf>
    <xf numFmtId="0" fontId="62" fillId="0" borderId="401" applyNumberFormat="0" applyFill="0" applyAlignment="0" applyProtection="0"/>
    <xf numFmtId="0" fontId="18" fillId="76" borderId="375"/>
    <xf numFmtId="0" fontId="19" fillId="25" borderId="340" applyNumberFormat="0" applyProtection="0">
      <alignment horizontal="left" vertical="top" indent="1"/>
    </xf>
    <xf numFmtId="0" fontId="44" fillId="70" borderId="347" applyNumberFormat="0" applyAlignment="0" applyProtection="0"/>
    <xf numFmtId="4" fontId="108" fillId="111" borderId="340" applyNumberFormat="0" applyProtection="0">
      <alignment horizontal="right" vertical="center"/>
    </xf>
    <xf numFmtId="0" fontId="19" fillId="109" borderId="340" applyNumberFormat="0" applyProtection="0">
      <alignment horizontal="left" vertical="center" indent="1"/>
    </xf>
    <xf numFmtId="168" fontId="15" fillId="0" borderId="382">
      <alignment horizontal="right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13" fillId="113" borderId="340" applyNumberFormat="0" applyProtection="0">
      <alignment horizontal="right" vertical="center"/>
    </xf>
    <xf numFmtId="0" fontId="108" fillId="116" borderId="340" applyNumberFormat="0" applyProtection="0">
      <alignment horizontal="left" vertical="top" indent="1"/>
    </xf>
    <xf numFmtId="4" fontId="108" fillId="115" borderId="340" applyNumberFormat="0" applyProtection="0">
      <alignment horizontal="left" vertical="center" indent="1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08" fillId="69" borderId="340" applyNumberFormat="0" applyProtection="0">
      <alignment horizontal="right" vertical="center"/>
    </xf>
    <xf numFmtId="168" fontId="15" fillId="0" borderId="339">
      <alignment horizontal="right" indent="1"/>
    </xf>
    <xf numFmtId="0" fontId="44" fillId="70" borderId="336" applyNumberFormat="0" applyAlignment="0" applyProtection="0"/>
    <xf numFmtId="0" fontId="106" fillId="23" borderId="340" applyNumberFormat="0" applyProtection="0">
      <alignment horizontal="left" vertical="top" indent="1"/>
    </xf>
    <xf numFmtId="4" fontId="108" fillId="67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13" fillId="113" borderId="340" applyNumberFormat="0" applyProtection="0">
      <alignment horizontal="right" vertical="center"/>
    </xf>
    <xf numFmtId="0" fontId="18" fillId="30" borderId="358"/>
    <xf numFmtId="0" fontId="105" fillId="70" borderId="376" applyNumberFormat="0" applyAlignment="0" applyProtection="0"/>
    <xf numFmtId="0" fontId="62" fillId="0" borderId="468" applyNumberFormat="0" applyFill="0" applyAlignment="0" applyProtection="0"/>
    <xf numFmtId="168" fontId="15" fillId="0" borderId="446">
      <alignment horizontal="right" indent="1"/>
    </xf>
    <xf numFmtId="0" fontId="19" fillId="114" borderId="378" applyNumberFormat="0" applyProtection="0">
      <alignment horizontal="left" vertical="top" indent="1"/>
    </xf>
    <xf numFmtId="0" fontId="105" fillId="70" borderId="360" applyNumberFormat="0" applyAlignment="0" applyProtection="0"/>
    <xf numFmtId="168" fontId="15" fillId="0" borderId="358">
      <alignment horizontal="right" indent="1"/>
    </xf>
    <xf numFmtId="0" fontId="19" fillId="109" borderId="378" applyNumberFormat="0" applyProtection="0">
      <alignment horizontal="left" vertical="center" indent="1"/>
    </xf>
    <xf numFmtId="4" fontId="108" fillId="59" borderId="378" applyNumberFormat="0" applyProtection="0">
      <alignment horizontal="right" vertical="center"/>
    </xf>
    <xf numFmtId="0" fontId="101" fillId="58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0" fontId="19" fillId="37" borderId="425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4" fontId="108" fillId="65" borderId="378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0" fontId="19" fillId="25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4" fontId="108" fillId="115" borderId="340" applyNumberFormat="0" applyProtection="0">
      <alignment horizontal="right" vertical="center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4" fontId="108" fillId="60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53" borderId="340" applyNumberFormat="0" applyProtection="0">
      <alignment horizontal="right" vertical="center"/>
    </xf>
    <xf numFmtId="0" fontId="106" fillId="23" borderId="340" applyNumberFormat="0" applyProtection="0">
      <alignment horizontal="left" vertical="top" indent="1"/>
    </xf>
    <xf numFmtId="4" fontId="106" fillId="23" borderId="340" applyNumberFormat="0" applyProtection="0">
      <alignment horizontal="left" vertical="center" indent="1"/>
    </xf>
    <xf numFmtId="4" fontId="107" fillId="23" borderId="340" applyNumberFormat="0" applyProtection="0">
      <alignment vertical="center"/>
    </xf>
    <xf numFmtId="4" fontId="106" fillId="77" borderId="340" applyNumberFormat="0" applyProtection="0">
      <alignment vertical="center"/>
    </xf>
    <xf numFmtId="0" fontId="41" fillId="78" borderId="356" applyNumberFormat="0" applyFont="0" applyAlignment="0" applyProtection="0"/>
    <xf numFmtId="4" fontId="108" fillId="111" borderId="378" applyNumberFormat="0" applyProtection="0">
      <alignment horizontal="right" vertical="center"/>
    </xf>
    <xf numFmtId="0" fontId="62" fillId="0" borderId="338" applyNumberFormat="0" applyFill="0" applyAlignment="0" applyProtection="0"/>
    <xf numFmtId="0" fontId="105" fillId="70" borderId="337" applyNumberFormat="0" applyAlignment="0" applyProtection="0"/>
    <xf numFmtId="0" fontId="14" fillId="78" borderId="344" applyNumberFormat="0" applyFont="0" applyAlignment="0" applyProtection="0"/>
    <xf numFmtId="0" fontId="19" fillId="37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4" fontId="108" fillId="113" borderId="340" applyNumberFormat="0" applyProtection="0">
      <alignment horizontal="right" vertical="center"/>
    </xf>
    <xf numFmtId="0" fontId="108" fillId="116" borderId="340" applyNumberFormat="0" applyProtection="0">
      <alignment horizontal="left" vertical="top" indent="1"/>
    </xf>
    <xf numFmtId="4" fontId="108" fillId="115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0" fontId="105" fillId="70" borderId="337" applyNumberFormat="0" applyAlignment="0" applyProtection="0"/>
    <xf numFmtId="4" fontId="108" fillId="65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0" fontId="44" fillId="70" borderId="336" applyNumberFormat="0" applyAlignment="0" applyProtection="0"/>
    <xf numFmtId="4" fontId="108" fillId="61" borderId="340" applyNumberFormat="0" applyProtection="0">
      <alignment horizontal="right" vertical="center"/>
    </xf>
    <xf numFmtId="0" fontId="19" fillId="37" borderId="340" applyNumberFormat="0" applyProtection="0">
      <alignment horizontal="left" vertical="center" indent="1"/>
    </xf>
    <xf numFmtId="4" fontId="108" fillId="67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113" borderId="340" applyNumberFormat="0" applyProtection="0">
      <alignment horizontal="right" vertical="center"/>
    </xf>
    <xf numFmtId="0" fontId="14" fillId="78" borderId="344" applyNumberFormat="0" applyFont="0" applyAlignment="0" applyProtection="0"/>
    <xf numFmtId="4" fontId="111" fillId="113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top" indent="1"/>
    </xf>
    <xf numFmtId="0" fontId="57" fillId="57" borderId="336" applyNumberFormat="0" applyAlignment="0" applyProtection="0"/>
    <xf numFmtId="0" fontId="44" fillId="70" borderId="336" applyNumberFormat="0" applyAlignment="0" applyProtection="0"/>
    <xf numFmtId="4" fontId="108" fillId="61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4" fontId="111" fillId="113" borderId="340" applyNumberFormat="0" applyProtection="0">
      <alignment horizontal="right" vertical="center"/>
    </xf>
    <xf numFmtId="0" fontId="14" fillId="78" borderId="344" applyNumberFormat="0" applyFont="0" applyAlignment="0" applyProtection="0"/>
    <xf numFmtId="0" fontId="105" fillId="70" borderId="337" applyNumberFormat="0" applyAlignment="0" applyProtection="0"/>
    <xf numFmtId="0" fontId="57" fillId="57" borderId="355" applyNumberFormat="0" applyAlignment="0" applyProtection="0"/>
    <xf numFmtId="0" fontId="40" fillId="30" borderId="358"/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0" fontId="44" fillId="70" borderId="355" applyNumberFormat="0" applyAlignment="0" applyProtection="0"/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06" fillId="77" borderId="340" applyNumberFormat="0" applyProtection="0">
      <alignment vertical="center"/>
    </xf>
    <xf numFmtId="4" fontId="107" fillId="23" borderId="340" applyNumberFormat="0" applyProtection="0">
      <alignment vertical="center"/>
    </xf>
    <xf numFmtId="4" fontId="106" fillId="23" borderId="340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4" fontId="113" fillId="113" borderId="340" applyNumberFormat="0" applyProtection="0">
      <alignment horizontal="right" vertical="center"/>
    </xf>
    <xf numFmtId="0" fontId="44" fillId="70" borderId="336" applyNumberFormat="0" applyAlignment="0" applyProtection="0"/>
    <xf numFmtId="4" fontId="108" fillId="115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0" fontId="106" fillId="23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13" fillId="113" borderId="340" applyNumberFormat="0" applyProtection="0">
      <alignment horizontal="right" vertical="center"/>
    </xf>
    <xf numFmtId="0" fontId="19" fillId="25" borderId="340" applyNumberFormat="0" applyProtection="0">
      <alignment horizontal="left" vertical="center" indent="1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08" fillId="59" borderId="340" applyNumberFormat="0" applyProtection="0">
      <alignment horizontal="right" vertical="center"/>
    </xf>
    <xf numFmtId="0" fontId="40" fillId="76" borderId="421"/>
    <xf numFmtId="0" fontId="62" fillId="0" borderId="423" applyNumberFormat="0" applyFill="0" applyAlignment="0" applyProtection="0"/>
    <xf numFmtId="0" fontId="106" fillId="23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0" fontId="105" fillId="70" borderId="337" applyNumberFormat="0" applyAlignment="0" applyProtection="0"/>
    <xf numFmtId="0" fontId="108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4" fontId="108" fillId="67" borderId="340" applyNumberFormat="0" applyProtection="0">
      <alignment horizontal="right" vertical="center"/>
    </xf>
    <xf numFmtId="0" fontId="19" fillId="25" borderId="340" applyNumberFormat="0" applyProtection="0">
      <alignment horizontal="left" vertical="top" indent="1"/>
    </xf>
    <xf numFmtId="4" fontId="106" fillId="23" borderId="340" applyNumberFormat="0" applyProtection="0">
      <alignment horizontal="left" vertical="center" indent="1"/>
    </xf>
    <xf numFmtId="0" fontId="62" fillId="0" borderId="365" applyNumberFormat="0" applyFill="0" applyAlignment="0" applyProtection="0"/>
    <xf numFmtId="0" fontId="19" fillId="114" borderId="378" applyNumberFormat="0" applyProtection="0">
      <alignment horizontal="left" vertical="center" indent="1"/>
    </xf>
    <xf numFmtId="4" fontId="108" fillId="116" borderId="340" applyNumberFormat="0" applyProtection="0">
      <alignment horizontal="left" vertical="center" indent="1"/>
    </xf>
    <xf numFmtId="0" fontId="41" fillId="78" borderId="364" applyNumberFormat="0" applyFont="0" applyAlignment="0" applyProtection="0"/>
    <xf numFmtId="0" fontId="62" fillId="0" borderId="365" applyNumberFormat="0" applyFill="0" applyAlignment="0" applyProtection="0"/>
    <xf numFmtId="4" fontId="111" fillId="116" borderId="340" applyNumberFormat="0" applyProtection="0">
      <alignment vertical="center"/>
    </xf>
    <xf numFmtId="0" fontId="62" fillId="0" borderId="365" applyNumberFormat="0" applyFill="0" applyAlignment="0" applyProtection="0"/>
    <xf numFmtId="4" fontId="108" fillId="68" borderId="403" applyNumberFormat="0" applyProtection="0">
      <alignment horizontal="right" vertical="center"/>
    </xf>
    <xf numFmtId="4" fontId="108" fillId="116" borderId="340" applyNumberFormat="0" applyProtection="0">
      <alignment vertical="center"/>
    </xf>
    <xf numFmtId="0" fontId="18" fillId="76" borderId="359"/>
    <xf numFmtId="4" fontId="108" fillId="59" borderId="378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0" fontId="106" fillId="23" borderId="378" applyNumberFormat="0" applyProtection="0">
      <alignment horizontal="left" vertical="top" indent="1"/>
    </xf>
    <xf numFmtId="4" fontId="108" fillId="115" borderId="378" applyNumberFormat="0" applyProtection="0">
      <alignment horizontal="right" vertical="center"/>
    </xf>
    <xf numFmtId="0" fontId="19" fillId="25" borderId="340" applyNumberFormat="0" applyProtection="0">
      <alignment horizontal="left" vertical="top" indent="1"/>
    </xf>
    <xf numFmtId="0" fontId="57" fillId="57" borderId="336" applyNumberFormat="0" applyAlignment="0" applyProtection="0"/>
    <xf numFmtId="4" fontId="106" fillId="23" borderId="378" applyNumberFormat="0" applyProtection="0">
      <alignment horizontal="left" vertical="center" indent="1"/>
    </xf>
    <xf numFmtId="0" fontId="19" fillId="109" borderId="378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62" fillId="0" borderId="365" applyNumberFormat="0" applyFill="0" applyAlignment="0" applyProtection="0"/>
    <xf numFmtId="4" fontId="108" fillId="116" borderId="403" applyNumberFormat="0" applyProtection="0">
      <alignment horizontal="left" vertical="center" indent="1"/>
    </xf>
    <xf numFmtId="0" fontId="19" fillId="114" borderId="378" applyNumberFormat="0" applyProtection="0">
      <alignment horizontal="left" vertical="center" indent="1"/>
    </xf>
    <xf numFmtId="0" fontId="57" fillId="57" borderId="336" applyNumberFormat="0" applyAlignment="0" applyProtection="0"/>
    <xf numFmtId="4" fontId="111" fillId="113" borderId="340" applyNumberFormat="0" applyProtection="0">
      <alignment horizontal="right" vertical="center"/>
    </xf>
    <xf numFmtId="4" fontId="113" fillId="113" borderId="378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4" fontId="108" fillId="115" borderId="378" applyNumberFormat="0" applyProtection="0">
      <alignment horizontal="right" vertical="center"/>
    </xf>
    <xf numFmtId="0" fontId="44" fillId="70" borderId="383" applyNumberFormat="0" applyAlignment="0" applyProtection="0"/>
    <xf numFmtId="0" fontId="57" fillId="57" borderId="387" applyNumberFormat="0" applyAlignment="0" applyProtection="0"/>
    <xf numFmtId="0" fontId="101" fillId="137" borderId="378" applyNumberFormat="0" applyProtection="0">
      <alignment horizontal="left" vertical="top" indent="1"/>
    </xf>
    <xf numFmtId="0" fontId="18" fillId="30" borderId="398"/>
    <xf numFmtId="0" fontId="14" fillId="78" borderId="388" applyNumberFormat="0" applyFont="0" applyAlignment="0" applyProtection="0"/>
    <xf numFmtId="4" fontId="108" fillId="111" borderId="378" applyNumberFormat="0" applyProtection="0">
      <alignment horizontal="right" vertical="center"/>
    </xf>
    <xf numFmtId="0" fontId="41" fillId="78" borderId="372" applyNumberFormat="0" applyFont="0" applyAlignment="0" applyProtection="0"/>
    <xf numFmtId="4" fontId="108" fillId="68" borderId="425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4" fontId="107" fillId="23" borderId="378" applyNumberFormat="0" applyProtection="0">
      <alignment vertical="center"/>
    </xf>
    <xf numFmtId="4" fontId="108" fillId="115" borderId="378" applyNumberFormat="0" applyProtection="0">
      <alignment horizontal="left" vertical="center" indent="1"/>
    </xf>
    <xf numFmtId="4" fontId="108" fillId="67" borderId="378" applyNumberFormat="0" applyProtection="0">
      <alignment horizontal="right" vertical="center"/>
    </xf>
    <xf numFmtId="168" fontId="15" fillId="0" borderId="382">
      <alignment horizontal="right" indent="1"/>
    </xf>
    <xf numFmtId="0" fontId="19" fillId="37" borderId="425" applyNumberFormat="0" applyProtection="0">
      <alignment horizontal="left" vertical="center" indent="1"/>
    </xf>
    <xf numFmtId="4" fontId="108" fillId="111" borderId="378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4" fontId="108" fillId="67" borderId="378" applyNumberFormat="0" applyProtection="0">
      <alignment horizontal="right" vertical="center"/>
    </xf>
    <xf numFmtId="4" fontId="108" fillId="67" borderId="378" applyNumberFormat="0" applyProtection="0">
      <alignment horizontal="right" vertical="center"/>
    </xf>
    <xf numFmtId="0" fontId="105" fillId="70" borderId="384" applyNumberFormat="0" applyAlignment="0" applyProtection="0"/>
    <xf numFmtId="4" fontId="108" fillId="59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13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08" fillId="115" borderId="340" applyNumberFormat="0" applyProtection="0">
      <alignment horizontal="left" vertical="center" indent="1"/>
    </xf>
    <xf numFmtId="4" fontId="111" fillId="113" borderId="340" applyNumberFormat="0" applyProtection="0">
      <alignment horizontal="right" vertical="center"/>
    </xf>
    <xf numFmtId="4" fontId="108" fillId="113" borderId="340" applyNumberFormat="0" applyProtection="0">
      <alignment horizontal="right" vertical="center"/>
    </xf>
    <xf numFmtId="0" fontId="108" fillId="116" borderId="340" applyNumberFormat="0" applyProtection="0">
      <alignment horizontal="left" vertical="top" indent="1"/>
    </xf>
    <xf numFmtId="4" fontId="108" fillId="116" borderId="340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vertical="center"/>
    </xf>
    <xf numFmtId="4" fontId="111" fillId="113" borderId="340" applyNumberFormat="0" applyProtection="0">
      <alignment horizontal="right" vertical="center"/>
    </xf>
    <xf numFmtId="0" fontId="19" fillId="25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4" fontId="108" fillId="113" borderId="340" applyNumberFormat="0" applyProtection="0">
      <alignment horizontal="right" vertical="center"/>
    </xf>
    <xf numFmtId="0" fontId="108" fillId="116" borderId="340" applyNumberFormat="0" applyProtection="0">
      <alignment horizontal="left" vertical="top" indent="1"/>
    </xf>
    <xf numFmtId="4" fontId="108" fillId="115" borderId="340" applyNumberFormat="0" applyProtection="0">
      <alignment horizontal="right" vertical="center"/>
    </xf>
    <xf numFmtId="4" fontId="108" fillId="116" borderId="340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vertical="center"/>
    </xf>
    <xf numFmtId="4" fontId="108" fillId="60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7" fillId="23" borderId="340" applyNumberFormat="0" applyProtection="0">
      <alignment vertical="center"/>
    </xf>
    <xf numFmtId="4" fontId="106" fillId="77" borderId="340" applyNumberFormat="0" applyProtection="0">
      <alignment vertical="center"/>
    </xf>
    <xf numFmtId="0" fontId="19" fillId="109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4" fontId="108" fillId="68" borderId="340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0" fontId="105" fillId="70" borderId="337" applyNumberFormat="0" applyAlignment="0" applyProtection="0"/>
    <xf numFmtId="0" fontId="14" fillId="78" borderId="344" applyNumberFormat="0" applyFont="0" applyAlignment="0" applyProtection="0"/>
    <xf numFmtId="4" fontId="108" fillId="69" borderId="340" applyNumberFormat="0" applyProtection="0">
      <alignment horizontal="right" vertical="center"/>
    </xf>
    <xf numFmtId="0" fontId="44" fillId="70" borderId="336" applyNumberFormat="0" applyAlignment="0" applyProtection="0"/>
    <xf numFmtId="4" fontId="108" fillId="65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53" borderId="340" applyNumberFormat="0" applyProtection="0">
      <alignment horizontal="right" vertical="center"/>
    </xf>
    <xf numFmtId="4" fontId="106" fillId="23" borderId="340" applyNumberFormat="0" applyProtection="0">
      <alignment horizontal="left" vertical="center" indent="1"/>
    </xf>
    <xf numFmtId="4" fontId="107" fillId="23" borderId="340" applyNumberFormat="0" applyProtection="0">
      <alignment vertical="center"/>
    </xf>
    <xf numFmtId="0" fontId="44" fillId="70" borderId="336" applyNumberFormat="0" applyAlignment="0" applyProtection="0"/>
    <xf numFmtId="0" fontId="57" fillId="57" borderId="336" applyNumberFormat="0" applyAlignment="0" applyProtection="0"/>
    <xf numFmtId="0" fontId="57" fillId="57" borderId="336" applyNumberFormat="0" applyAlignment="0" applyProtection="0"/>
    <xf numFmtId="4" fontId="108" fillId="61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0" fontId="19" fillId="37" borderId="378" applyNumberFormat="0" applyProtection="0">
      <alignment horizontal="left" vertical="center" indent="1"/>
    </xf>
    <xf numFmtId="4" fontId="108" fillId="111" borderId="340" applyNumberFormat="0" applyProtection="0">
      <alignment horizontal="right" vertical="center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44" fillId="70" borderId="336" applyNumberFormat="0" applyAlignment="0" applyProtection="0"/>
    <xf numFmtId="0" fontId="19" fillId="37" borderId="340" applyNumberFormat="0" applyProtection="0">
      <alignment horizontal="left" vertical="center" indent="1"/>
    </xf>
    <xf numFmtId="4" fontId="106" fillId="77" borderId="340" applyNumberFormat="0" applyProtection="0">
      <alignment vertical="center"/>
    </xf>
    <xf numFmtId="4" fontId="107" fillId="23" borderId="340" applyNumberFormat="0" applyProtection="0">
      <alignment vertical="center"/>
    </xf>
    <xf numFmtId="4" fontId="106" fillId="23" borderId="340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3" borderId="340" applyNumberFormat="0" applyProtection="0">
      <alignment horizontal="right" vertical="center"/>
    </xf>
    <xf numFmtId="0" fontId="14" fillId="78" borderId="344" applyNumberFormat="0" applyFont="0" applyAlignment="0" applyProtection="0"/>
    <xf numFmtId="0" fontId="105" fillId="70" borderId="337" applyNumberFormat="0" applyAlignment="0" applyProtection="0"/>
    <xf numFmtId="0" fontId="41" fillId="78" borderId="356" applyNumberFormat="0" applyFont="0" applyAlignment="0" applyProtection="0"/>
    <xf numFmtId="4" fontId="111" fillId="113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4" fontId="106" fillId="77" borderId="340" applyNumberFormat="0" applyProtection="0">
      <alignment vertical="center"/>
    </xf>
    <xf numFmtId="4" fontId="107" fillId="23" borderId="340" applyNumberFormat="0" applyProtection="0">
      <alignment vertical="center"/>
    </xf>
    <xf numFmtId="4" fontId="106" fillId="23" borderId="340" applyNumberFormat="0" applyProtection="0">
      <alignment horizontal="left" vertical="center" indent="1"/>
    </xf>
    <xf numFmtId="0" fontId="106" fillId="23" borderId="340" applyNumberFormat="0" applyProtection="0">
      <alignment horizontal="left" vertical="top" indent="1"/>
    </xf>
    <xf numFmtId="4" fontId="108" fillId="53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67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4" fontId="108" fillId="115" borderId="340" applyNumberFormat="0" applyProtection="0">
      <alignment horizontal="right" vertical="center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0" fontId="19" fillId="109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top" indent="1"/>
    </xf>
    <xf numFmtId="0" fontId="19" fillId="25" borderId="340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4" fontId="111" fillId="113" borderId="340" applyNumberFormat="0" applyProtection="0">
      <alignment horizontal="right" vertical="center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08" fillId="115" borderId="340" applyNumberFormat="0" applyProtection="0">
      <alignment horizontal="left" vertical="center" indent="1"/>
    </xf>
    <xf numFmtId="4" fontId="113" fillId="113" borderId="340" applyNumberFormat="0" applyProtection="0">
      <alignment horizontal="right" vertical="center"/>
    </xf>
    <xf numFmtId="0" fontId="44" fillId="70" borderId="336" applyNumberFormat="0" applyAlignment="0" applyProtection="0"/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08" fillId="116" borderId="340" applyNumberFormat="0" applyProtection="0">
      <alignment vertical="center"/>
    </xf>
    <xf numFmtId="4" fontId="115" fillId="65" borderId="38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0" fontId="14" fillId="78" borderId="344" applyNumberFormat="0" applyFont="0" applyAlignment="0" applyProtection="0"/>
    <xf numFmtId="4" fontId="107" fillId="23" borderId="340" applyNumberFormat="0" applyProtection="0">
      <alignment vertical="center"/>
    </xf>
    <xf numFmtId="4" fontId="106" fillId="77" borderId="340" applyNumberFormat="0" applyProtection="0">
      <alignment vertical="center"/>
    </xf>
    <xf numFmtId="0" fontId="106" fillId="23" borderId="340" applyNumberFormat="0" applyProtection="0">
      <alignment horizontal="left" vertical="top" indent="1"/>
    </xf>
    <xf numFmtId="4" fontId="108" fillId="115" borderId="340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08" fillId="67" borderId="378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0" fontId="19" fillId="25" borderId="447" applyNumberFormat="0" applyProtection="0">
      <alignment horizontal="left" vertical="center" indent="1"/>
    </xf>
    <xf numFmtId="4" fontId="108" fillId="67" borderId="340" applyNumberFormat="0" applyProtection="0">
      <alignment horizontal="right" vertical="center"/>
    </xf>
    <xf numFmtId="0" fontId="62" fillId="0" borderId="357" applyNumberFormat="0" applyFill="0" applyAlignment="0" applyProtection="0"/>
    <xf numFmtId="4" fontId="108" fillId="65" borderId="378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0" fontId="44" fillId="70" borderId="383" applyNumberFormat="0" applyAlignment="0" applyProtection="0"/>
    <xf numFmtId="4" fontId="108" fillId="59" borderId="378" applyNumberFormat="0" applyProtection="0">
      <alignment horizontal="right" vertical="center"/>
    </xf>
    <xf numFmtId="4" fontId="108" fillId="53" borderId="340" applyNumberFormat="0" applyProtection="0">
      <alignment horizontal="right" vertical="center"/>
    </xf>
    <xf numFmtId="0" fontId="62" fillId="0" borderId="401" applyNumberFormat="0" applyFill="0" applyAlignment="0" applyProtection="0"/>
    <xf numFmtId="0" fontId="108" fillId="116" borderId="403" applyNumberFormat="0" applyProtection="0">
      <alignment horizontal="left" vertical="top" indent="1"/>
    </xf>
    <xf numFmtId="0" fontId="106" fillId="23" borderId="340" applyNumberFormat="0" applyProtection="0">
      <alignment horizontal="left" vertical="top" indent="1"/>
    </xf>
    <xf numFmtId="168" fontId="15" fillId="0" borderId="382">
      <alignment horizontal="right" indent="1"/>
    </xf>
    <xf numFmtId="0" fontId="108" fillId="109" borderId="425" applyNumberFormat="0" applyProtection="0">
      <alignment horizontal="left" vertical="top" indent="1"/>
    </xf>
    <xf numFmtId="4" fontId="106" fillId="23" borderId="340" applyNumberFormat="0" applyProtection="0">
      <alignment horizontal="left" vertical="center" indent="1"/>
    </xf>
    <xf numFmtId="168" fontId="15" fillId="0" borderId="398">
      <alignment horizontal="right" indent="1"/>
    </xf>
    <xf numFmtId="4" fontId="106" fillId="23" borderId="378" applyNumberFormat="0" applyProtection="0">
      <alignment horizontal="left" vertical="center" indent="1"/>
    </xf>
    <xf numFmtId="4" fontId="108" fillId="67" borderId="340" applyNumberFormat="0" applyProtection="0">
      <alignment horizontal="right" vertical="center"/>
    </xf>
    <xf numFmtId="0" fontId="19" fillId="25" borderId="340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05" fillId="70" borderId="337" applyNumberFormat="0" applyAlignment="0" applyProtection="0"/>
    <xf numFmtId="0" fontId="19" fillId="25" borderId="340" applyNumberFormat="0" applyProtection="0">
      <alignment horizontal="left" vertical="top" indent="1"/>
    </xf>
    <xf numFmtId="4" fontId="108" fillId="59" borderId="340" applyNumberFormat="0" applyProtection="0">
      <alignment horizontal="right" vertical="center"/>
    </xf>
    <xf numFmtId="4" fontId="108" fillId="59" borderId="378" applyNumberFormat="0" applyProtection="0">
      <alignment horizontal="right" vertical="center"/>
    </xf>
    <xf numFmtId="168" fontId="15" fillId="0" borderId="374">
      <alignment horizontal="right" indent="1"/>
    </xf>
    <xf numFmtId="4" fontId="108" fillId="115" borderId="378" applyNumberFormat="0" applyProtection="0">
      <alignment horizontal="left" vertical="center" indent="1"/>
    </xf>
    <xf numFmtId="0" fontId="62" fillId="0" borderId="349" applyNumberFormat="0" applyFill="0" applyAlignment="0" applyProtection="0"/>
    <xf numFmtId="4" fontId="108" fillId="67" borderId="378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4" fontId="106" fillId="77" borderId="403" applyNumberFormat="0" applyProtection="0">
      <alignment vertical="center"/>
    </xf>
    <xf numFmtId="0" fontId="62" fillId="0" borderId="365" applyNumberFormat="0" applyFill="0" applyAlignment="0" applyProtection="0"/>
    <xf numFmtId="0" fontId="19" fillId="114" borderId="378" applyNumberFormat="0" applyProtection="0">
      <alignment horizontal="left" vertical="center" indent="1"/>
    </xf>
    <xf numFmtId="0" fontId="19" fillId="37" borderId="378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25" borderId="378" applyNumberFormat="0" applyProtection="0">
      <alignment horizontal="left" vertical="top" indent="1"/>
    </xf>
    <xf numFmtId="4" fontId="108" fillId="116" borderId="425" applyNumberFormat="0" applyProtection="0">
      <alignment horizontal="left" vertical="center" indent="1"/>
    </xf>
    <xf numFmtId="0" fontId="18" fillId="30" borderId="382"/>
    <xf numFmtId="0" fontId="106" fillId="23" borderId="378" applyNumberFormat="0" applyProtection="0">
      <alignment horizontal="left" vertical="top" indent="1"/>
    </xf>
    <xf numFmtId="4" fontId="106" fillId="77" borderId="378" applyNumberFormat="0" applyProtection="0">
      <alignment vertical="center"/>
    </xf>
    <xf numFmtId="0" fontId="19" fillId="109" borderId="340" applyNumberFormat="0" applyProtection="0">
      <alignment horizontal="left" vertical="top" indent="1"/>
    </xf>
    <xf numFmtId="4" fontId="108" fillId="67" borderId="340" applyNumberFormat="0" applyProtection="0">
      <alignment horizontal="right" vertical="center"/>
    </xf>
    <xf numFmtId="0" fontId="105" fillId="70" borderId="337" applyNumberFormat="0" applyAlignment="0" applyProtection="0"/>
    <xf numFmtId="0" fontId="44" fillId="70" borderId="336" applyNumberFormat="0" applyAlignment="0" applyProtection="0"/>
    <xf numFmtId="0" fontId="14" fillId="78" borderId="344" applyNumberFormat="0" applyFont="0" applyAlignment="0" applyProtection="0"/>
    <xf numFmtId="4" fontId="106" fillId="23" borderId="340" applyNumberFormat="0" applyProtection="0">
      <alignment horizontal="left" vertical="center" indent="1"/>
    </xf>
    <xf numFmtId="4" fontId="108" fillId="115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08" fillId="116" borderId="340" applyNumberFormat="0" applyProtection="0">
      <alignment horizontal="left" vertical="top" indent="1"/>
    </xf>
    <xf numFmtId="0" fontId="62" fillId="0" borderId="338" applyNumberFormat="0" applyFill="0" applyAlignment="0" applyProtection="0"/>
    <xf numFmtId="4" fontId="108" fillId="116" borderId="340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4" fontId="108" fillId="60" borderId="340" applyNumberFormat="0" applyProtection="0">
      <alignment horizontal="right" vertical="center"/>
    </xf>
    <xf numFmtId="0" fontId="57" fillId="57" borderId="336" applyNumberFormat="0" applyAlignment="0" applyProtection="0"/>
    <xf numFmtId="4" fontId="108" fillId="115" borderId="340" applyNumberFormat="0" applyProtection="0">
      <alignment horizontal="right" vertical="center"/>
    </xf>
    <xf numFmtId="0" fontId="108" fillId="109" borderId="340" applyNumberFormat="0" applyProtection="0">
      <alignment horizontal="left" vertical="top" indent="1"/>
    </xf>
    <xf numFmtId="4" fontId="108" fillId="111" borderId="340" applyNumberFormat="0" applyProtection="0">
      <alignment horizontal="right" vertical="center"/>
    </xf>
    <xf numFmtId="0" fontId="19" fillId="25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center" indent="1"/>
    </xf>
    <xf numFmtId="0" fontId="57" fillId="57" borderId="336" applyNumberFormat="0" applyAlignment="0" applyProtection="0"/>
    <xf numFmtId="0" fontId="19" fillId="37" borderId="340" applyNumberFormat="0" applyProtection="0">
      <alignment horizontal="left" vertical="top" indent="1"/>
    </xf>
    <xf numFmtId="0" fontId="106" fillId="23" borderId="340" applyNumberFormat="0" applyProtection="0">
      <alignment horizontal="left" vertical="top" indent="1"/>
    </xf>
    <xf numFmtId="0" fontId="105" fillId="70" borderId="337" applyNumberFormat="0" applyAlignment="0" applyProtection="0"/>
    <xf numFmtId="4" fontId="106" fillId="77" borderId="340" applyNumberFormat="0" applyProtection="0">
      <alignment vertical="center"/>
    </xf>
    <xf numFmtId="0" fontId="19" fillId="25" borderId="340" applyNumberFormat="0" applyProtection="0">
      <alignment horizontal="left" vertical="top" indent="1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13" fillId="113" borderId="340" applyNumberFormat="0" applyProtection="0">
      <alignment horizontal="right" vertical="center"/>
    </xf>
    <xf numFmtId="0" fontId="108" fillId="109" borderId="340" applyNumberFormat="0" applyProtection="0">
      <alignment horizontal="left" vertical="top" indent="1"/>
    </xf>
    <xf numFmtId="4" fontId="108" fillId="60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0" fontId="14" fillId="78" borderId="344" applyNumberFormat="0" applyFont="0" applyAlignment="0" applyProtection="0"/>
    <xf numFmtId="0" fontId="19" fillId="25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top" indent="1"/>
    </xf>
    <xf numFmtId="0" fontId="57" fillId="57" borderId="336" applyNumberFormat="0" applyAlignment="0" applyProtection="0"/>
    <xf numFmtId="0" fontId="19" fillId="25" borderId="340" applyNumberFormat="0" applyProtection="0">
      <alignment horizontal="left" vertical="center" indent="1"/>
    </xf>
    <xf numFmtId="4" fontId="108" fillId="53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13" fillId="113" borderId="340" applyNumberFormat="0" applyProtection="0">
      <alignment horizontal="right" vertical="center"/>
    </xf>
    <xf numFmtId="0" fontId="108" fillId="109" borderId="340" applyNumberFormat="0" applyProtection="0">
      <alignment horizontal="left" vertical="top" indent="1"/>
    </xf>
    <xf numFmtId="0" fontId="62" fillId="0" borderId="338" applyNumberFormat="0" applyFill="0" applyAlignment="0" applyProtection="0"/>
    <xf numFmtId="4" fontId="113" fillId="113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168" fontId="15" fillId="0" borderId="382">
      <alignment horizontal="right" indent="1"/>
    </xf>
    <xf numFmtId="0" fontId="108" fillId="109" borderId="378" applyNumberFormat="0" applyProtection="0">
      <alignment horizontal="left" vertical="top" indent="1"/>
    </xf>
    <xf numFmtId="168" fontId="15" fillId="0" borderId="402">
      <alignment horizontal="right" indent="1"/>
    </xf>
    <xf numFmtId="0" fontId="101" fillId="115" borderId="378" applyNumberFormat="0" applyProtection="0">
      <alignment horizontal="left" vertical="top" indent="1"/>
    </xf>
    <xf numFmtId="0" fontId="57" fillId="57" borderId="347" applyNumberFormat="0" applyAlignment="0" applyProtection="0"/>
    <xf numFmtId="0" fontId="62" fillId="0" borderId="357" applyNumberFormat="0" applyFill="0" applyAlignment="0" applyProtection="0"/>
    <xf numFmtId="0" fontId="62" fillId="0" borderId="365" applyNumberFormat="0" applyFill="0" applyAlignment="0" applyProtection="0"/>
    <xf numFmtId="4" fontId="108" fillId="116" borderId="378" applyNumberFormat="0" applyProtection="0">
      <alignment horizontal="left" vertical="center" indent="1"/>
    </xf>
    <xf numFmtId="0" fontId="19" fillId="25" borderId="340" applyNumberFormat="0" applyProtection="0">
      <alignment horizontal="left" vertical="top" indent="1"/>
    </xf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11" fillId="113" borderId="340" applyNumberFormat="0" applyProtection="0">
      <alignment horizontal="right" vertical="center"/>
    </xf>
    <xf numFmtId="4" fontId="108" fillId="115" borderId="340" applyNumberFormat="0" applyProtection="0">
      <alignment horizontal="left" vertical="center" indent="1"/>
    </xf>
    <xf numFmtId="0" fontId="108" fillId="109" borderId="340" applyNumberFormat="0" applyProtection="0">
      <alignment horizontal="left" vertical="top" indent="1"/>
    </xf>
    <xf numFmtId="4" fontId="113" fillId="113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0" fontId="19" fillId="114" borderId="340" applyNumberFormat="0" applyProtection="0">
      <alignment horizontal="left" vertical="center" indent="1"/>
    </xf>
    <xf numFmtId="0" fontId="44" fillId="70" borderId="336" applyNumberFormat="0" applyAlignment="0" applyProtection="0"/>
    <xf numFmtId="4" fontId="108" fillId="111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0" fontId="105" fillId="70" borderId="337" applyNumberFormat="0" applyAlignment="0" applyProtection="0"/>
    <xf numFmtId="0" fontId="57" fillId="57" borderId="336" applyNumberFormat="0" applyAlignment="0" applyProtection="0"/>
    <xf numFmtId="4" fontId="106" fillId="77" borderId="340" applyNumberFormat="0" applyProtection="0">
      <alignment vertical="center"/>
    </xf>
    <xf numFmtId="4" fontId="108" fillId="60" borderId="340" applyNumberFormat="0" applyProtection="0">
      <alignment horizontal="right" vertical="center"/>
    </xf>
    <xf numFmtId="0" fontId="19" fillId="109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top" indent="1"/>
    </xf>
    <xf numFmtId="0" fontId="14" fillId="78" borderId="344" applyNumberFormat="0" applyFont="0" applyAlignment="0" applyProtection="0"/>
    <xf numFmtId="4" fontId="108" fillId="67" borderId="340" applyNumberFormat="0" applyProtection="0">
      <alignment horizontal="right" vertical="center"/>
    </xf>
    <xf numFmtId="0" fontId="19" fillId="114" borderId="340" applyNumberFormat="0" applyProtection="0">
      <alignment horizontal="left" vertical="center" indent="1"/>
    </xf>
    <xf numFmtId="0" fontId="19" fillId="109" borderId="340" applyNumberFormat="0" applyProtection="0">
      <alignment horizontal="left" vertical="top" indent="1"/>
    </xf>
    <xf numFmtId="4" fontId="108" fillId="113" borderId="340" applyNumberFormat="0" applyProtection="0">
      <alignment horizontal="right" vertical="center"/>
    </xf>
    <xf numFmtId="4" fontId="106" fillId="77" borderId="340" applyNumberFormat="0" applyProtection="0">
      <alignment vertical="center"/>
    </xf>
    <xf numFmtId="0" fontId="108" fillId="116" borderId="340" applyNumberFormat="0" applyProtection="0">
      <alignment horizontal="left" vertical="top" indent="1"/>
    </xf>
    <xf numFmtId="4" fontId="108" fillId="115" borderId="340" applyNumberFormat="0" applyProtection="0">
      <alignment horizontal="right" vertical="center"/>
    </xf>
    <xf numFmtId="4" fontId="108" fillId="69" borderId="340" applyNumberFormat="0" applyProtection="0">
      <alignment horizontal="right" vertical="center"/>
    </xf>
    <xf numFmtId="4" fontId="108" fillId="65" borderId="340" applyNumberFormat="0" applyProtection="0">
      <alignment horizontal="right" vertical="center"/>
    </xf>
    <xf numFmtId="0" fontId="19" fillId="109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top" indent="1"/>
    </xf>
    <xf numFmtId="4" fontId="108" fillId="69" borderId="340" applyNumberFormat="0" applyProtection="0">
      <alignment horizontal="right" vertical="center"/>
    </xf>
    <xf numFmtId="0" fontId="19" fillId="25" borderId="340" applyNumberFormat="0" applyProtection="0">
      <alignment horizontal="left" vertical="center" indent="1"/>
    </xf>
    <xf numFmtId="4" fontId="108" fillId="111" borderId="340" applyNumberFormat="0" applyProtection="0">
      <alignment horizontal="right" vertical="center"/>
    </xf>
    <xf numFmtId="0" fontId="44" fillId="70" borderId="336" applyNumberFormat="0" applyAlignment="0" applyProtection="0"/>
    <xf numFmtId="4" fontId="108" fillId="116" borderId="340" applyNumberFormat="0" applyProtection="0">
      <alignment vertical="center"/>
    </xf>
    <xf numFmtId="4" fontId="111" fillId="116" borderId="340" applyNumberFormat="0" applyProtection="0">
      <alignment vertical="center"/>
    </xf>
    <xf numFmtId="4" fontId="108" fillId="115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0" fontId="44" fillId="70" borderId="336" applyNumberFormat="0" applyAlignment="0" applyProtection="0"/>
    <xf numFmtId="4" fontId="107" fillId="23" borderId="340" applyNumberFormat="0" applyProtection="0">
      <alignment vertical="center"/>
    </xf>
    <xf numFmtId="4" fontId="108" fillId="116" borderId="340" applyNumberFormat="0" applyProtection="0">
      <alignment vertical="center"/>
    </xf>
    <xf numFmtId="0" fontId="19" fillId="109" borderId="340" applyNumberFormat="0" applyProtection="0">
      <alignment horizontal="left" vertical="top" indent="1"/>
    </xf>
    <xf numFmtId="0" fontId="44" fillId="70" borderId="347" applyNumberFormat="0" applyAlignment="0" applyProtection="0"/>
    <xf numFmtId="0" fontId="44" fillId="70" borderId="336" applyNumberFormat="0" applyAlignment="0" applyProtection="0"/>
    <xf numFmtId="0" fontId="106" fillId="23" borderId="340" applyNumberFormat="0" applyProtection="0">
      <alignment horizontal="left" vertical="top" indent="1"/>
    </xf>
    <xf numFmtId="4" fontId="108" fillId="65" borderId="340" applyNumberFormat="0" applyProtection="0">
      <alignment horizontal="right" vertical="center"/>
    </xf>
    <xf numFmtId="0" fontId="19" fillId="37" borderId="340" applyNumberFormat="0" applyProtection="0">
      <alignment horizontal="left" vertical="center" indent="1"/>
    </xf>
    <xf numFmtId="4" fontId="108" fillId="116" borderId="340" applyNumberFormat="0" applyProtection="0">
      <alignment horizontal="left" vertical="center" indent="1"/>
    </xf>
    <xf numFmtId="0" fontId="62" fillId="0" borderId="338" applyNumberFormat="0" applyFill="0" applyAlignment="0" applyProtection="0"/>
    <xf numFmtId="4" fontId="108" fillId="67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9" fillId="109" borderId="340" applyNumberFormat="0" applyProtection="0">
      <alignment horizontal="left" vertical="center" indent="1"/>
    </xf>
    <xf numFmtId="4" fontId="108" fillId="115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0" fontId="44" fillId="70" borderId="336" applyNumberFormat="0" applyAlignment="0" applyProtection="0"/>
    <xf numFmtId="4" fontId="107" fillId="23" borderId="340" applyNumberFormat="0" applyProtection="0">
      <alignment vertical="center"/>
    </xf>
    <xf numFmtId="0" fontId="57" fillId="57" borderId="336" applyNumberFormat="0" applyAlignment="0" applyProtection="0"/>
    <xf numFmtId="4" fontId="108" fillId="53" borderId="340" applyNumberFormat="0" applyProtection="0">
      <alignment horizontal="right" vertical="center"/>
    </xf>
    <xf numFmtId="4" fontId="108" fillId="59" borderId="340" applyNumberFormat="0" applyProtection="0">
      <alignment horizontal="right" vertical="center"/>
    </xf>
    <xf numFmtId="4" fontId="108" fillId="68" borderId="340" applyNumberFormat="0" applyProtection="0">
      <alignment horizontal="right" vertical="center"/>
    </xf>
    <xf numFmtId="4" fontId="106" fillId="23" borderId="340" applyNumberFormat="0" applyProtection="0">
      <alignment horizontal="left" vertical="center" indent="1"/>
    </xf>
    <xf numFmtId="4" fontId="106" fillId="77" borderId="340" applyNumberFormat="0" applyProtection="0">
      <alignment vertical="center"/>
    </xf>
    <xf numFmtId="0" fontId="14" fillId="78" borderId="344" applyNumberFormat="0" applyFont="0" applyAlignment="0" applyProtection="0"/>
    <xf numFmtId="0" fontId="108" fillId="109" borderId="340" applyNumberFormat="0" applyProtection="0">
      <alignment horizontal="left" vertical="top" indent="1"/>
    </xf>
    <xf numFmtId="0" fontId="44" fillId="70" borderId="336" applyNumberFormat="0" applyAlignment="0" applyProtection="0"/>
    <xf numFmtId="0" fontId="19" fillId="109" borderId="340" applyNumberFormat="0" applyProtection="0">
      <alignment horizontal="left" vertical="top" indent="1"/>
    </xf>
    <xf numFmtId="4" fontId="108" fillId="60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4" fontId="106" fillId="23" borderId="340" applyNumberFormat="0" applyProtection="0">
      <alignment horizontal="left" vertical="center" indent="1"/>
    </xf>
    <xf numFmtId="0" fontId="108" fillId="116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top" indent="1"/>
    </xf>
    <xf numFmtId="0" fontId="19" fillId="114" borderId="340" applyNumberFormat="0" applyProtection="0">
      <alignment horizontal="left" vertical="center" indent="1"/>
    </xf>
    <xf numFmtId="4" fontId="108" fillId="69" borderId="340" applyNumberFormat="0" applyProtection="0">
      <alignment horizontal="right" vertical="center"/>
    </xf>
    <xf numFmtId="4" fontId="108" fillId="53" borderId="340" applyNumberFormat="0" applyProtection="0">
      <alignment horizontal="right" vertical="center"/>
    </xf>
    <xf numFmtId="0" fontId="57" fillId="57" borderId="336" applyNumberFormat="0" applyAlignment="0" applyProtection="0"/>
    <xf numFmtId="0" fontId="19" fillId="37" borderId="340" applyNumberFormat="0" applyProtection="0">
      <alignment horizontal="left" vertical="top" indent="1"/>
    </xf>
    <xf numFmtId="4" fontId="107" fillId="23" borderId="340" applyNumberFormat="0" applyProtection="0">
      <alignment vertical="center"/>
    </xf>
    <xf numFmtId="4" fontId="111" fillId="113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4" fontId="106" fillId="23" borderId="340" applyNumberFormat="0" applyProtection="0">
      <alignment horizontal="left" vertical="center" indent="1"/>
    </xf>
    <xf numFmtId="4" fontId="108" fillId="67" borderId="340" applyNumberFormat="0" applyProtection="0">
      <alignment horizontal="right" vertical="center"/>
    </xf>
    <xf numFmtId="4" fontId="108" fillId="61" borderId="340" applyNumberFormat="0" applyProtection="0">
      <alignment horizontal="right" vertical="center"/>
    </xf>
    <xf numFmtId="0" fontId="106" fillId="23" borderId="340" applyNumberFormat="0" applyProtection="0">
      <alignment horizontal="left" vertical="top" indent="1"/>
    </xf>
    <xf numFmtId="4" fontId="108" fillId="68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4" fontId="108" fillId="68" borderId="340" applyNumberFormat="0" applyProtection="0">
      <alignment horizontal="right" vertical="center"/>
    </xf>
    <xf numFmtId="0" fontId="19" fillId="109" borderId="340" applyNumberFormat="0" applyProtection="0">
      <alignment horizontal="left" vertical="center" indent="1"/>
    </xf>
    <xf numFmtId="4" fontId="113" fillId="113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0" fontId="19" fillId="109" borderId="340" applyNumberFormat="0" applyProtection="0">
      <alignment horizontal="left" vertical="center" indent="1"/>
    </xf>
    <xf numFmtId="4" fontId="111" fillId="116" borderId="340" applyNumberFormat="0" applyProtection="0">
      <alignment vertical="center"/>
    </xf>
    <xf numFmtId="4" fontId="108" fillId="116" borderId="340" applyNumberFormat="0" applyProtection="0">
      <alignment horizontal="left" vertical="center" indent="1"/>
    </xf>
    <xf numFmtId="4" fontId="108" fillId="53" borderId="340" applyNumberFormat="0" applyProtection="0">
      <alignment horizontal="right" vertical="center"/>
    </xf>
    <xf numFmtId="4" fontId="108" fillId="115" borderId="340" applyNumberFormat="0" applyProtection="0">
      <alignment horizontal="right" vertical="center"/>
    </xf>
    <xf numFmtId="0" fontId="105" fillId="70" borderId="337" applyNumberFormat="0" applyAlignment="0" applyProtection="0"/>
    <xf numFmtId="4" fontId="108" fillId="115" borderId="340" applyNumberFormat="0" applyProtection="0">
      <alignment horizontal="left" vertical="center" indent="1"/>
    </xf>
    <xf numFmtId="0" fontId="14" fillId="78" borderId="344" applyNumberFormat="0" applyFont="0" applyAlignment="0" applyProtection="0"/>
    <xf numFmtId="0" fontId="62" fillId="0" borderId="338" applyNumberFormat="0" applyFill="0" applyAlignment="0" applyProtection="0"/>
    <xf numFmtId="4" fontId="106" fillId="77" borderId="340" applyNumberFormat="0" applyProtection="0">
      <alignment vertical="center"/>
    </xf>
    <xf numFmtId="4" fontId="108" fillId="59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4" fontId="106" fillId="77" borderId="340" applyNumberFormat="0" applyProtection="0">
      <alignment vertical="center"/>
    </xf>
    <xf numFmtId="4" fontId="108" fillId="113" borderId="340" applyNumberFormat="0" applyProtection="0">
      <alignment horizontal="right" vertical="center"/>
    </xf>
    <xf numFmtId="4" fontId="111" fillId="116" borderId="340" applyNumberFormat="0" applyProtection="0">
      <alignment vertical="center"/>
    </xf>
    <xf numFmtId="4" fontId="113" fillId="113" borderId="340" applyNumberFormat="0" applyProtection="0">
      <alignment horizontal="right" vertical="center"/>
    </xf>
    <xf numFmtId="4" fontId="107" fillId="23" borderId="340" applyNumberFormat="0" applyProtection="0">
      <alignment vertical="center"/>
    </xf>
    <xf numFmtId="4" fontId="108" fillId="116" borderId="340" applyNumberFormat="0" applyProtection="0">
      <alignment vertical="center"/>
    </xf>
    <xf numFmtId="0" fontId="62" fillId="0" borderId="338" applyNumberFormat="0" applyFill="0" applyAlignment="0" applyProtection="0"/>
    <xf numFmtId="0" fontId="105" fillId="70" borderId="337" applyNumberFormat="0" applyAlignment="0" applyProtection="0"/>
    <xf numFmtId="0" fontId="19" fillId="114" borderId="340" applyNumberFormat="0" applyProtection="0">
      <alignment horizontal="left" vertical="top" indent="1"/>
    </xf>
    <xf numFmtId="4" fontId="107" fillId="23" borderId="340" applyNumberFormat="0" applyProtection="0">
      <alignment vertical="center"/>
    </xf>
    <xf numFmtId="0" fontId="106" fillId="23" borderId="340" applyNumberFormat="0" applyProtection="0">
      <alignment horizontal="left" vertical="top" indent="1"/>
    </xf>
    <xf numFmtId="0" fontId="62" fillId="0" borderId="357" applyNumberFormat="0" applyFill="0" applyAlignment="0" applyProtection="0"/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08" fillId="115" borderId="340" applyNumberFormat="0" applyProtection="0">
      <alignment horizontal="left" vertical="center" indent="1"/>
    </xf>
    <xf numFmtId="4" fontId="106" fillId="23" borderId="340" applyNumberFormat="0" applyProtection="0">
      <alignment horizontal="left" vertical="center" indent="1"/>
    </xf>
    <xf numFmtId="0" fontId="14" fillId="78" borderId="344" applyNumberFormat="0" applyFont="0" applyAlignment="0" applyProtection="0"/>
    <xf numFmtId="0" fontId="108" fillId="109" borderId="340" applyNumberFormat="0" applyProtection="0">
      <alignment horizontal="left" vertical="top" indent="1"/>
    </xf>
    <xf numFmtId="4" fontId="107" fillId="23" borderId="340" applyNumberFormat="0" applyProtection="0">
      <alignment vertical="center"/>
    </xf>
    <xf numFmtId="0" fontId="19" fillId="114" borderId="340" applyNumberFormat="0" applyProtection="0">
      <alignment horizontal="left" vertical="top" indent="1"/>
    </xf>
    <xf numFmtId="4" fontId="106" fillId="23" borderId="340" applyNumberFormat="0" applyProtection="0">
      <alignment horizontal="left" vertical="center" indent="1"/>
    </xf>
    <xf numFmtId="4" fontId="108" fillId="116" borderId="340" applyNumberFormat="0" applyProtection="0">
      <alignment horizontal="left" vertical="center" indent="1"/>
    </xf>
    <xf numFmtId="4" fontId="108" fillId="53" borderId="340" applyNumberFormat="0" applyProtection="0">
      <alignment horizontal="right" vertical="center"/>
    </xf>
    <xf numFmtId="0" fontId="14" fillId="78" borderId="344" applyNumberFormat="0" applyFont="0" applyAlignment="0" applyProtection="0"/>
    <xf numFmtId="0" fontId="57" fillId="57" borderId="336" applyNumberFormat="0" applyAlignment="0" applyProtection="0"/>
    <xf numFmtId="4" fontId="108" fillId="115" borderId="340" applyNumberFormat="0" applyProtection="0">
      <alignment horizontal="right" vertical="center"/>
    </xf>
    <xf numFmtId="0" fontId="108" fillId="109" borderId="340" applyNumberFormat="0" applyProtection="0">
      <alignment horizontal="left" vertical="top" indent="1"/>
    </xf>
    <xf numFmtId="4" fontId="108" fillId="111" borderId="340" applyNumberFormat="0" applyProtection="0">
      <alignment horizontal="right" vertical="center"/>
    </xf>
    <xf numFmtId="0" fontId="19" fillId="25" borderId="340" applyNumberFormat="0" applyProtection="0">
      <alignment horizontal="left" vertical="center" indent="1"/>
    </xf>
    <xf numFmtId="0" fontId="19" fillId="114" borderId="340" applyNumberFormat="0" applyProtection="0">
      <alignment horizontal="left" vertical="center" indent="1"/>
    </xf>
    <xf numFmtId="0" fontId="19" fillId="37" borderId="340" applyNumberFormat="0" applyProtection="0">
      <alignment horizontal="left" vertical="center" indent="1"/>
    </xf>
    <xf numFmtId="0" fontId="57" fillId="57" borderId="336" applyNumberFormat="0" applyAlignment="0" applyProtection="0"/>
    <xf numFmtId="0" fontId="19" fillId="37" borderId="340" applyNumberFormat="0" applyProtection="0">
      <alignment horizontal="left" vertical="top" indent="1"/>
    </xf>
    <xf numFmtId="0" fontId="106" fillId="23" borderId="340" applyNumberFormat="0" applyProtection="0">
      <alignment horizontal="left" vertical="top" indent="1"/>
    </xf>
    <xf numFmtId="0" fontId="105" fillId="70" borderId="337" applyNumberFormat="0" applyAlignment="0" applyProtection="0"/>
    <xf numFmtId="4" fontId="106" fillId="77" borderId="340" applyNumberFormat="0" applyProtection="0">
      <alignment vertical="center"/>
    </xf>
    <xf numFmtId="0" fontId="19" fillId="25" borderId="340" applyNumberFormat="0" applyProtection="0">
      <alignment horizontal="left" vertical="top" indent="1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13" fillId="113" borderId="340" applyNumberFormat="0" applyProtection="0">
      <alignment horizontal="right" vertical="center"/>
    </xf>
    <xf numFmtId="0" fontId="108" fillId="109" borderId="340" applyNumberFormat="0" applyProtection="0">
      <alignment horizontal="left" vertical="top" indent="1"/>
    </xf>
    <xf numFmtId="4" fontId="108" fillId="60" borderId="340" applyNumberFormat="0" applyProtection="0">
      <alignment horizontal="right" vertical="center"/>
    </xf>
    <xf numFmtId="4" fontId="108" fillId="111" borderId="340" applyNumberFormat="0" applyProtection="0">
      <alignment horizontal="right" vertical="center"/>
    </xf>
    <xf numFmtId="0" fontId="14" fillId="78" borderId="344" applyNumberFormat="0" applyFont="0" applyAlignment="0" applyProtection="0"/>
    <xf numFmtId="0" fontId="19" fillId="25" borderId="340" applyNumberFormat="0" applyProtection="0">
      <alignment horizontal="left" vertical="top" indent="1"/>
    </xf>
    <xf numFmtId="0" fontId="19" fillId="37" borderId="340" applyNumberFormat="0" applyProtection="0">
      <alignment horizontal="left" vertical="top" indent="1"/>
    </xf>
    <xf numFmtId="0" fontId="57" fillId="57" borderId="336" applyNumberFormat="0" applyAlignment="0" applyProtection="0"/>
    <xf numFmtId="0" fontId="19" fillId="25" borderId="340" applyNumberFormat="0" applyProtection="0">
      <alignment horizontal="left" vertical="center" indent="1"/>
    </xf>
    <xf numFmtId="4" fontId="108" fillId="53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0" fontId="62" fillId="0" borderId="338" applyNumberFormat="0" applyFill="0" applyAlignment="0" applyProtection="0"/>
    <xf numFmtId="4" fontId="113" fillId="113" borderId="340" applyNumberFormat="0" applyProtection="0">
      <alignment horizontal="right" vertical="center"/>
    </xf>
    <xf numFmtId="0" fontId="108" fillId="109" borderId="340" applyNumberFormat="0" applyProtection="0">
      <alignment horizontal="left" vertical="top" indent="1"/>
    </xf>
    <xf numFmtId="0" fontId="62" fillId="0" borderId="338" applyNumberFormat="0" applyFill="0" applyAlignment="0" applyProtection="0"/>
    <xf numFmtId="4" fontId="113" fillId="113" borderId="340" applyNumberFormat="0" applyProtection="0">
      <alignment horizontal="right" vertical="center"/>
    </xf>
    <xf numFmtId="4" fontId="108" fillId="60" borderId="340" applyNumberFormat="0" applyProtection="0">
      <alignment horizontal="right" vertical="center"/>
    </xf>
    <xf numFmtId="0" fontId="62" fillId="0" borderId="338" applyNumberFormat="0" applyFill="0" applyAlignment="0" applyProtection="0"/>
    <xf numFmtId="4" fontId="111" fillId="113" borderId="378" applyNumberFormat="0" applyProtection="0">
      <alignment horizontal="right" vertical="center"/>
    </xf>
    <xf numFmtId="4" fontId="107" fillId="23" borderId="403" applyNumberFormat="0" applyProtection="0">
      <alignment vertical="center"/>
    </xf>
    <xf numFmtId="0" fontId="44" fillId="70" borderId="347" applyNumberFormat="0" applyAlignment="0" applyProtection="0"/>
    <xf numFmtId="4" fontId="108" fillId="69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4" fontId="108" fillId="60" borderId="378" applyNumberFormat="0" applyProtection="0">
      <alignment horizontal="right" vertical="center"/>
    </xf>
    <xf numFmtId="0" fontId="19" fillId="114" borderId="378" applyNumberFormat="0" applyProtection="0">
      <alignment horizontal="left" vertical="top" indent="1"/>
    </xf>
    <xf numFmtId="0" fontId="19" fillId="109" borderId="378" applyNumberFormat="0" applyProtection="0">
      <alignment horizontal="left" vertical="center" indent="1"/>
    </xf>
    <xf numFmtId="4" fontId="108" fillId="65" borderId="425" applyNumberFormat="0" applyProtection="0">
      <alignment horizontal="right" vertical="center"/>
    </xf>
    <xf numFmtId="0" fontId="44" fillId="70" borderId="431" applyNumberFormat="0" applyAlignment="0" applyProtection="0"/>
    <xf numFmtId="4" fontId="111" fillId="116" borderId="403" applyNumberFormat="0" applyProtection="0">
      <alignment vertical="center"/>
    </xf>
    <xf numFmtId="4" fontId="108" fillId="113" borderId="378" applyNumberFormat="0" applyProtection="0">
      <alignment horizontal="right" vertical="center"/>
    </xf>
    <xf numFmtId="4" fontId="115" fillId="53" borderId="405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0" fontId="62" fillId="0" borderId="357" applyNumberFormat="0" applyFill="0" applyAlignment="0" applyProtection="0"/>
    <xf numFmtId="4" fontId="108" fillId="115" borderId="378" applyNumberFormat="0" applyProtection="0">
      <alignment horizontal="left" vertical="center" indent="1"/>
    </xf>
    <xf numFmtId="0" fontId="19" fillId="114" borderId="403" applyNumberFormat="0" applyProtection="0">
      <alignment horizontal="left" vertical="center" indent="1"/>
    </xf>
    <xf numFmtId="4" fontId="115" fillId="60" borderId="380" applyNumberFormat="0" applyProtection="0">
      <alignment horizontal="right" vertical="center"/>
    </xf>
    <xf numFmtId="0" fontId="105" fillId="70" borderId="384" applyNumberFormat="0" applyAlignment="0" applyProtection="0"/>
    <xf numFmtId="0" fontId="44" fillId="70" borderId="383" applyNumberFormat="0" applyAlignment="0" applyProtection="0"/>
    <xf numFmtId="0" fontId="14" fillId="78" borderId="364" applyNumberFormat="0" applyFont="0" applyAlignment="0" applyProtection="0"/>
    <xf numFmtId="0" fontId="57" fillId="57" borderId="383" applyNumberFormat="0" applyAlignment="0" applyProtection="0"/>
    <xf numFmtId="4" fontId="108" fillId="60" borderId="378" applyNumberFormat="0" applyProtection="0">
      <alignment horizontal="right" vertical="center"/>
    </xf>
    <xf numFmtId="0" fontId="18" fillId="76" borderId="375"/>
    <xf numFmtId="4" fontId="108" fillId="61" borderId="403" applyNumberFormat="0" applyProtection="0">
      <alignment horizontal="right" vertical="center"/>
    </xf>
    <xf numFmtId="4" fontId="106" fillId="23" borderId="403" applyNumberFormat="0" applyProtection="0">
      <alignment horizontal="left" vertical="center" indent="1"/>
    </xf>
    <xf numFmtId="0" fontId="108" fillId="116" borderId="378" applyNumberFormat="0" applyProtection="0">
      <alignment horizontal="left" vertical="top" indent="1"/>
    </xf>
    <xf numFmtId="4" fontId="106" fillId="77" borderId="378" applyNumberFormat="0" applyProtection="0">
      <alignment vertical="center"/>
    </xf>
    <xf numFmtId="4" fontId="108" fillId="116" borderId="378" applyNumberFormat="0" applyProtection="0">
      <alignment vertical="center"/>
    </xf>
    <xf numFmtId="0" fontId="106" fillId="23" borderId="378" applyNumberFormat="0" applyProtection="0">
      <alignment horizontal="left" vertical="top" indent="1"/>
    </xf>
    <xf numFmtId="4" fontId="108" fillId="59" borderId="403" applyNumberFormat="0" applyProtection="0">
      <alignment horizontal="right" vertical="center"/>
    </xf>
    <xf numFmtId="4" fontId="108" fillId="116" borderId="378" applyNumberFormat="0" applyProtection="0">
      <alignment vertical="center"/>
    </xf>
    <xf numFmtId="4" fontId="108" fillId="68" borderId="378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0" fontId="105" fillId="70" borderId="360" applyNumberFormat="0" applyAlignment="0" applyProtection="0"/>
    <xf numFmtId="4" fontId="108" fillId="116" borderId="378" applyNumberFormat="0" applyProtection="0">
      <alignment vertical="center"/>
    </xf>
    <xf numFmtId="0" fontId="41" fillId="78" borderId="462" applyNumberFormat="0" applyFont="0" applyAlignment="0" applyProtection="0"/>
    <xf numFmtId="4" fontId="108" fillId="115" borderId="403" applyNumberFormat="0" applyProtection="0">
      <alignment horizontal="left" vertical="center" indent="1"/>
    </xf>
    <xf numFmtId="4" fontId="106" fillId="77" borderId="378" applyNumberFormat="0" applyProtection="0">
      <alignment vertical="center"/>
    </xf>
    <xf numFmtId="0" fontId="19" fillId="37" borderId="378" applyNumberFormat="0" applyProtection="0">
      <alignment horizontal="left" vertical="center" indent="1"/>
    </xf>
    <xf numFmtId="4" fontId="108" fillId="116" borderId="378" applyNumberFormat="0" applyProtection="0">
      <alignment horizontal="left" vertical="center" indent="1"/>
    </xf>
    <xf numFmtId="0" fontId="18" fillId="30" borderId="374"/>
    <xf numFmtId="0" fontId="57" fillId="57" borderId="444" applyNumberFormat="0" applyAlignment="0" applyProtection="0"/>
    <xf numFmtId="4" fontId="106" fillId="23" borderId="378" applyNumberFormat="0" applyProtection="0">
      <alignment horizontal="left" vertical="center" indent="1"/>
    </xf>
    <xf numFmtId="4" fontId="107" fillId="23" borderId="403" applyNumberFormat="0" applyProtection="0">
      <alignment vertical="center"/>
    </xf>
    <xf numFmtId="168" fontId="15" fillId="0" borderId="424">
      <alignment horizontal="right" indent="1"/>
    </xf>
    <xf numFmtId="168" fontId="15" fillId="0" borderId="382">
      <alignment horizontal="right" indent="1"/>
    </xf>
    <xf numFmtId="4" fontId="108" fillId="116" borderId="378" applyNumberFormat="0" applyProtection="0">
      <alignment horizontal="left" vertical="center" indent="1"/>
    </xf>
    <xf numFmtId="4" fontId="115" fillId="115" borderId="40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0" fontId="106" fillId="23" borderId="425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0" fontId="40" fillId="30" borderId="374"/>
    <xf numFmtId="0" fontId="105" fillId="70" borderId="360" applyNumberFormat="0" applyAlignment="0" applyProtection="0"/>
    <xf numFmtId="0" fontId="19" fillId="114" borderId="378" applyNumberFormat="0" applyProtection="0">
      <alignment horizontal="left" vertical="center" indent="1"/>
    </xf>
    <xf numFmtId="0" fontId="62" fillId="0" borderId="357" applyNumberFormat="0" applyFill="0" applyAlignment="0" applyProtection="0"/>
    <xf numFmtId="4" fontId="108" fillId="59" borderId="378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4" fontId="108" fillId="68" borderId="378" applyNumberFormat="0" applyProtection="0">
      <alignment horizontal="right" vertical="center"/>
    </xf>
    <xf numFmtId="0" fontId="41" fillId="78" borderId="364" applyNumberFormat="0" applyFont="0" applyAlignment="0" applyProtection="0"/>
    <xf numFmtId="168" fontId="15" fillId="0" borderId="402">
      <alignment horizontal="right" indent="1"/>
    </xf>
    <xf numFmtId="0" fontId="101" fillId="113" borderId="378" applyNumberFormat="0" applyProtection="0">
      <alignment horizontal="left" vertical="top" indent="1"/>
    </xf>
    <xf numFmtId="4" fontId="108" fillId="111" borderId="378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168" fontId="15" fillId="0" borderId="382">
      <alignment horizontal="right" indent="1"/>
    </xf>
    <xf numFmtId="0" fontId="101" fillId="115" borderId="403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08" fillId="115" borderId="447" applyNumberFormat="0" applyProtection="0">
      <alignment horizontal="left" vertical="center" indent="1"/>
    </xf>
    <xf numFmtId="4" fontId="106" fillId="77" borderId="378" applyNumberFormat="0" applyProtection="0">
      <alignment vertical="center"/>
    </xf>
    <xf numFmtId="4" fontId="108" fillId="116" borderId="378" applyNumberFormat="0" applyProtection="0">
      <alignment vertical="center"/>
    </xf>
    <xf numFmtId="0" fontId="115" fillId="113" borderId="380" applyNumberFormat="0" applyProtection="0">
      <alignment horizontal="left" vertical="center" indent="1"/>
    </xf>
    <xf numFmtId="4" fontId="107" fillId="23" borderId="378" applyNumberFormat="0" applyProtection="0">
      <alignment vertical="center"/>
    </xf>
    <xf numFmtId="4" fontId="107" fillId="23" borderId="378" applyNumberFormat="0" applyProtection="0">
      <alignment vertical="center"/>
    </xf>
    <xf numFmtId="4" fontId="108" fillId="67" borderId="378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0" fontId="19" fillId="37" borderId="378" applyNumberFormat="0" applyProtection="0">
      <alignment horizontal="left" vertical="center" indent="1"/>
    </xf>
    <xf numFmtId="4" fontId="108" fillId="68" borderId="378" applyNumberFormat="0" applyProtection="0">
      <alignment horizontal="right" vertical="center"/>
    </xf>
    <xf numFmtId="4" fontId="115" fillId="110" borderId="449" applyNumberFormat="0" applyProtection="0">
      <alignment horizontal="left" vertical="center" indent="1"/>
    </xf>
    <xf numFmtId="4" fontId="108" fillId="61" borderId="403" applyNumberFormat="0" applyProtection="0">
      <alignment horizontal="right" vertical="center"/>
    </xf>
    <xf numFmtId="4" fontId="115" fillId="111" borderId="449" applyNumberFormat="0" applyProtection="0">
      <alignment horizontal="right" vertical="center"/>
    </xf>
    <xf numFmtId="4" fontId="115" fillId="112" borderId="379" applyNumberFormat="0" applyProtection="0">
      <alignment horizontal="left" vertical="center" indent="1"/>
    </xf>
    <xf numFmtId="4" fontId="108" fillId="65" borderId="425" applyNumberFormat="0" applyProtection="0">
      <alignment horizontal="right" vertical="center"/>
    </xf>
    <xf numFmtId="4" fontId="115" fillId="53" borderId="380" applyNumberFormat="0" applyProtection="0">
      <alignment horizontal="right" vertical="center"/>
    </xf>
    <xf numFmtId="4" fontId="113" fillId="113" borderId="378" applyNumberFormat="0" applyProtection="0">
      <alignment horizontal="right" vertical="center"/>
    </xf>
    <xf numFmtId="168" fontId="15" fillId="0" borderId="358">
      <alignment horizontal="right" indent="1"/>
    </xf>
    <xf numFmtId="4" fontId="108" fillId="61" borderId="378" applyNumberFormat="0" applyProtection="0">
      <alignment horizontal="right" vertical="center"/>
    </xf>
    <xf numFmtId="4" fontId="107" fillId="23" borderId="378" applyNumberFormat="0" applyProtection="0">
      <alignment vertical="center"/>
    </xf>
    <xf numFmtId="4" fontId="115" fillId="68" borderId="427" applyNumberFormat="0" applyProtection="0">
      <alignment horizontal="right" vertical="center"/>
    </xf>
    <xf numFmtId="0" fontId="62" fillId="0" borderId="401" applyNumberFormat="0" applyFill="0" applyAlignment="0" applyProtection="0"/>
    <xf numFmtId="0" fontId="62" fillId="0" borderId="373" applyNumberFormat="0" applyFill="0" applyAlignment="0" applyProtection="0"/>
    <xf numFmtId="0" fontId="41" fillId="78" borderId="364" applyNumberFormat="0" applyFont="0" applyAlignment="0" applyProtection="0"/>
    <xf numFmtId="4" fontId="108" fillId="65" borderId="378" applyNumberFormat="0" applyProtection="0">
      <alignment horizontal="right" vertical="center"/>
    </xf>
    <xf numFmtId="168" fontId="15" fillId="0" borderId="385">
      <alignment horizontal="right" indent="1"/>
    </xf>
    <xf numFmtId="168" fontId="15" fillId="0" borderId="361">
      <alignment horizontal="right" indent="1"/>
    </xf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4" fontId="108" fillId="53" borderId="403" applyNumberFormat="0" applyProtection="0">
      <alignment horizontal="right" vertical="center"/>
    </xf>
    <xf numFmtId="0" fontId="19" fillId="37" borderId="378" applyNumberFormat="0" applyProtection="0">
      <alignment horizontal="left" vertical="center" indent="1"/>
    </xf>
    <xf numFmtId="0" fontId="57" fillId="57" borderId="383" applyNumberFormat="0" applyAlignment="0" applyProtection="0"/>
    <xf numFmtId="0" fontId="18" fillId="30" borderId="382"/>
    <xf numFmtId="4" fontId="108" fillId="115" borderId="378" applyNumberFormat="0" applyProtection="0">
      <alignment horizontal="right" vertical="center"/>
    </xf>
    <xf numFmtId="0" fontId="101" fillId="137" borderId="378" applyNumberFormat="0" applyProtection="0">
      <alignment horizontal="left" vertical="top" indent="1"/>
    </xf>
    <xf numFmtId="4" fontId="113" fillId="113" borderId="378" applyNumberFormat="0" applyProtection="0">
      <alignment horizontal="right" vertical="center"/>
    </xf>
    <xf numFmtId="0" fontId="19" fillId="114" borderId="378" applyNumberFormat="0" applyProtection="0">
      <alignment horizontal="left" vertical="top" indent="1"/>
    </xf>
    <xf numFmtId="0" fontId="57" fillId="57" borderId="387" applyNumberFormat="0" applyAlignment="0" applyProtection="0"/>
    <xf numFmtId="0" fontId="18" fillId="30" borderId="382"/>
    <xf numFmtId="0" fontId="44" fillId="70" borderId="383" applyNumberFormat="0" applyAlignment="0" applyProtection="0"/>
    <xf numFmtId="0" fontId="14" fillId="78" borderId="388" applyNumberFormat="0" applyFont="0" applyAlignment="0" applyProtection="0"/>
    <xf numFmtId="4" fontId="108" fillId="59" borderId="425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0" fontId="101" fillId="115" borderId="378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center" indent="1"/>
    </xf>
    <xf numFmtId="0" fontId="19" fillId="114" borderId="378" applyNumberFormat="0" applyProtection="0">
      <alignment horizontal="left" vertical="top" indent="1"/>
    </xf>
    <xf numFmtId="0" fontId="41" fillId="78" borderId="364" applyNumberFormat="0" applyFont="0" applyAlignment="0" applyProtection="0"/>
    <xf numFmtId="4" fontId="108" fillId="116" borderId="378" applyNumberFormat="0" applyProtection="0">
      <alignment vertical="center"/>
    </xf>
    <xf numFmtId="4" fontId="108" fillId="113" borderId="425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40" fillId="76" borderId="375"/>
    <xf numFmtId="168" fontId="15" fillId="0" borderId="369">
      <alignment horizontal="right" indent="1"/>
    </xf>
    <xf numFmtId="0" fontId="19" fillId="37" borderId="403" applyNumberFormat="0" applyProtection="0">
      <alignment horizontal="left" vertical="center" indent="1"/>
    </xf>
    <xf numFmtId="0" fontId="57" fillId="57" borderId="431" applyNumberFormat="0" applyAlignment="0" applyProtection="0"/>
    <xf numFmtId="4" fontId="108" fillId="115" borderId="378" applyNumberFormat="0" applyProtection="0">
      <alignment horizontal="right" vertical="center"/>
    </xf>
    <xf numFmtId="0" fontId="18" fillId="30" borderId="382"/>
    <xf numFmtId="0" fontId="44" fillId="70" borderId="383" applyNumberFormat="0" applyAlignment="0" applyProtection="0"/>
    <xf numFmtId="4" fontId="111" fillId="113" borderId="378" applyNumberFormat="0" applyProtection="0">
      <alignment horizontal="right" vertical="center"/>
    </xf>
    <xf numFmtId="4" fontId="108" fillId="65" borderId="378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0" fontId="19" fillId="37" borderId="378" applyNumberFormat="0" applyProtection="0">
      <alignment horizontal="left" vertical="top" indent="1"/>
    </xf>
    <xf numFmtId="4" fontId="113" fillId="113" borderId="378" applyNumberFormat="0" applyProtection="0">
      <alignment horizontal="right" vertical="center"/>
    </xf>
    <xf numFmtId="0" fontId="62" fillId="0" borderId="373" applyNumberFormat="0" applyFill="0" applyAlignment="0" applyProtection="0"/>
    <xf numFmtId="168" fontId="15" fillId="0" borderId="446">
      <alignment horizontal="right" indent="1"/>
    </xf>
    <xf numFmtId="0" fontId="62" fillId="0" borderId="401" applyNumberFormat="0" applyFill="0" applyAlignment="0" applyProtection="0"/>
    <xf numFmtId="0" fontId="19" fillId="37" borderId="378" applyNumberFormat="0" applyProtection="0">
      <alignment horizontal="left" vertical="center" indent="1"/>
    </xf>
    <xf numFmtId="4" fontId="121" fillId="23" borderId="380" applyNumberFormat="0" applyProtection="0">
      <alignment vertical="center"/>
    </xf>
    <xf numFmtId="168" fontId="15" fillId="0" borderId="382">
      <alignment horizontal="right" indent="1"/>
    </xf>
    <xf numFmtId="0" fontId="62" fillId="0" borderId="392" applyNumberFormat="0" applyFill="0" applyAlignment="0" applyProtection="0"/>
    <xf numFmtId="4" fontId="113" fillId="113" borderId="378" applyNumberFormat="0" applyProtection="0">
      <alignment horizontal="right" vertical="center"/>
    </xf>
    <xf numFmtId="0" fontId="105" fillId="70" borderId="360" applyNumberFormat="0" applyAlignment="0" applyProtection="0"/>
    <xf numFmtId="4" fontId="108" fillId="115" borderId="378" applyNumberFormat="0" applyProtection="0">
      <alignment horizontal="left" vertical="center" indent="1"/>
    </xf>
    <xf numFmtId="0" fontId="44" fillId="70" borderId="383" applyNumberFormat="0" applyAlignment="0" applyProtection="0"/>
    <xf numFmtId="0" fontId="18" fillId="30" borderId="382"/>
    <xf numFmtId="0" fontId="18" fillId="76" borderId="359"/>
    <xf numFmtId="0" fontId="101" fillId="113" borderId="378" applyNumberFormat="0" applyProtection="0">
      <alignment horizontal="left" vertical="top" indent="1"/>
    </xf>
    <xf numFmtId="4" fontId="115" fillId="112" borderId="379" applyNumberFormat="0" applyProtection="0">
      <alignment horizontal="left" vertical="center" indent="1"/>
    </xf>
    <xf numFmtId="4" fontId="111" fillId="116" borderId="378" applyNumberFormat="0" applyProtection="0">
      <alignment vertical="center"/>
    </xf>
    <xf numFmtId="0" fontId="105" fillId="70" borderId="384" applyNumberFormat="0" applyAlignment="0" applyProtection="0"/>
    <xf numFmtId="4" fontId="108" fillId="113" borderId="378" applyNumberFormat="0" applyProtection="0">
      <alignment horizontal="right" vertical="center"/>
    </xf>
    <xf numFmtId="0" fontId="101" fillId="58" borderId="378" applyNumberFormat="0" applyProtection="0">
      <alignment horizontal="left" vertical="top" indent="1"/>
    </xf>
    <xf numFmtId="0" fontId="57" fillId="57" borderId="383" applyNumberFormat="0" applyAlignment="0" applyProtection="0"/>
    <xf numFmtId="0" fontId="19" fillId="25" borderId="378" applyNumberFormat="0" applyProtection="0">
      <alignment horizontal="left" vertical="top" indent="1"/>
    </xf>
    <xf numFmtId="168" fontId="15" fillId="0" borderId="382">
      <alignment horizontal="right" indent="1"/>
    </xf>
    <xf numFmtId="4" fontId="122" fillId="51" borderId="380" applyNumberFormat="0" applyProtection="0">
      <alignment horizontal="right" vertical="center"/>
    </xf>
    <xf numFmtId="4" fontId="108" fillId="116" borderId="378" applyNumberFormat="0" applyProtection="0">
      <alignment vertical="center"/>
    </xf>
    <xf numFmtId="0" fontId="19" fillId="109" borderId="378" applyNumberFormat="0" applyProtection="0">
      <alignment horizontal="left" vertical="center" indent="1"/>
    </xf>
    <xf numFmtId="4" fontId="108" fillId="115" borderId="378" applyNumberFormat="0" applyProtection="0">
      <alignment horizontal="right" vertical="center"/>
    </xf>
    <xf numFmtId="0" fontId="18" fillId="30" borderId="402"/>
    <xf numFmtId="4" fontId="108" fillId="111" borderId="403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4" fontId="108" fillId="68" borderId="378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0" fontId="19" fillId="109" borderId="447" applyNumberFormat="0" applyProtection="0">
      <alignment horizontal="left" vertical="center" indent="1"/>
    </xf>
    <xf numFmtId="4" fontId="108" fillId="53" borderId="378" applyNumberFormat="0" applyProtection="0">
      <alignment horizontal="right" vertical="center"/>
    </xf>
    <xf numFmtId="168" fontId="15" fillId="0" borderId="382">
      <alignment horizontal="right" indent="1"/>
    </xf>
    <xf numFmtId="4" fontId="122" fillId="23" borderId="427" applyNumberFormat="0" applyProtection="0">
      <alignment vertical="center"/>
    </xf>
    <xf numFmtId="4" fontId="106" fillId="77" borderId="378" applyNumberFormat="0" applyProtection="0">
      <alignment vertical="center"/>
    </xf>
    <xf numFmtId="0" fontId="19" fillId="114" borderId="378" applyNumberFormat="0" applyProtection="0">
      <alignment horizontal="left" vertical="top" indent="1"/>
    </xf>
    <xf numFmtId="0" fontId="18" fillId="76" borderId="399"/>
    <xf numFmtId="0" fontId="41" fillId="78" borderId="388" applyNumberFormat="0" applyFont="0" applyAlignment="0" applyProtection="0"/>
    <xf numFmtId="4" fontId="107" fillId="23" borderId="378" applyNumberFormat="0" applyProtection="0">
      <alignment vertical="center"/>
    </xf>
    <xf numFmtId="4" fontId="108" fillId="113" borderId="425" applyNumberFormat="0" applyProtection="0">
      <alignment horizontal="right" vertical="center"/>
    </xf>
    <xf numFmtId="0" fontId="125" fillId="0" borderId="424"/>
    <xf numFmtId="0" fontId="19" fillId="37" borderId="403" applyNumberFormat="0" applyProtection="0">
      <alignment horizontal="left" vertical="center" indent="1"/>
    </xf>
    <xf numFmtId="4" fontId="108" fillId="116" borderId="447" applyNumberFormat="0" applyProtection="0">
      <alignment horizontal="left" vertical="center" indent="1"/>
    </xf>
    <xf numFmtId="4" fontId="124" fillId="137" borderId="379" applyNumberFormat="0" applyProtection="0">
      <alignment horizontal="left" vertical="center" indent="1"/>
    </xf>
    <xf numFmtId="4" fontId="108" fillId="113" borderId="378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0" fontId="19" fillId="114" borderId="378" applyNumberFormat="0" applyProtection="0">
      <alignment horizontal="left" vertical="top" indent="1"/>
    </xf>
    <xf numFmtId="4" fontId="113" fillId="113" borderId="378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0" fontId="108" fillId="116" borderId="378" applyNumberFormat="0" applyProtection="0">
      <alignment horizontal="left" vertical="top" indent="1"/>
    </xf>
    <xf numFmtId="0" fontId="19" fillId="25" borderId="378" applyNumberFormat="0" applyProtection="0">
      <alignment horizontal="left" vertical="center" indent="1"/>
    </xf>
    <xf numFmtId="4" fontId="108" fillId="68" borderId="378" applyNumberFormat="0" applyProtection="0">
      <alignment horizontal="right" vertical="center"/>
    </xf>
    <xf numFmtId="4" fontId="108" fillId="116" borderId="447" applyNumberFormat="0" applyProtection="0">
      <alignment horizontal="left" vertical="center" indent="1"/>
    </xf>
    <xf numFmtId="0" fontId="44" fillId="70" borderId="409" applyNumberFormat="0" applyAlignment="0" applyProtection="0"/>
    <xf numFmtId="4" fontId="115" fillId="110" borderId="405" applyNumberFormat="0" applyProtection="0">
      <alignment horizontal="left" vertical="center" indent="1"/>
    </xf>
    <xf numFmtId="0" fontId="19" fillId="114" borderId="378" applyNumberFormat="0" applyProtection="0">
      <alignment horizontal="left" vertical="top" indent="1"/>
    </xf>
    <xf numFmtId="0" fontId="19" fillId="114" borderId="378" applyNumberFormat="0" applyProtection="0">
      <alignment horizontal="left" vertical="center" indent="1"/>
    </xf>
    <xf numFmtId="4" fontId="108" fillId="68" borderId="378" applyNumberFormat="0" applyProtection="0">
      <alignment horizontal="right" vertical="center"/>
    </xf>
    <xf numFmtId="4" fontId="108" fillId="116" borderId="378" applyNumberFormat="0" applyProtection="0">
      <alignment vertical="center"/>
    </xf>
    <xf numFmtId="0" fontId="44" fillId="70" borderId="383" applyNumberFormat="0" applyAlignment="0" applyProtection="0"/>
    <xf numFmtId="4" fontId="108" fillId="68" borderId="378" applyNumberFormat="0" applyProtection="0">
      <alignment horizontal="right" vertical="center"/>
    </xf>
    <xf numFmtId="4" fontId="115" fillId="0" borderId="427" applyNumberFormat="0" applyProtection="0">
      <alignment horizontal="right" vertical="center"/>
    </xf>
    <xf numFmtId="0" fontId="57" fillId="57" borderId="387" applyNumberFormat="0" applyAlignment="0" applyProtection="0"/>
    <xf numFmtId="0" fontId="19" fillId="25" borderId="378" applyNumberFormat="0" applyProtection="0">
      <alignment horizontal="left" vertical="top" indent="1"/>
    </xf>
    <xf numFmtId="0" fontId="62" fillId="0" borderId="419" applyNumberFormat="0" applyFill="0" applyAlignment="0" applyProtection="0"/>
    <xf numFmtId="4" fontId="106" fillId="23" borderId="378" applyNumberFormat="0" applyProtection="0">
      <alignment horizontal="left" vertical="center" indent="1"/>
    </xf>
    <xf numFmtId="4" fontId="108" fillId="69" borderId="425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0" fontId="101" fillId="58" borderId="470" applyNumberFormat="0" applyProtection="0">
      <alignment horizontal="left" vertical="top" indent="1"/>
    </xf>
    <xf numFmtId="4" fontId="108" fillId="59" borderId="378" applyNumberFormat="0" applyProtection="0">
      <alignment horizontal="right" vertical="center"/>
    </xf>
    <xf numFmtId="4" fontId="108" fillId="67" borderId="378" applyNumberFormat="0" applyProtection="0">
      <alignment horizontal="right" vertical="center"/>
    </xf>
    <xf numFmtId="4" fontId="106" fillId="77" borderId="378" applyNumberFormat="0" applyProtection="0">
      <alignment vertical="center"/>
    </xf>
    <xf numFmtId="0" fontId="18" fillId="30" borderId="402"/>
    <xf numFmtId="0" fontId="62" fillId="0" borderId="365" applyNumberFormat="0" applyFill="0" applyAlignment="0" applyProtection="0"/>
    <xf numFmtId="4" fontId="108" fillId="116" borderId="378" applyNumberFormat="0" applyProtection="0">
      <alignment vertical="center"/>
    </xf>
    <xf numFmtId="4" fontId="111" fillId="113" borderId="378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4" fontId="111" fillId="113" borderId="378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0" fontId="19" fillId="37" borderId="378" applyNumberFormat="0" applyProtection="0">
      <alignment horizontal="left" vertical="top" indent="1"/>
    </xf>
    <xf numFmtId="0" fontId="19" fillId="109" borderId="378" applyNumberFormat="0" applyProtection="0">
      <alignment horizontal="left" vertical="center" indent="1"/>
    </xf>
    <xf numFmtId="4" fontId="108" fillId="69" borderId="378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4" fontId="108" fillId="53" borderId="378" applyNumberFormat="0" applyProtection="0">
      <alignment horizontal="right" vertical="center"/>
    </xf>
    <xf numFmtId="0" fontId="19" fillId="114" borderId="378" applyNumberFormat="0" applyProtection="0">
      <alignment horizontal="left" vertical="top" indent="1"/>
    </xf>
    <xf numFmtId="0" fontId="19" fillId="109" borderId="378" applyNumberFormat="0" applyProtection="0">
      <alignment horizontal="left" vertical="top" indent="1"/>
    </xf>
    <xf numFmtId="4" fontId="108" fillId="113" borderId="378" applyNumberFormat="0" applyProtection="0">
      <alignment horizontal="right" vertical="center"/>
    </xf>
    <xf numFmtId="0" fontId="105" fillId="70" borderId="384" applyNumberFormat="0" applyAlignment="0" applyProtection="0"/>
    <xf numFmtId="4" fontId="108" fillId="65" borderId="378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0" fontId="44" fillId="70" borderId="383" applyNumberFormat="0" applyAlignment="0" applyProtection="0"/>
    <xf numFmtId="0" fontId="44" fillId="70" borderId="383" applyNumberFormat="0" applyAlignment="0" applyProtection="0"/>
    <xf numFmtId="0" fontId="57" fillId="57" borderId="383" applyNumberFormat="0" applyAlignment="0" applyProtection="0"/>
    <xf numFmtId="0" fontId="44" fillId="70" borderId="383" applyNumberFormat="0" applyAlignment="0" applyProtection="0"/>
    <xf numFmtId="4" fontId="108" fillId="61" borderId="378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0" fontId="19" fillId="109" borderId="378" applyNumberFormat="0" applyProtection="0">
      <alignment horizontal="left" vertical="top" indent="1"/>
    </xf>
    <xf numFmtId="4" fontId="108" fillId="65" borderId="378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4" fontId="108" fillId="116" borderId="378" applyNumberFormat="0" applyProtection="0">
      <alignment vertical="center"/>
    </xf>
    <xf numFmtId="0" fontId="19" fillId="37" borderId="378" applyNumberFormat="0" applyProtection="0">
      <alignment horizontal="left" vertical="center" indent="1"/>
    </xf>
    <xf numFmtId="0" fontId="19" fillId="109" borderId="378" applyNumberFormat="0" applyProtection="0">
      <alignment horizontal="left" vertical="center" indent="1"/>
    </xf>
    <xf numFmtId="4" fontId="111" fillId="113" borderId="378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4" fontId="108" fillId="113" borderId="378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0" fontId="62" fillId="0" borderId="365" applyNumberFormat="0" applyFill="0" applyAlignment="0" applyProtection="0"/>
    <xf numFmtId="4" fontId="108" fillId="111" borderId="403" applyNumberFormat="0" applyProtection="0">
      <alignment horizontal="right" vertical="center"/>
    </xf>
    <xf numFmtId="0" fontId="62" fillId="0" borderId="411" applyNumberFormat="0" applyFill="0" applyAlignment="0" applyProtection="0"/>
    <xf numFmtId="4" fontId="107" fillId="23" borderId="403" applyNumberFormat="0" applyProtection="0">
      <alignment vertical="center"/>
    </xf>
    <xf numFmtId="0" fontId="18" fillId="30" borderId="402"/>
    <xf numFmtId="4" fontId="111" fillId="113" borderId="378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4" fontId="108" fillId="67" borderId="378" applyNumberFormat="0" applyProtection="0">
      <alignment horizontal="right" vertical="center"/>
    </xf>
    <xf numFmtId="0" fontId="62" fillId="0" borderId="401" applyNumberFormat="0" applyFill="0" applyAlignment="0" applyProtection="0"/>
    <xf numFmtId="4" fontId="108" fillId="67" borderId="378" applyNumberFormat="0" applyProtection="0">
      <alignment horizontal="right" vertical="center"/>
    </xf>
    <xf numFmtId="4" fontId="108" fillId="65" borderId="378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13" fillId="113" borderId="378" applyNumberFormat="0" applyProtection="0">
      <alignment horizontal="right" vertical="center"/>
    </xf>
    <xf numFmtId="0" fontId="62" fillId="0" borderId="365" applyNumberFormat="0" applyFill="0" applyAlignment="0" applyProtection="0"/>
    <xf numFmtId="4" fontId="111" fillId="116" borderId="378" applyNumberFormat="0" applyProtection="0">
      <alignment vertical="center"/>
    </xf>
    <xf numFmtId="0" fontId="108" fillId="116" borderId="378" applyNumberFormat="0" applyProtection="0">
      <alignment horizontal="left" vertical="top" indent="1"/>
    </xf>
    <xf numFmtId="0" fontId="19" fillId="109" borderId="378" applyNumberFormat="0" applyProtection="0">
      <alignment horizontal="left" vertical="center" indent="1"/>
    </xf>
    <xf numFmtId="0" fontId="19" fillId="37" borderId="378" applyNumberFormat="0" applyProtection="0">
      <alignment horizontal="left" vertical="center" indent="1"/>
    </xf>
    <xf numFmtId="0" fontId="44" fillId="70" borderId="383" applyNumberFormat="0" applyAlignment="0" applyProtection="0"/>
    <xf numFmtId="0" fontId="62" fillId="0" borderId="365" applyNumberFormat="0" applyFill="0" applyAlignment="0" applyProtection="0"/>
    <xf numFmtId="4" fontId="108" fillId="60" borderId="378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4" fontId="107" fillId="23" borderId="378" applyNumberFormat="0" applyProtection="0">
      <alignment vertical="center"/>
    </xf>
    <xf numFmtId="4" fontId="108" fillId="53" borderId="378" applyNumberFormat="0" applyProtection="0">
      <alignment horizontal="right" vertical="center"/>
    </xf>
    <xf numFmtId="4" fontId="108" fillId="116" borderId="378" applyNumberFormat="0" applyProtection="0">
      <alignment vertical="center"/>
    </xf>
    <xf numFmtId="0" fontId="44" fillId="70" borderId="395" applyNumberFormat="0" applyAlignment="0" applyProtection="0"/>
    <xf numFmtId="0" fontId="14" fillId="78" borderId="364" applyNumberFormat="0" applyFont="0" applyAlignment="0" applyProtection="0"/>
    <xf numFmtId="4" fontId="111" fillId="116" borderId="378" applyNumberFormat="0" applyProtection="0">
      <alignment vertical="center"/>
    </xf>
    <xf numFmtId="0" fontId="19" fillId="37" borderId="378" applyNumberFormat="0" applyProtection="0">
      <alignment horizontal="left" vertical="center" indent="1"/>
    </xf>
    <xf numFmtId="0" fontId="57" fillId="57" borderId="383" applyNumberFormat="0" applyAlignment="0" applyProtection="0"/>
    <xf numFmtId="4" fontId="108" fillId="61" borderId="378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4" fontId="108" fillId="61" borderId="378" applyNumberFormat="0" applyProtection="0">
      <alignment horizontal="right" vertical="center"/>
    </xf>
    <xf numFmtId="4" fontId="108" fillId="61" borderId="378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0" fontId="105" fillId="70" borderId="384" applyNumberFormat="0" applyAlignment="0" applyProtection="0"/>
    <xf numFmtId="0" fontId="19" fillId="114" borderId="378" applyNumberFormat="0" applyProtection="0">
      <alignment horizontal="left" vertical="top" indent="1"/>
    </xf>
    <xf numFmtId="0" fontId="19" fillId="37" borderId="378" applyNumberFormat="0" applyProtection="0">
      <alignment horizontal="left" vertical="top" indent="1"/>
    </xf>
    <xf numFmtId="168" fontId="15" fillId="0" borderId="429">
      <alignment horizontal="right" indent="1"/>
    </xf>
    <xf numFmtId="168" fontId="15" fillId="0" borderId="385">
      <alignment horizontal="right" indent="1"/>
    </xf>
    <xf numFmtId="4" fontId="115" fillId="115" borderId="427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0" fontId="19" fillId="37" borderId="425" applyNumberFormat="0" applyProtection="0">
      <alignment horizontal="left" vertical="top" indent="1"/>
    </xf>
    <xf numFmtId="0" fontId="108" fillId="116" borderId="403" applyNumberFormat="0" applyProtection="0">
      <alignment horizontal="left" vertical="top" indent="1"/>
    </xf>
    <xf numFmtId="4" fontId="108" fillId="113" borderId="378" applyNumberFormat="0" applyProtection="0">
      <alignment horizontal="right" vertical="center"/>
    </xf>
    <xf numFmtId="0" fontId="41" fillId="78" borderId="364" applyNumberFormat="0" applyFont="0" applyAlignment="0" applyProtection="0"/>
    <xf numFmtId="4" fontId="108" fillId="69" borderId="378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0" fontId="19" fillId="114" borderId="378" applyNumberFormat="0" applyProtection="0">
      <alignment horizontal="left" vertical="top" indent="1"/>
    </xf>
    <xf numFmtId="168" fontId="15" fillId="0" borderId="382">
      <alignment horizontal="right" indent="1"/>
    </xf>
    <xf numFmtId="0" fontId="19" fillId="37" borderId="378" applyNumberFormat="0" applyProtection="0">
      <alignment horizontal="left" vertical="center" indent="1"/>
    </xf>
    <xf numFmtId="4" fontId="108" fillId="116" borderId="378" applyNumberFormat="0" applyProtection="0">
      <alignment horizontal="left" vertical="center" indent="1"/>
    </xf>
    <xf numFmtId="4" fontId="111" fillId="116" borderId="378" applyNumberFormat="0" applyProtection="0">
      <alignment vertical="center"/>
    </xf>
    <xf numFmtId="4" fontId="113" fillId="113" borderId="378" applyNumberFormat="0" applyProtection="0">
      <alignment horizontal="right" vertical="center"/>
    </xf>
    <xf numFmtId="0" fontId="41" fillId="78" borderId="364" applyNumberFormat="0" applyFont="0" applyAlignment="0" applyProtection="0"/>
    <xf numFmtId="168" fontId="15" fillId="0" borderId="382">
      <alignment horizontal="right" indent="1"/>
    </xf>
    <xf numFmtId="0" fontId="44" fillId="70" borderId="383" applyNumberFormat="0" applyAlignment="0" applyProtection="0"/>
    <xf numFmtId="4" fontId="108" fillId="116" borderId="403" applyNumberFormat="0" applyProtection="0">
      <alignment vertical="center"/>
    </xf>
    <xf numFmtId="0" fontId="19" fillId="37" borderId="470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0" fontId="19" fillId="114" borderId="378" applyNumberFormat="0" applyProtection="0">
      <alignment horizontal="left" vertical="center" indent="1"/>
    </xf>
    <xf numFmtId="0" fontId="41" fillId="78" borderId="372" applyNumberFormat="0" applyFont="0" applyAlignment="0" applyProtection="0"/>
    <xf numFmtId="0" fontId="44" fillId="70" borderId="387" applyNumberFormat="0" applyAlignment="0" applyProtection="0"/>
    <xf numFmtId="4" fontId="115" fillId="110" borderId="380" applyNumberFormat="0" applyProtection="0">
      <alignment horizontal="left" vertical="center" indent="1"/>
    </xf>
    <xf numFmtId="0" fontId="101" fillId="113" borderId="378" applyNumberFormat="0" applyProtection="0">
      <alignment horizontal="left" vertical="top" indent="1"/>
    </xf>
    <xf numFmtId="4" fontId="108" fillId="59" borderId="378" applyNumberFormat="0" applyProtection="0">
      <alignment horizontal="right" vertical="center"/>
    </xf>
    <xf numFmtId="0" fontId="101" fillId="137" borderId="378" applyNumberFormat="0" applyProtection="0">
      <alignment horizontal="left" vertical="top" indent="1"/>
    </xf>
    <xf numFmtId="0" fontId="19" fillId="37" borderId="378" applyNumberFormat="0" applyProtection="0">
      <alignment horizontal="left" vertical="top" indent="1"/>
    </xf>
    <xf numFmtId="0" fontId="106" fillId="23" borderId="378" applyNumberFormat="0" applyProtection="0">
      <alignment horizontal="left" vertical="top" indent="1"/>
    </xf>
    <xf numFmtId="4" fontId="106" fillId="23" borderId="378" applyNumberFormat="0" applyProtection="0">
      <alignment horizontal="left" vertical="center" indent="1"/>
    </xf>
    <xf numFmtId="4" fontId="108" fillId="65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4" fontId="108" fillId="115" borderId="425" applyNumberFormat="0" applyProtection="0">
      <alignment horizontal="left" vertical="center" indent="1"/>
    </xf>
    <xf numFmtId="4" fontId="108" fillId="116" borderId="403" applyNumberFormat="0" applyProtection="0">
      <alignment vertical="center"/>
    </xf>
    <xf numFmtId="0" fontId="40" fillId="76" borderId="421"/>
    <xf numFmtId="0" fontId="19" fillId="109" borderId="378" applyNumberFormat="0" applyProtection="0">
      <alignment horizontal="left" vertical="center" indent="1"/>
    </xf>
    <xf numFmtId="4" fontId="111" fillId="113" borderId="403" applyNumberFormat="0" applyProtection="0">
      <alignment horizontal="right" vertical="center"/>
    </xf>
    <xf numFmtId="0" fontId="19" fillId="37" borderId="403" applyNumberFormat="0" applyProtection="0">
      <alignment horizontal="left" vertical="center" indent="1"/>
    </xf>
    <xf numFmtId="4" fontId="115" fillId="136" borderId="405" applyNumberFormat="0" applyProtection="0">
      <alignment horizontal="right" vertical="center"/>
    </xf>
    <xf numFmtId="4" fontId="107" fillId="23" borderId="378" applyNumberFormat="0" applyProtection="0">
      <alignment vertical="center"/>
    </xf>
    <xf numFmtId="4" fontId="111" fillId="113" borderId="378" applyNumberFormat="0" applyProtection="0">
      <alignment horizontal="right" vertical="center"/>
    </xf>
    <xf numFmtId="168" fontId="15" fillId="0" borderId="442">
      <alignment horizontal="right" indent="1"/>
    </xf>
    <xf numFmtId="4" fontId="115" fillId="111" borderId="380" applyNumberFormat="0" applyProtection="0">
      <alignment horizontal="right" vertical="center"/>
    </xf>
    <xf numFmtId="4" fontId="113" fillId="113" borderId="378" applyNumberFormat="0" applyProtection="0">
      <alignment horizontal="right" vertical="center"/>
    </xf>
    <xf numFmtId="168" fontId="15" fillId="0" borderId="382">
      <alignment horizontal="right" indent="1"/>
    </xf>
    <xf numFmtId="0" fontId="62" fillId="0" borderId="377" applyNumberFormat="0" applyFill="0" applyAlignment="0" applyProtection="0"/>
    <xf numFmtId="4" fontId="108" fillId="59" borderId="425" applyNumberFormat="0" applyProtection="0">
      <alignment horizontal="right" vertical="center"/>
    </xf>
    <xf numFmtId="4" fontId="108" fillId="67" borderId="378" applyNumberFormat="0" applyProtection="0">
      <alignment horizontal="right" vertical="center"/>
    </xf>
    <xf numFmtId="0" fontId="18" fillId="30" borderId="374"/>
    <xf numFmtId="0" fontId="18" fillId="76" borderId="375"/>
    <xf numFmtId="0" fontId="19" fillId="109" borderId="403" applyNumberFormat="0" applyProtection="0">
      <alignment horizontal="left" vertical="top" indent="1"/>
    </xf>
    <xf numFmtId="0" fontId="18" fillId="30" borderId="374"/>
    <xf numFmtId="0" fontId="62" fillId="0" borderId="365" applyNumberFormat="0" applyFill="0" applyAlignment="0" applyProtection="0"/>
    <xf numFmtId="0" fontId="19" fillId="25" borderId="378" applyNumberFormat="0" applyProtection="0">
      <alignment horizontal="left" vertical="center" indent="1"/>
    </xf>
    <xf numFmtId="4" fontId="107" fillId="23" borderId="378" applyNumberFormat="0" applyProtection="0">
      <alignment vertical="center"/>
    </xf>
    <xf numFmtId="4" fontId="108" fillId="69" borderId="403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4" fontId="108" fillId="111" borderId="378" applyNumberFormat="0" applyProtection="0">
      <alignment horizontal="right" vertical="center"/>
    </xf>
    <xf numFmtId="4" fontId="108" fillId="68" borderId="378" applyNumberFormat="0" applyProtection="0">
      <alignment horizontal="right" vertical="center"/>
    </xf>
    <xf numFmtId="0" fontId="105" fillId="70" borderId="360" applyNumberFormat="0" applyAlignment="0" applyProtection="0"/>
    <xf numFmtId="0" fontId="108" fillId="109" borderId="378" applyNumberFormat="0" applyProtection="0">
      <alignment horizontal="left" vertical="top" indent="1"/>
    </xf>
    <xf numFmtId="0" fontId="57" fillId="57" borderId="363" applyNumberFormat="0" applyAlignment="0" applyProtection="0"/>
    <xf numFmtId="4" fontId="108" fillId="115" borderId="403" applyNumberFormat="0" applyProtection="0">
      <alignment horizontal="right" vertical="center"/>
    </xf>
    <xf numFmtId="168" fontId="15" fillId="0" borderId="420">
      <alignment horizontal="right" indent="1"/>
    </xf>
    <xf numFmtId="0" fontId="19" fillId="37" borderId="378" applyNumberFormat="0" applyProtection="0">
      <alignment horizontal="left" vertical="top" indent="1"/>
    </xf>
    <xf numFmtId="0" fontId="19" fillId="109" borderId="378" applyNumberFormat="0" applyProtection="0">
      <alignment horizontal="left" vertical="top" indent="1"/>
    </xf>
    <xf numFmtId="4" fontId="111" fillId="116" borderId="378" applyNumberFormat="0" applyProtection="0">
      <alignment vertical="center"/>
    </xf>
    <xf numFmtId="0" fontId="57" fillId="57" borderId="439" applyNumberFormat="0" applyAlignment="0" applyProtection="0"/>
    <xf numFmtId="0" fontId="19" fillId="37" borderId="470" applyNumberFormat="0" applyProtection="0">
      <alignment horizontal="left" vertical="center" indent="1"/>
    </xf>
    <xf numFmtId="4" fontId="111" fillId="113" borderId="378" applyNumberFormat="0" applyProtection="0">
      <alignment horizontal="right" vertical="center"/>
    </xf>
    <xf numFmtId="168" fontId="15" fillId="0" borderId="402">
      <alignment horizontal="right" indent="1"/>
    </xf>
    <xf numFmtId="4" fontId="108" fillId="53" borderId="425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0" fontId="57" fillId="57" borderId="387" applyNumberFormat="0" applyAlignment="0" applyProtection="0"/>
    <xf numFmtId="168" fontId="15" fillId="0" borderId="398">
      <alignment horizontal="right" indent="1"/>
    </xf>
    <xf numFmtId="0" fontId="106" fillId="23" borderId="403" applyNumberFormat="0" applyProtection="0">
      <alignment horizontal="left" vertical="top" indent="1"/>
    </xf>
    <xf numFmtId="0" fontId="57" fillId="57" borderId="371" applyNumberFormat="0" applyAlignment="0" applyProtection="0"/>
    <xf numFmtId="4" fontId="108" fillId="69" borderId="470" applyNumberFormat="0" applyProtection="0">
      <alignment horizontal="right" vertical="center"/>
    </xf>
    <xf numFmtId="0" fontId="105" fillId="70" borderId="360" applyNumberFormat="0" applyAlignment="0" applyProtection="0"/>
    <xf numFmtId="0" fontId="19" fillId="109" borderId="378" applyNumberFormat="0" applyProtection="0">
      <alignment horizontal="left" vertical="top" indent="1"/>
    </xf>
    <xf numFmtId="0" fontId="62" fillId="0" borderId="357" applyNumberFormat="0" applyFill="0" applyAlignment="0" applyProtection="0"/>
    <xf numFmtId="4" fontId="108" fillId="67" borderId="378" applyNumberFormat="0" applyProtection="0">
      <alignment horizontal="right" vertical="center"/>
    </xf>
    <xf numFmtId="0" fontId="19" fillId="25" borderId="378" applyNumberFormat="0" applyProtection="0">
      <alignment horizontal="left" vertical="top" indent="1"/>
    </xf>
    <xf numFmtId="4" fontId="108" fillId="69" borderId="378" applyNumberFormat="0" applyProtection="0">
      <alignment horizontal="right" vertical="center"/>
    </xf>
    <xf numFmtId="0" fontId="41" fillId="78" borderId="418" applyNumberFormat="0" applyFont="0" applyAlignment="0" applyProtection="0"/>
    <xf numFmtId="0" fontId="18" fillId="30" borderId="402"/>
    <xf numFmtId="0" fontId="115" fillId="113" borderId="380" applyNumberFormat="0" applyProtection="0">
      <alignment horizontal="left" vertical="center" indent="1"/>
    </xf>
    <xf numFmtId="4" fontId="108" fillId="68" borderId="378" applyNumberFormat="0" applyProtection="0">
      <alignment horizontal="right" vertical="center"/>
    </xf>
    <xf numFmtId="0" fontId="106" fillId="23" borderId="378" applyNumberFormat="0" applyProtection="0">
      <alignment horizontal="left" vertical="top" indent="1"/>
    </xf>
    <xf numFmtId="0" fontId="41" fillId="78" borderId="364" applyNumberFormat="0" applyFont="0" applyAlignment="0" applyProtection="0"/>
    <xf numFmtId="0" fontId="14" fillId="78" borderId="410" applyNumberFormat="0" applyFont="0" applyAlignment="0" applyProtection="0"/>
    <xf numFmtId="4" fontId="106" fillId="23" borderId="378" applyNumberFormat="0" applyProtection="0">
      <alignment horizontal="left" vertical="center" indent="1"/>
    </xf>
    <xf numFmtId="0" fontId="108" fillId="109" borderId="378" applyNumberFormat="0" applyProtection="0">
      <alignment horizontal="left" vertical="top" indent="1"/>
    </xf>
    <xf numFmtId="0" fontId="101" fillId="58" borderId="378" applyNumberFormat="0" applyProtection="0">
      <alignment horizontal="left" vertical="top" indent="1"/>
    </xf>
    <xf numFmtId="4" fontId="113" fillId="113" borderId="378" applyNumberFormat="0" applyProtection="0">
      <alignment horizontal="right" vertical="center"/>
    </xf>
    <xf numFmtId="4" fontId="108" fillId="116" borderId="378" applyNumberFormat="0" applyProtection="0">
      <alignment horizontal="left" vertical="center" indent="1"/>
    </xf>
    <xf numFmtId="4" fontId="108" fillId="59" borderId="378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44" fillId="70" borderId="434" applyNumberFormat="0" applyAlignment="0" applyProtection="0"/>
    <xf numFmtId="168" fontId="15" fillId="0" borderId="382">
      <alignment horizontal="right" indent="1"/>
    </xf>
    <xf numFmtId="4" fontId="108" fillId="111" borderId="378" applyNumberFormat="0" applyProtection="0">
      <alignment horizontal="right" vertical="center"/>
    </xf>
    <xf numFmtId="0" fontId="62" fillId="0" borderId="401" applyNumberFormat="0" applyFill="0" applyAlignment="0" applyProtection="0"/>
    <xf numFmtId="4" fontId="115" fillId="51" borderId="449" applyNumberFormat="0" applyProtection="0">
      <alignment horizontal="left" vertical="center" indent="1"/>
    </xf>
    <xf numFmtId="4" fontId="115" fillId="60" borderId="380" applyNumberFormat="0" applyProtection="0">
      <alignment horizontal="right" vertical="center"/>
    </xf>
    <xf numFmtId="4" fontId="123" fillId="116" borderId="380" applyNumberFormat="0" applyProtection="0">
      <alignment horizontal="left" vertical="center" indent="1"/>
    </xf>
    <xf numFmtId="4" fontId="108" fillId="115" borderId="378" applyNumberFormat="0" applyProtection="0">
      <alignment horizontal="left" vertical="center" indent="1"/>
    </xf>
    <xf numFmtId="4" fontId="108" fillId="111" borderId="378" applyNumberFormat="0" applyProtection="0">
      <alignment horizontal="right" vertical="center"/>
    </xf>
    <xf numFmtId="0" fontId="62" fillId="0" borderId="377" applyNumberFormat="0" applyFill="0" applyAlignment="0" applyProtection="0"/>
    <xf numFmtId="4" fontId="106" fillId="77" borderId="378" applyNumberFormat="0" applyProtection="0">
      <alignment vertical="center"/>
    </xf>
    <xf numFmtId="4" fontId="115" fillId="69" borderId="427" applyNumberFormat="0" applyProtection="0">
      <alignment horizontal="right" vertical="center"/>
    </xf>
    <xf numFmtId="0" fontId="57" fillId="57" borderId="363" applyNumberFormat="0" applyAlignment="0" applyProtection="0"/>
    <xf numFmtId="0" fontId="44" fillId="70" borderId="371" applyNumberFormat="0" applyAlignment="0" applyProtection="0"/>
    <xf numFmtId="4" fontId="108" fillId="116" borderId="447" applyNumberFormat="0" applyProtection="0">
      <alignment vertical="center"/>
    </xf>
    <xf numFmtId="4" fontId="108" fillId="68" borderId="378" applyNumberFormat="0" applyProtection="0">
      <alignment horizontal="right" vertical="center"/>
    </xf>
    <xf numFmtId="0" fontId="14" fillId="78" borderId="364" applyNumberFormat="0" applyFont="0" applyAlignment="0" applyProtection="0"/>
    <xf numFmtId="0" fontId="57" fillId="57" borderId="371" applyNumberFormat="0" applyAlignment="0" applyProtection="0"/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4" fontId="108" fillId="61" borderId="403" applyNumberFormat="0" applyProtection="0">
      <alignment horizontal="right" vertical="center"/>
    </xf>
    <xf numFmtId="0" fontId="19" fillId="37" borderId="378" applyNumberFormat="0" applyProtection="0">
      <alignment horizontal="left" vertical="top" indent="1"/>
    </xf>
    <xf numFmtId="0" fontId="106" fillId="23" borderId="425" applyNumberFormat="0" applyProtection="0">
      <alignment horizontal="left" vertical="top" indent="1"/>
    </xf>
    <xf numFmtId="4" fontId="106" fillId="77" borderId="378" applyNumberFormat="0" applyProtection="0">
      <alignment vertical="center"/>
    </xf>
    <xf numFmtId="4" fontId="108" fillId="65" borderId="378" applyNumberFormat="0" applyProtection="0">
      <alignment horizontal="right" vertical="center"/>
    </xf>
    <xf numFmtId="0" fontId="115" fillId="70" borderId="380" applyNumberFormat="0" applyProtection="0">
      <alignment horizontal="left" vertical="center" indent="1"/>
    </xf>
    <xf numFmtId="0" fontId="108" fillId="109" borderId="378" applyNumberFormat="0" applyProtection="0">
      <alignment horizontal="left" vertical="top" indent="1"/>
    </xf>
    <xf numFmtId="0" fontId="19" fillId="114" borderId="378" applyNumberFormat="0" applyProtection="0">
      <alignment horizontal="left" vertical="center" indent="1"/>
    </xf>
    <xf numFmtId="0" fontId="62" fillId="0" borderId="365" applyNumberFormat="0" applyFill="0" applyAlignment="0" applyProtection="0"/>
    <xf numFmtId="0" fontId="105" fillId="70" borderId="384" applyNumberFormat="0" applyAlignment="0" applyProtection="0"/>
    <xf numFmtId="0" fontId="19" fillId="114" borderId="378" applyNumberFormat="0" applyProtection="0">
      <alignment horizontal="left" vertical="top" indent="1"/>
    </xf>
    <xf numFmtId="0" fontId="101" fillId="58" borderId="470" applyNumberFormat="0" applyProtection="0">
      <alignment horizontal="left" vertical="top" indent="1"/>
    </xf>
    <xf numFmtId="0" fontId="62" fillId="0" borderId="463" applyNumberFormat="0" applyFill="0" applyAlignment="0" applyProtection="0"/>
    <xf numFmtId="0" fontId="18" fillId="30" borderId="402"/>
    <xf numFmtId="0" fontId="115" fillId="138" borderId="380" applyNumberFormat="0" applyProtection="0">
      <alignment horizontal="left" vertical="center" indent="1"/>
    </xf>
    <xf numFmtId="0" fontId="44" fillId="70" borderId="417" applyNumberFormat="0" applyAlignment="0" applyProtection="0"/>
    <xf numFmtId="4" fontId="108" fillId="60" borderId="403" applyNumberFormat="0" applyProtection="0">
      <alignment horizontal="right" vertical="center"/>
    </xf>
    <xf numFmtId="0" fontId="19" fillId="37" borderId="378" applyNumberFormat="0" applyProtection="0">
      <alignment horizontal="left" vertical="center" indent="1"/>
    </xf>
    <xf numFmtId="0" fontId="57" fillId="57" borderId="395" applyNumberFormat="0" applyAlignment="0" applyProtection="0"/>
    <xf numFmtId="4" fontId="108" fillId="116" borderId="470" applyNumberFormat="0" applyProtection="0">
      <alignment horizontal="left" vertical="center" indent="1"/>
    </xf>
    <xf numFmtId="0" fontId="62" fillId="0" borderId="401" applyNumberFormat="0" applyFill="0" applyAlignment="0" applyProtection="0"/>
    <xf numFmtId="0" fontId="40" fillId="76" borderId="443"/>
    <xf numFmtId="0" fontId="44" fillId="70" borderId="371" applyNumberFormat="0" applyAlignment="0" applyProtection="0"/>
    <xf numFmtId="4" fontId="108" fillId="115" borderId="447" applyNumberFormat="0" applyProtection="0">
      <alignment horizontal="left" vertical="center" indent="1"/>
    </xf>
    <xf numFmtId="4" fontId="124" fillId="137" borderId="426" applyNumberFormat="0" applyProtection="0">
      <alignment horizontal="left" vertical="center" indent="1"/>
    </xf>
    <xf numFmtId="0" fontId="41" fillId="78" borderId="372" applyNumberFormat="0" applyFont="0" applyAlignment="0" applyProtection="0"/>
    <xf numFmtId="4" fontId="108" fillId="61" borderId="378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4" fontId="108" fillId="53" borderId="378" applyNumberFormat="0" applyProtection="0">
      <alignment horizontal="right" vertical="center"/>
    </xf>
    <xf numFmtId="4" fontId="115" fillId="0" borderId="380" applyNumberFormat="0" applyProtection="0">
      <alignment horizontal="right" vertical="center"/>
    </xf>
    <xf numFmtId="0" fontId="19" fillId="25" borderId="378" applyNumberFormat="0" applyProtection="0">
      <alignment horizontal="left" vertical="top" indent="1"/>
    </xf>
    <xf numFmtId="0" fontId="57" fillId="57" borderId="383" applyNumberFormat="0" applyAlignment="0" applyProtection="0"/>
    <xf numFmtId="0" fontId="19" fillId="114" borderId="378" applyNumberFormat="0" applyProtection="0">
      <alignment horizontal="left" vertical="center" indent="1"/>
    </xf>
    <xf numFmtId="0" fontId="18" fillId="30" borderId="402"/>
    <xf numFmtId="4" fontId="108" fillId="69" borderId="470" applyNumberFormat="0" applyProtection="0">
      <alignment horizontal="right" vertical="center"/>
    </xf>
    <xf numFmtId="0" fontId="19" fillId="114" borderId="378" applyNumberFormat="0" applyProtection="0">
      <alignment horizontal="left" vertical="top" indent="1"/>
    </xf>
    <xf numFmtId="4" fontId="108" fillId="67" borderId="378" applyNumberFormat="0" applyProtection="0">
      <alignment horizontal="right" vertical="center"/>
    </xf>
    <xf numFmtId="0" fontId="106" fillId="23" borderId="378" applyNumberFormat="0" applyProtection="0">
      <alignment horizontal="left" vertical="top" indent="1"/>
    </xf>
    <xf numFmtId="4" fontId="108" fillId="115" borderId="378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0" fontId="106" fillId="23" borderId="378" applyNumberFormat="0" applyProtection="0">
      <alignment horizontal="left" vertical="top" indent="1"/>
    </xf>
    <xf numFmtId="0" fontId="44" fillId="70" borderId="383" applyNumberFormat="0" applyAlignment="0" applyProtection="0"/>
    <xf numFmtId="0" fontId="19" fillId="114" borderId="378" applyNumberFormat="0" applyProtection="0">
      <alignment horizontal="left" vertical="center" indent="1"/>
    </xf>
    <xf numFmtId="0" fontId="62" fillId="0" borderId="365" applyNumberFormat="0" applyFill="0" applyAlignment="0" applyProtection="0"/>
    <xf numFmtId="0" fontId="57" fillId="57" borderId="417" applyNumberFormat="0" applyAlignment="0" applyProtection="0"/>
    <xf numFmtId="4" fontId="108" fillId="59" borderId="378" applyNumberFormat="0" applyProtection="0">
      <alignment horizontal="right" vertical="center"/>
    </xf>
    <xf numFmtId="0" fontId="101" fillId="58" borderId="425" applyNumberFormat="0" applyProtection="0">
      <alignment horizontal="left" vertical="top" indent="1"/>
    </xf>
    <xf numFmtId="4" fontId="108" fillId="65" borderId="403" applyNumberFormat="0" applyProtection="0">
      <alignment horizontal="right" vertical="center"/>
    </xf>
    <xf numFmtId="0" fontId="105" fillId="70" borderId="445" applyNumberFormat="0" applyAlignment="0" applyProtection="0"/>
    <xf numFmtId="4" fontId="115" fillId="51" borderId="380" applyNumberFormat="0" applyProtection="0">
      <alignment horizontal="left" vertical="center" indent="1"/>
    </xf>
    <xf numFmtId="4" fontId="115" fillId="51" borderId="472" applyNumberFormat="0" applyProtection="0">
      <alignment horizontal="left" vertical="center" indent="1"/>
    </xf>
    <xf numFmtId="0" fontId="108" fillId="116" borderId="378" applyNumberFormat="0" applyProtection="0">
      <alignment horizontal="left" vertical="top" indent="1"/>
    </xf>
    <xf numFmtId="4" fontId="108" fillId="68" borderId="378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4" fontId="108" fillId="116" borderId="378" applyNumberFormat="0" applyProtection="0">
      <alignment vertical="center"/>
    </xf>
    <xf numFmtId="0" fontId="62" fillId="0" borderId="377" applyNumberFormat="0" applyFill="0" applyAlignment="0" applyProtection="0"/>
    <xf numFmtId="4" fontId="108" fillId="116" borderId="378" applyNumberFormat="0" applyProtection="0">
      <alignment horizontal="left" vertical="center" indent="1"/>
    </xf>
    <xf numFmtId="0" fontId="19" fillId="37" borderId="378" applyNumberFormat="0" applyProtection="0">
      <alignment horizontal="left" vertical="top" indent="1"/>
    </xf>
    <xf numFmtId="4" fontId="108" fillId="60" borderId="378" applyNumberFormat="0" applyProtection="0">
      <alignment horizontal="right" vertical="center"/>
    </xf>
    <xf numFmtId="0" fontId="19" fillId="37" borderId="470" applyNumberFormat="0" applyProtection="0">
      <alignment horizontal="left" vertical="top" indent="1"/>
    </xf>
    <xf numFmtId="0" fontId="108" fillId="109" borderId="403" applyNumberFormat="0" applyProtection="0">
      <alignment horizontal="left" vertical="top" indent="1"/>
    </xf>
    <xf numFmtId="4" fontId="108" fillId="115" borderId="470" applyNumberFormat="0" applyProtection="0">
      <alignment horizontal="left" vertical="center" indent="1"/>
    </xf>
    <xf numFmtId="4" fontId="108" fillId="69" borderId="378" applyNumberFormat="0" applyProtection="0">
      <alignment horizontal="right" vertical="center"/>
    </xf>
    <xf numFmtId="168" fontId="15" fillId="0" borderId="382">
      <alignment horizontal="right" indent="1"/>
    </xf>
    <xf numFmtId="0" fontId="57" fillId="57" borderId="383" applyNumberFormat="0" applyAlignment="0" applyProtection="0"/>
    <xf numFmtId="0" fontId="19" fillId="114" borderId="378" applyNumberFormat="0" applyProtection="0">
      <alignment horizontal="left" vertical="center" indent="1"/>
    </xf>
    <xf numFmtId="4" fontId="106" fillId="23" borderId="425" applyNumberFormat="0" applyProtection="0">
      <alignment horizontal="left" vertical="center" indent="1"/>
    </xf>
    <xf numFmtId="0" fontId="108" fillId="116" borderId="378" applyNumberFormat="0" applyProtection="0">
      <alignment horizontal="left" vertical="top" indent="1"/>
    </xf>
    <xf numFmtId="0" fontId="19" fillId="25" borderId="447" applyNumberFormat="0" applyProtection="0">
      <alignment horizontal="left" vertical="top" indent="1"/>
    </xf>
    <xf numFmtId="4" fontId="108" fillId="69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7" borderId="378" applyNumberFormat="0" applyProtection="0">
      <alignment horizontal="right" vertical="center"/>
    </xf>
    <xf numFmtId="0" fontId="41" fillId="78" borderId="364" applyNumberFormat="0" applyFont="0" applyAlignment="0" applyProtection="0"/>
    <xf numFmtId="0" fontId="19" fillId="37" borderId="403" applyNumberFormat="0" applyProtection="0">
      <alignment horizontal="left" vertical="center" indent="1"/>
    </xf>
    <xf numFmtId="0" fontId="19" fillId="25" borderId="378" applyNumberFormat="0" applyProtection="0">
      <alignment horizontal="left" vertical="center" indent="1"/>
    </xf>
    <xf numFmtId="4" fontId="108" fillId="116" borderId="378" applyNumberFormat="0" applyProtection="0">
      <alignment horizontal="left" vertical="center" indent="1"/>
    </xf>
    <xf numFmtId="0" fontId="62" fillId="0" borderId="357" applyNumberFormat="0" applyFill="0" applyAlignment="0" applyProtection="0"/>
    <xf numFmtId="0" fontId="62" fillId="0" borderId="397" applyNumberFormat="0" applyFill="0" applyAlignment="0" applyProtection="0"/>
    <xf numFmtId="0" fontId="18" fillId="30" borderId="382"/>
    <xf numFmtId="4" fontId="121" fillId="23" borderId="380" applyNumberFormat="0" applyProtection="0">
      <alignment vertical="center"/>
    </xf>
    <xf numFmtId="0" fontId="62" fillId="0" borderId="357" applyNumberFormat="0" applyFill="0" applyAlignment="0" applyProtection="0"/>
    <xf numFmtId="0" fontId="19" fillId="25" borderId="403" applyNumberFormat="0" applyProtection="0">
      <alignment horizontal="left" vertical="top" indent="1"/>
    </xf>
    <xf numFmtId="0" fontId="44" fillId="70" borderId="363" applyNumberFormat="0" applyAlignment="0" applyProtection="0"/>
    <xf numFmtId="0" fontId="40" fillId="30" borderId="420"/>
    <xf numFmtId="4" fontId="111" fillId="116" borderId="378" applyNumberFormat="0" applyProtection="0">
      <alignment vertical="center"/>
    </xf>
    <xf numFmtId="4" fontId="115" fillId="69" borderId="405" applyNumberFormat="0" applyProtection="0">
      <alignment horizontal="right" vertical="center"/>
    </xf>
    <xf numFmtId="4" fontId="108" fillId="116" borderId="378" applyNumberFormat="0" applyProtection="0">
      <alignment horizontal="left" vertical="center" indent="1"/>
    </xf>
    <xf numFmtId="0" fontId="19" fillId="114" borderId="378" applyNumberFormat="0" applyProtection="0">
      <alignment horizontal="left" vertical="top" indent="1"/>
    </xf>
    <xf numFmtId="4" fontId="113" fillId="113" borderId="378" applyNumberFormat="0" applyProtection="0">
      <alignment horizontal="right" vertical="center"/>
    </xf>
    <xf numFmtId="4" fontId="113" fillId="113" borderId="378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116" borderId="378" applyNumberFormat="0" applyProtection="0">
      <alignment vertical="center"/>
    </xf>
    <xf numFmtId="0" fontId="105" fillId="70" borderId="360" applyNumberFormat="0" applyAlignment="0" applyProtection="0"/>
    <xf numFmtId="4" fontId="108" fillId="116" borderId="378" applyNumberFormat="0" applyProtection="0">
      <alignment horizontal="left" vertical="center" indent="1"/>
    </xf>
    <xf numFmtId="0" fontId="123" fillId="21" borderId="381"/>
    <xf numFmtId="168" fontId="15" fillId="0" borderId="358">
      <alignment horizontal="right" indent="1"/>
    </xf>
    <xf numFmtId="0" fontId="19" fillId="109" borderId="378" applyNumberFormat="0" applyProtection="0">
      <alignment horizontal="left" vertical="top" indent="1"/>
    </xf>
    <xf numFmtId="0" fontId="40" fillId="30" borderId="420"/>
    <xf numFmtId="0" fontId="62" fillId="0" borderId="357" applyNumberFormat="0" applyFill="0" applyAlignment="0" applyProtection="0"/>
    <xf numFmtId="0" fontId="57" fillId="57" borderId="383" applyNumberFormat="0" applyAlignment="0" applyProtection="0"/>
    <xf numFmtId="0" fontId="19" fillId="114" borderId="403" applyNumberFormat="0" applyProtection="0">
      <alignment horizontal="left" vertical="top" indent="1"/>
    </xf>
    <xf numFmtId="4" fontId="107" fillId="23" borderId="378" applyNumberFormat="0" applyProtection="0">
      <alignment vertical="center"/>
    </xf>
    <xf numFmtId="0" fontId="18" fillId="30" borderId="358"/>
    <xf numFmtId="0" fontId="18" fillId="76" borderId="359"/>
    <xf numFmtId="0" fontId="108" fillId="109" borderId="378" applyNumberFormat="0" applyProtection="0">
      <alignment horizontal="left" vertical="top" indent="1"/>
    </xf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4" fontId="108" fillId="67" borderId="378" applyNumberFormat="0" applyProtection="0">
      <alignment horizontal="right" vertical="center"/>
    </xf>
    <xf numFmtId="4" fontId="108" fillId="65" borderId="378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4" fontId="113" fillId="113" borderId="403" applyNumberFormat="0" applyProtection="0">
      <alignment horizontal="right" vertical="center"/>
    </xf>
    <xf numFmtId="0" fontId="106" fillId="23" borderId="378" applyNumberFormat="0" applyProtection="0">
      <alignment horizontal="left" vertical="top" indent="1"/>
    </xf>
    <xf numFmtId="4" fontId="108" fillId="115" borderId="378" applyNumberFormat="0" applyProtection="0">
      <alignment horizontal="right" vertical="center"/>
    </xf>
    <xf numFmtId="0" fontId="62" fillId="0" borderId="365" applyNumberFormat="0" applyFill="0" applyAlignment="0" applyProtection="0"/>
    <xf numFmtId="0" fontId="19" fillId="25" borderId="403" applyNumberFormat="0" applyProtection="0">
      <alignment horizontal="left" vertical="top" indent="1"/>
    </xf>
    <xf numFmtId="0" fontId="115" fillId="58" borderId="405" applyNumberFormat="0" applyProtection="0">
      <alignment horizontal="left" vertical="center" indent="1"/>
    </xf>
    <xf numFmtId="4" fontId="108" fillId="61" borderId="378" applyNumberFormat="0" applyProtection="0">
      <alignment horizontal="right" vertical="center"/>
    </xf>
    <xf numFmtId="0" fontId="62" fillId="0" borderId="433" applyNumberFormat="0" applyFill="0" applyAlignment="0" applyProtection="0"/>
    <xf numFmtId="0" fontId="19" fillId="109" borderId="378" applyNumberFormat="0" applyProtection="0">
      <alignment horizontal="left" vertical="top" indent="1"/>
    </xf>
    <xf numFmtId="4" fontId="108" fillId="59" borderId="378" applyNumberFormat="0" applyProtection="0">
      <alignment horizontal="right" vertical="center"/>
    </xf>
    <xf numFmtId="0" fontId="105" fillId="70" borderId="445" applyNumberFormat="0" applyAlignment="0" applyProtection="0"/>
    <xf numFmtId="4" fontId="108" fillId="61" borderId="378" applyNumberFormat="0" applyProtection="0">
      <alignment horizontal="right" vertical="center"/>
    </xf>
    <xf numFmtId="0" fontId="14" fillId="78" borderId="364" applyNumberFormat="0" applyFont="0" applyAlignment="0" applyProtection="0"/>
    <xf numFmtId="4" fontId="106" fillId="23" borderId="378" applyNumberFormat="0" applyProtection="0">
      <alignment horizontal="left" vertical="center" indent="1"/>
    </xf>
    <xf numFmtId="4" fontId="108" fillId="115" borderId="378" applyNumberFormat="0" applyProtection="0">
      <alignment horizontal="left" vertical="center" indent="1"/>
    </xf>
    <xf numFmtId="0" fontId="18" fillId="30" borderId="382"/>
    <xf numFmtId="0" fontId="18" fillId="30" borderId="358"/>
    <xf numFmtId="0" fontId="18" fillId="76" borderId="359"/>
    <xf numFmtId="4" fontId="107" fillId="23" borderId="378" applyNumberFormat="0" applyProtection="0">
      <alignment vertical="center"/>
    </xf>
    <xf numFmtId="0" fontId="19" fillId="25" borderId="378" applyNumberFormat="0" applyProtection="0">
      <alignment horizontal="left" vertical="center" indent="1"/>
    </xf>
    <xf numFmtId="0" fontId="18" fillId="30" borderId="382"/>
    <xf numFmtId="0" fontId="19" fillId="37" borderId="378" applyNumberFormat="0" applyProtection="0">
      <alignment horizontal="left" vertical="top" indent="1"/>
    </xf>
    <xf numFmtId="4" fontId="108" fillId="67" borderId="403" applyNumberFormat="0" applyProtection="0">
      <alignment horizontal="right" vertical="center"/>
    </xf>
    <xf numFmtId="0" fontId="44" fillId="70" borderId="387" applyNumberFormat="0" applyAlignment="0" applyProtection="0"/>
    <xf numFmtId="4" fontId="106" fillId="77" borderId="403" applyNumberFormat="0" applyProtection="0">
      <alignment vertical="center"/>
    </xf>
    <xf numFmtId="4" fontId="108" fillId="59" borderId="378" applyNumberFormat="0" applyProtection="0">
      <alignment horizontal="right" vertical="center"/>
    </xf>
    <xf numFmtId="0" fontId="57" fillId="57" borderId="383" applyNumberFormat="0" applyAlignment="0" applyProtection="0"/>
    <xf numFmtId="4" fontId="108" fillId="111" borderId="378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0" fontId="62" fillId="0" borderId="357" applyNumberFormat="0" applyFill="0" applyAlignment="0" applyProtection="0"/>
    <xf numFmtId="0" fontId="44" fillId="70" borderId="395" applyNumberFormat="0" applyAlignment="0" applyProtection="0"/>
    <xf numFmtId="168" fontId="15" fillId="0" borderId="424">
      <alignment horizontal="right" indent="1"/>
    </xf>
    <xf numFmtId="168" fontId="15" fillId="0" borderId="358">
      <alignment horizontal="right" indent="1"/>
    </xf>
    <xf numFmtId="168" fontId="15" fillId="0" borderId="358">
      <alignment horizontal="right" indent="1"/>
    </xf>
    <xf numFmtId="0" fontId="62" fillId="0" borderId="365" applyNumberFormat="0" applyFill="0" applyAlignment="0" applyProtection="0"/>
    <xf numFmtId="4" fontId="115" fillId="69" borderId="380" applyNumberFormat="0" applyProtection="0">
      <alignment horizontal="right" vertical="center"/>
    </xf>
    <xf numFmtId="0" fontId="18" fillId="30" borderId="382"/>
    <xf numFmtId="0" fontId="19" fillId="109" borderId="378" applyNumberFormat="0" applyProtection="0">
      <alignment horizontal="left" vertical="center" indent="1"/>
    </xf>
    <xf numFmtId="4" fontId="108" fillId="113" borderId="403" applyNumberFormat="0" applyProtection="0">
      <alignment horizontal="right" vertical="center"/>
    </xf>
    <xf numFmtId="0" fontId="19" fillId="114" borderId="403" applyNumberFormat="0" applyProtection="0">
      <alignment horizontal="left" vertical="top" indent="1"/>
    </xf>
    <xf numFmtId="4" fontId="108" fillId="67" borderId="403" applyNumberFormat="0" applyProtection="0">
      <alignment horizontal="right" vertical="center"/>
    </xf>
    <xf numFmtId="0" fontId="18" fillId="30" borderId="420"/>
    <xf numFmtId="0" fontId="108" fillId="116" borderId="378" applyNumberFormat="0" applyProtection="0">
      <alignment horizontal="left" vertical="top" indent="1"/>
    </xf>
    <xf numFmtId="0" fontId="62" fillId="0" borderId="357" applyNumberFormat="0" applyFill="0" applyAlignment="0" applyProtection="0"/>
    <xf numFmtId="4" fontId="106" fillId="77" borderId="378" applyNumberFormat="0" applyProtection="0">
      <alignment vertical="center"/>
    </xf>
    <xf numFmtId="4" fontId="108" fillId="69" borderId="378" applyNumberFormat="0" applyProtection="0">
      <alignment horizontal="right" vertical="center"/>
    </xf>
    <xf numFmtId="4" fontId="115" fillId="115" borderId="380" applyNumberFormat="0" applyProtection="0">
      <alignment horizontal="right" vertical="center"/>
    </xf>
    <xf numFmtId="0" fontId="18" fillId="30" borderId="382"/>
    <xf numFmtId="0" fontId="115" fillId="113" borderId="380" applyNumberFormat="0" applyProtection="0">
      <alignment horizontal="left" vertical="center" indent="1"/>
    </xf>
    <xf numFmtId="0" fontId="57" fillId="57" borderId="412" applyNumberFormat="0" applyAlignment="0" applyProtection="0"/>
    <xf numFmtId="0" fontId="40" fillId="30" borderId="374"/>
    <xf numFmtId="0" fontId="40" fillId="30" borderId="398"/>
    <xf numFmtId="0" fontId="18" fillId="76" borderId="375"/>
    <xf numFmtId="0" fontId="108" fillId="109" borderId="378" applyNumberFormat="0" applyProtection="0">
      <alignment horizontal="left" vertical="top" indent="1"/>
    </xf>
    <xf numFmtId="0" fontId="57" fillId="57" borderId="383" applyNumberFormat="0" applyAlignment="0" applyProtection="0"/>
    <xf numFmtId="0" fontId="62" fillId="0" borderId="365" applyNumberFormat="0" applyFill="0" applyAlignment="0" applyProtection="0"/>
    <xf numFmtId="0" fontId="44" fillId="70" borderId="387" applyNumberFormat="0" applyAlignment="0" applyProtection="0"/>
    <xf numFmtId="4" fontId="113" fillId="113" borderId="378" applyNumberFormat="0" applyProtection="0">
      <alignment horizontal="right" vertical="center"/>
    </xf>
    <xf numFmtId="0" fontId="105" fillId="70" borderId="360" applyNumberFormat="0" applyAlignment="0" applyProtection="0"/>
    <xf numFmtId="0" fontId="19" fillId="25" borderId="403" applyNumberFormat="0" applyProtection="0">
      <alignment horizontal="left" vertical="top" indent="1"/>
    </xf>
    <xf numFmtId="4" fontId="108" fillId="65" borderId="378" applyNumberFormat="0" applyProtection="0">
      <alignment horizontal="right" vertical="center"/>
    </xf>
    <xf numFmtId="168" fontId="15" fillId="0" borderId="382">
      <alignment horizontal="right" indent="1"/>
    </xf>
    <xf numFmtId="0" fontId="44" fillId="70" borderId="383" applyNumberFormat="0" applyAlignment="0" applyProtection="0"/>
    <xf numFmtId="0" fontId="57" fillId="57" borderId="383" applyNumberFormat="0" applyAlignment="0" applyProtection="0"/>
    <xf numFmtId="4" fontId="108" fillId="115" borderId="425" applyNumberFormat="0" applyProtection="0">
      <alignment horizontal="right" vertical="center"/>
    </xf>
    <xf numFmtId="0" fontId="44" fillId="70" borderId="383" applyNumberFormat="0" applyAlignment="0" applyProtection="0"/>
    <xf numFmtId="4" fontId="115" fillId="110" borderId="380" applyNumberFormat="0" applyProtection="0">
      <alignment horizontal="left" vertical="center" indent="1"/>
    </xf>
    <xf numFmtId="0" fontId="19" fillId="109" borderId="378" applyNumberFormat="0" applyProtection="0">
      <alignment horizontal="left" vertical="center" indent="1"/>
    </xf>
    <xf numFmtId="4" fontId="111" fillId="116" borderId="378" applyNumberFormat="0" applyProtection="0">
      <alignment vertical="center"/>
    </xf>
    <xf numFmtId="0" fontId="62" fillId="0" borderId="423" applyNumberFormat="0" applyFill="0" applyAlignment="0" applyProtection="0"/>
    <xf numFmtId="4" fontId="108" fillId="59" borderId="403" applyNumberFormat="0" applyProtection="0">
      <alignment horizontal="right" vertical="center"/>
    </xf>
    <xf numFmtId="4" fontId="115" fillId="68" borderId="380" applyNumberFormat="0" applyProtection="0">
      <alignment horizontal="right" vertical="center"/>
    </xf>
    <xf numFmtId="0" fontId="19" fillId="37" borderId="378" applyNumberFormat="0" applyProtection="0">
      <alignment horizontal="left" vertical="top" indent="1"/>
    </xf>
    <xf numFmtId="4" fontId="108" fillId="65" borderId="378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4" fontId="108" fillId="115" borderId="378" applyNumberFormat="0" applyProtection="0">
      <alignment horizontal="left" vertical="center" indent="1"/>
    </xf>
    <xf numFmtId="4" fontId="106" fillId="77" borderId="403" applyNumberFormat="0" applyProtection="0">
      <alignment vertical="center"/>
    </xf>
    <xf numFmtId="0" fontId="40" fillId="30" borderId="420"/>
    <xf numFmtId="4" fontId="108" fillId="111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4" fontId="108" fillId="113" borderId="425" applyNumberFormat="0" applyProtection="0">
      <alignment horizontal="right" vertical="center"/>
    </xf>
    <xf numFmtId="4" fontId="108" fillId="116" borderId="470" applyNumberFormat="0" applyProtection="0">
      <alignment horizontal="left" vertical="center" indent="1"/>
    </xf>
    <xf numFmtId="0" fontId="19" fillId="37" borderId="378" applyNumberFormat="0" applyProtection="0">
      <alignment horizontal="left" vertical="center" indent="1"/>
    </xf>
    <xf numFmtId="0" fontId="19" fillId="109" borderId="378" applyNumberFormat="0" applyProtection="0">
      <alignment horizontal="left" vertical="center" indent="1"/>
    </xf>
    <xf numFmtId="4" fontId="108" fillId="111" borderId="378" applyNumberFormat="0" applyProtection="0">
      <alignment horizontal="right" vertical="center"/>
    </xf>
    <xf numFmtId="0" fontId="18" fillId="30" borderId="424"/>
    <xf numFmtId="0" fontId="108" fillId="116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top" indent="1"/>
    </xf>
    <xf numFmtId="168" fontId="15" fillId="0" borderId="374">
      <alignment horizontal="right" indent="1"/>
    </xf>
    <xf numFmtId="0" fontId="19" fillId="109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center" indent="1"/>
    </xf>
    <xf numFmtId="4" fontId="108" fillId="60" borderId="378" applyNumberFormat="0" applyProtection="0">
      <alignment horizontal="right" vertical="center"/>
    </xf>
    <xf numFmtId="0" fontId="40" fillId="30" borderId="398"/>
    <xf numFmtId="0" fontId="19" fillId="114" borderId="378" applyNumberFormat="0" applyProtection="0">
      <alignment horizontal="left" vertical="center" indent="1"/>
    </xf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0" fontId="108" fillId="116" borderId="378" applyNumberFormat="0" applyProtection="0">
      <alignment horizontal="left" vertical="top" indent="1"/>
    </xf>
    <xf numFmtId="0" fontId="62" fillId="0" borderId="357" applyNumberFormat="0" applyFill="0" applyAlignment="0" applyProtection="0"/>
    <xf numFmtId="0" fontId="62" fillId="0" borderId="365" applyNumberFormat="0" applyFill="0" applyAlignment="0" applyProtection="0"/>
    <xf numFmtId="0" fontId="115" fillId="70" borderId="380" applyNumberFormat="0" applyProtection="0">
      <alignment horizontal="left" vertical="center" indent="1"/>
    </xf>
    <xf numFmtId="4" fontId="108" fillId="116" borderId="378" applyNumberFormat="0" applyProtection="0">
      <alignment horizontal="left" vertical="center" indent="1"/>
    </xf>
    <xf numFmtId="4" fontId="122" fillId="23" borderId="380" applyNumberFormat="0" applyProtection="0">
      <alignment vertical="center"/>
    </xf>
    <xf numFmtId="4" fontId="108" fillId="59" borderId="378" applyNumberFormat="0" applyProtection="0">
      <alignment horizontal="right" vertical="center"/>
    </xf>
    <xf numFmtId="168" fontId="15" fillId="0" borderId="374">
      <alignment horizontal="right" indent="1"/>
    </xf>
    <xf numFmtId="0" fontId="44" fillId="70" borderId="395" applyNumberFormat="0" applyAlignment="0" applyProtection="0"/>
    <xf numFmtId="0" fontId="62" fillId="0" borderId="357" applyNumberFormat="0" applyFill="0" applyAlignment="0" applyProtection="0"/>
    <xf numFmtId="4" fontId="111" fillId="116" borderId="378" applyNumberFormat="0" applyProtection="0">
      <alignment vertical="center"/>
    </xf>
    <xf numFmtId="4" fontId="115" fillId="111" borderId="380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0" fontId="19" fillId="109" borderId="378" applyNumberFormat="0" applyProtection="0">
      <alignment horizontal="left" vertical="top" indent="1"/>
    </xf>
    <xf numFmtId="4" fontId="108" fillId="68" borderId="378" applyNumberFormat="0" applyProtection="0">
      <alignment horizontal="right" vertical="center"/>
    </xf>
    <xf numFmtId="0" fontId="19" fillId="37" borderId="378" applyNumberFormat="0" applyProtection="0">
      <alignment horizontal="left" vertical="center" indent="1"/>
    </xf>
    <xf numFmtId="0" fontId="40" fillId="76" borderId="421"/>
    <xf numFmtId="0" fontId="18" fillId="30" borderId="382"/>
    <xf numFmtId="0" fontId="115" fillId="58" borderId="380" applyNumberFormat="0" applyProtection="0">
      <alignment horizontal="left" vertical="center" indent="1"/>
    </xf>
    <xf numFmtId="0" fontId="19" fillId="109" borderId="403" applyNumberFormat="0" applyProtection="0">
      <alignment horizontal="left" vertical="center" indent="1"/>
    </xf>
    <xf numFmtId="4" fontId="113" fillId="113" borderId="403" applyNumberFormat="0" applyProtection="0">
      <alignment horizontal="right" vertical="center"/>
    </xf>
    <xf numFmtId="0" fontId="101" fillId="137" borderId="425" applyNumberFormat="0" applyProtection="0">
      <alignment horizontal="left" vertical="top" indent="1"/>
    </xf>
    <xf numFmtId="0" fontId="40" fillId="76" borderId="386"/>
    <xf numFmtId="4" fontId="108" fillId="115" borderId="403" applyNumberFormat="0" applyProtection="0">
      <alignment horizontal="right" vertical="center"/>
    </xf>
    <xf numFmtId="0" fontId="19" fillId="109" borderId="378" applyNumberFormat="0" applyProtection="0">
      <alignment horizontal="left" vertical="top" indent="1"/>
    </xf>
    <xf numFmtId="0" fontId="40" fillId="76" borderId="375"/>
    <xf numFmtId="0" fontId="106" fillId="23" borderId="403" applyNumberFormat="0" applyProtection="0">
      <alignment horizontal="left" vertical="top" indent="1"/>
    </xf>
    <xf numFmtId="4" fontId="108" fillId="69" borderId="425" applyNumberFormat="0" applyProtection="0">
      <alignment horizontal="right" vertical="center"/>
    </xf>
    <xf numFmtId="0" fontId="101" fillId="113" borderId="378" applyNumberFormat="0" applyProtection="0">
      <alignment horizontal="left" vertical="top" indent="1"/>
    </xf>
    <xf numFmtId="4" fontId="108" fillId="65" borderId="378" applyNumberFormat="0" applyProtection="0">
      <alignment horizontal="right" vertical="center"/>
    </xf>
    <xf numFmtId="0" fontId="115" fillId="70" borderId="380" applyNumberFormat="0" applyProtection="0">
      <alignment horizontal="left" vertical="center" indent="1"/>
    </xf>
    <xf numFmtId="0" fontId="19" fillId="25" borderId="378" applyNumberFormat="0" applyProtection="0">
      <alignment horizontal="left" vertical="top" indent="1"/>
    </xf>
    <xf numFmtId="4" fontId="108" fillId="67" borderId="378" applyNumberFormat="0" applyProtection="0">
      <alignment horizontal="right" vertical="center"/>
    </xf>
    <xf numFmtId="4" fontId="107" fillId="23" borderId="378" applyNumberFormat="0" applyProtection="0">
      <alignment vertical="center"/>
    </xf>
    <xf numFmtId="4" fontId="108" fillId="61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4" fontId="108" fillId="111" borderId="378" applyNumberFormat="0" applyProtection="0">
      <alignment horizontal="right" vertical="center"/>
    </xf>
    <xf numFmtId="0" fontId="14" fillId="78" borderId="364" applyNumberFormat="0" applyFont="0" applyAlignment="0" applyProtection="0"/>
    <xf numFmtId="0" fontId="40" fillId="76" borderId="394"/>
    <xf numFmtId="4" fontId="106" fillId="77" borderId="403" applyNumberFormat="0" applyProtection="0">
      <alignment vertical="center"/>
    </xf>
    <xf numFmtId="4" fontId="108" fillId="111" borderId="378" applyNumberFormat="0" applyProtection="0">
      <alignment horizontal="right" vertical="center"/>
    </xf>
    <xf numFmtId="0" fontId="105" fillId="70" borderId="400" applyNumberFormat="0" applyAlignment="0" applyProtection="0"/>
    <xf numFmtId="0" fontId="19" fillId="114" borderId="447" applyNumberFormat="0" applyProtection="0">
      <alignment horizontal="left" vertical="center" indent="1"/>
    </xf>
    <xf numFmtId="4" fontId="106" fillId="77" borderId="378" applyNumberFormat="0" applyProtection="0">
      <alignment vertical="center"/>
    </xf>
    <xf numFmtId="4" fontId="108" fillId="113" borderId="378" applyNumberFormat="0" applyProtection="0">
      <alignment horizontal="right" vertical="center"/>
    </xf>
    <xf numFmtId="0" fontId="19" fillId="37" borderId="378" applyNumberFormat="0" applyProtection="0">
      <alignment horizontal="left" vertical="center" indent="1"/>
    </xf>
    <xf numFmtId="4" fontId="115" fillId="68" borderId="380" applyNumberFormat="0" applyProtection="0">
      <alignment horizontal="right" vertical="center"/>
    </xf>
    <xf numFmtId="4" fontId="108" fillId="115" borderId="378" applyNumberFormat="0" applyProtection="0">
      <alignment horizontal="left" vertical="center" indent="1"/>
    </xf>
    <xf numFmtId="4" fontId="108" fillId="69" borderId="378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0" fontId="18" fillId="30" borderId="402"/>
    <xf numFmtId="0" fontId="18" fillId="30" borderId="374"/>
    <xf numFmtId="4" fontId="108" fillId="115" borderId="403" applyNumberFormat="0" applyProtection="0">
      <alignment horizontal="right" vertical="center"/>
    </xf>
    <xf numFmtId="0" fontId="40" fillId="30" borderId="398"/>
    <xf numFmtId="0" fontId="18" fillId="30" borderId="382"/>
    <xf numFmtId="0" fontId="19" fillId="25" borderId="378" applyNumberFormat="0" applyProtection="0">
      <alignment horizontal="left" vertical="top" indent="1"/>
    </xf>
    <xf numFmtId="4" fontId="106" fillId="23" borderId="378" applyNumberFormat="0" applyProtection="0">
      <alignment horizontal="left" vertical="center" indent="1"/>
    </xf>
    <xf numFmtId="4" fontId="108" fillId="59" borderId="403" applyNumberFormat="0" applyProtection="0">
      <alignment horizontal="right" vertical="center"/>
    </xf>
    <xf numFmtId="4" fontId="108" fillId="115" borderId="378" applyNumberFormat="0" applyProtection="0">
      <alignment horizontal="left" vertical="center" indent="1"/>
    </xf>
    <xf numFmtId="4" fontId="108" fillId="68" borderId="378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0" fontId="105" fillId="70" borderId="360" applyNumberFormat="0" applyAlignment="0" applyProtection="0"/>
    <xf numFmtId="4" fontId="108" fillId="115" borderId="378" applyNumberFormat="0" applyProtection="0">
      <alignment horizontal="left" vertical="center" indent="1"/>
    </xf>
    <xf numFmtId="4" fontId="108" fillId="61" borderId="378" applyNumberFormat="0" applyProtection="0">
      <alignment horizontal="right" vertical="center"/>
    </xf>
    <xf numFmtId="0" fontId="19" fillId="109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0" fontId="19" fillId="25" borderId="378" applyNumberFormat="0" applyProtection="0">
      <alignment horizontal="left" vertical="top" indent="1"/>
    </xf>
    <xf numFmtId="0" fontId="19" fillId="109" borderId="378" applyNumberFormat="0" applyProtection="0">
      <alignment horizontal="left" vertical="center" indent="1"/>
    </xf>
    <xf numFmtId="4" fontId="111" fillId="113" borderId="378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4" fontId="111" fillId="116" borderId="378" applyNumberFormat="0" applyProtection="0">
      <alignment vertical="center"/>
    </xf>
    <xf numFmtId="4" fontId="108" fillId="60" borderId="403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4" fontId="108" fillId="116" borderId="378" applyNumberFormat="0" applyProtection="0">
      <alignment vertical="center"/>
    </xf>
    <xf numFmtId="4" fontId="106" fillId="23" borderId="447" applyNumberFormat="0" applyProtection="0">
      <alignment horizontal="left" vertical="center" indent="1"/>
    </xf>
    <xf numFmtId="0" fontId="40" fillId="30" borderId="385"/>
    <xf numFmtId="4" fontId="108" fillId="59" borderId="378" applyNumberFormat="0" applyProtection="0">
      <alignment horizontal="right" vertical="center"/>
    </xf>
    <xf numFmtId="168" fontId="15" fillId="0" borderId="374">
      <alignment horizontal="right" indent="1"/>
    </xf>
    <xf numFmtId="0" fontId="62" fillId="0" borderId="468" applyNumberFormat="0" applyFill="0" applyAlignment="0" applyProtection="0"/>
    <xf numFmtId="0" fontId="105" fillId="70" borderId="360" applyNumberFormat="0" applyAlignment="0" applyProtection="0"/>
    <xf numFmtId="0" fontId="19" fillId="25" borderId="378" applyNumberFormat="0" applyProtection="0">
      <alignment horizontal="left" vertical="center" indent="1"/>
    </xf>
    <xf numFmtId="0" fontId="62" fillId="0" borderId="357" applyNumberFormat="0" applyFill="0" applyAlignment="0" applyProtection="0"/>
    <xf numFmtId="0" fontId="19" fillId="109" borderId="378" applyNumberFormat="0" applyProtection="0">
      <alignment horizontal="left" vertical="top" indent="1"/>
    </xf>
    <xf numFmtId="0" fontId="19" fillId="37" borderId="378" applyNumberFormat="0" applyProtection="0">
      <alignment horizontal="left" vertical="top" indent="1"/>
    </xf>
    <xf numFmtId="4" fontId="108" fillId="65" borderId="378" applyNumberFormat="0" applyProtection="0">
      <alignment horizontal="right" vertical="center"/>
    </xf>
    <xf numFmtId="4" fontId="115" fillId="65" borderId="472" applyNumberFormat="0" applyProtection="0">
      <alignment horizontal="right" vertical="center"/>
    </xf>
    <xf numFmtId="0" fontId="105" fillId="70" borderId="384" applyNumberFormat="0" applyAlignment="0" applyProtection="0"/>
    <xf numFmtId="0" fontId="101" fillId="58" borderId="378" applyNumberFormat="0" applyProtection="0">
      <alignment horizontal="left" vertical="top" indent="1"/>
    </xf>
    <xf numFmtId="4" fontId="108" fillId="67" borderId="378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4" fontId="107" fillId="23" borderId="378" applyNumberFormat="0" applyProtection="0">
      <alignment vertical="center"/>
    </xf>
    <xf numFmtId="4" fontId="123" fillId="139" borderId="405" applyNumberFormat="0" applyProtection="0">
      <alignment horizontal="left" vertical="center" indent="1"/>
    </xf>
    <xf numFmtId="0" fontId="57" fillId="57" borderId="387" applyNumberFormat="0" applyAlignment="0" applyProtection="0"/>
    <xf numFmtId="0" fontId="44" fillId="70" borderId="453" applyNumberFormat="0" applyAlignment="0" applyProtection="0"/>
    <xf numFmtId="0" fontId="106" fillId="23" borderId="378" applyNumberFormat="0" applyProtection="0">
      <alignment horizontal="left" vertical="top" indent="1"/>
    </xf>
    <xf numFmtId="4" fontId="108" fillId="115" borderId="378" applyNumberFormat="0" applyProtection="0">
      <alignment horizontal="left" vertical="center" indent="1"/>
    </xf>
    <xf numFmtId="0" fontId="101" fillId="58" borderId="378" applyNumberFormat="0" applyProtection="0">
      <alignment horizontal="left" vertical="top" indent="1"/>
    </xf>
    <xf numFmtId="168" fontId="15" fillId="0" borderId="382">
      <alignment horizontal="right" indent="1"/>
    </xf>
    <xf numFmtId="4" fontId="108" fillId="60" borderId="378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4" fontId="108" fillId="60" borderId="378" applyNumberFormat="0" applyProtection="0">
      <alignment horizontal="right" vertical="center"/>
    </xf>
    <xf numFmtId="4" fontId="122" fillId="51" borderId="405" applyNumberFormat="0" applyProtection="0">
      <alignment horizontal="right" vertical="center"/>
    </xf>
    <xf numFmtId="4" fontId="108" fillId="113" borderId="403" applyNumberFormat="0" applyProtection="0">
      <alignment horizontal="right" vertical="center"/>
    </xf>
    <xf numFmtId="4" fontId="115" fillId="111" borderId="380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22" fillId="23" borderId="380" applyNumberFormat="0" applyProtection="0">
      <alignment vertical="center"/>
    </xf>
    <xf numFmtId="4" fontId="113" fillId="113" borderId="425" applyNumberFormat="0" applyProtection="0">
      <alignment horizontal="right" vertical="center"/>
    </xf>
    <xf numFmtId="0" fontId="44" fillId="70" borderId="363" applyNumberFormat="0" applyAlignment="0" applyProtection="0"/>
    <xf numFmtId="4" fontId="108" fillId="59" borderId="378" applyNumberFormat="0" applyProtection="0">
      <alignment horizontal="right" vertical="center"/>
    </xf>
    <xf numFmtId="0" fontId="40" fillId="30" borderId="385"/>
    <xf numFmtId="4" fontId="115" fillId="61" borderId="427" applyNumberFormat="0" applyProtection="0">
      <alignment horizontal="right" vertical="center"/>
    </xf>
    <xf numFmtId="4" fontId="115" fillId="61" borderId="405" applyNumberFormat="0" applyProtection="0">
      <alignment horizontal="right" vertical="center"/>
    </xf>
    <xf numFmtId="168" fontId="15" fillId="0" borderId="374">
      <alignment horizontal="right" indent="1"/>
    </xf>
    <xf numFmtId="0" fontId="105" fillId="70" borderId="445" applyNumberFormat="0" applyAlignment="0" applyProtection="0"/>
    <xf numFmtId="4" fontId="108" fillId="61" borderId="378" applyNumberFormat="0" applyProtection="0">
      <alignment horizontal="right" vertical="center"/>
    </xf>
    <xf numFmtId="0" fontId="18" fillId="30" borderId="464"/>
    <xf numFmtId="0" fontId="18" fillId="76" borderId="399"/>
    <xf numFmtId="0" fontId="40" fillId="30" borderId="369"/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4" fontId="108" fillId="60" borderId="403" applyNumberFormat="0" applyProtection="0">
      <alignment horizontal="right" vertical="center"/>
    </xf>
    <xf numFmtId="0" fontId="19" fillId="25" borderId="378" applyNumberFormat="0" applyProtection="0">
      <alignment horizontal="left" vertical="top" indent="1"/>
    </xf>
    <xf numFmtId="4" fontId="108" fillId="116" borderId="378" applyNumberFormat="0" applyProtection="0">
      <alignment horizontal="left" vertical="center" indent="1"/>
    </xf>
    <xf numFmtId="168" fontId="15" fillId="0" borderId="382">
      <alignment horizontal="right" indent="1"/>
    </xf>
    <xf numFmtId="4" fontId="108" fillId="68" borderId="378" applyNumberFormat="0" applyProtection="0">
      <alignment horizontal="right" vertical="center"/>
    </xf>
    <xf numFmtId="0" fontId="44" fillId="70" borderId="383" applyNumberFormat="0" applyAlignment="0" applyProtection="0"/>
    <xf numFmtId="4" fontId="108" fillId="115" borderId="378" applyNumberFormat="0" applyProtection="0">
      <alignment horizontal="left" vertical="center" indent="1"/>
    </xf>
    <xf numFmtId="0" fontId="19" fillId="109" borderId="378" applyNumberFormat="0" applyProtection="0">
      <alignment horizontal="left" vertical="top" indent="1"/>
    </xf>
    <xf numFmtId="0" fontId="108" fillId="116" borderId="378" applyNumberFormat="0" applyProtection="0">
      <alignment horizontal="left" vertical="top" indent="1"/>
    </xf>
    <xf numFmtId="0" fontId="14" fillId="78" borderId="364" applyNumberFormat="0" applyFont="0" applyAlignment="0" applyProtection="0"/>
    <xf numFmtId="0" fontId="44" fillId="70" borderId="395" applyNumberFormat="0" applyAlignment="0" applyProtection="0"/>
    <xf numFmtId="0" fontId="62" fillId="0" borderId="423" applyNumberFormat="0" applyFill="0" applyAlignment="0" applyProtection="0"/>
    <xf numFmtId="0" fontId="18" fillId="30" borderId="469"/>
    <xf numFmtId="0" fontId="14" fillId="78" borderId="388" applyNumberFormat="0" applyFont="0" applyAlignment="0" applyProtection="0"/>
    <xf numFmtId="0" fontId="101" fillId="137" borderId="378" applyNumberFormat="0" applyProtection="0">
      <alignment horizontal="left" vertical="top" indent="1"/>
    </xf>
    <xf numFmtId="0" fontId="62" fillId="0" borderId="468" applyNumberFormat="0" applyFill="0" applyAlignment="0" applyProtection="0"/>
    <xf numFmtId="4" fontId="106" fillId="77" borderId="403" applyNumberFormat="0" applyProtection="0">
      <alignment vertical="center"/>
    </xf>
    <xf numFmtId="4" fontId="111" fillId="116" borderId="378" applyNumberFormat="0" applyProtection="0">
      <alignment vertical="center"/>
    </xf>
    <xf numFmtId="4" fontId="111" fillId="113" borderId="378" applyNumberFormat="0" applyProtection="0">
      <alignment horizontal="right" vertical="center"/>
    </xf>
    <xf numFmtId="0" fontId="19" fillId="25" borderId="378" applyNumberFormat="0" applyProtection="0">
      <alignment horizontal="left" vertical="top" indent="1"/>
    </xf>
    <xf numFmtId="0" fontId="18" fillId="30" borderId="402"/>
    <xf numFmtId="4" fontId="123" fillId="116" borderId="449" applyNumberFormat="0" applyProtection="0">
      <alignment horizontal="left" vertical="center" indent="1"/>
    </xf>
    <xf numFmtId="0" fontId="41" fillId="78" borderId="372" applyNumberFormat="0" applyFont="0" applyAlignment="0" applyProtection="0"/>
    <xf numFmtId="4" fontId="108" fillId="113" borderId="403" applyNumberFormat="0" applyProtection="0">
      <alignment horizontal="right" vertical="center"/>
    </xf>
    <xf numFmtId="0" fontId="105" fillId="70" borderId="400" applyNumberFormat="0" applyAlignment="0" applyProtection="0"/>
    <xf numFmtId="4" fontId="115" fillId="112" borderId="426" applyNumberFormat="0" applyProtection="0">
      <alignment horizontal="left" vertical="center" indent="1"/>
    </xf>
    <xf numFmtId="4" fontId="108" fillId="60" borderId="378" applyNumberFormat="0" applyProtection="0">
      <alignment horizontal="right" vertical="center"/>
    </xf>
    <xf numFmtId="4" fontId="108" fillId="61" borderId="378" applyNumberFormat="0" applyProtection="0">
      <alignment horizontal="right" vertical="center"/>
    </xf>
    <xf numFmtId="168" fontId="15" fillId="0" borderId="382">
      <alignment horizontal="right" indent="1"/>
    </xf>
    <xf numFmtId="4" fontId="108" fillId="113" borderId="378" applyNumberFormat="0" applyProtection="0">
      <alignment horizontal="right" vertical="center"/>
    </xf>
    <xf numFmtId="4" fontId="108" fillId="115" borderId="378" applyNumberFormat="0" applyProtection="0">
      <alignment horizontal="left" vertical="center" indent="1"/>
    </xf>
    <xf numFmtId="0" fontId="19" fillId="37" borderId="378" applyNumberFormat="0" applyProtection="0">
      <alignment horizontal="left" vertical="center" indent="1"/>
    </xf>
    <xf numFmtId="4" fontId="108" fillId="116" borderId="378" applyNumberFormat="0" applyProtection="0">
      <alignment vertical="center"/>
    </xf>
    <xf numFmtId="0" fontId="19" fillId="109" borderId="447" applyNumberFormat="0" applyProtection="0">
      <alignment horizontal="left" vertical="center" indent="1"/>
    </xf>
    <xf numFmtId="4" fontId="115" fillId="69" borderId="380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4" fontId="115" fillId="115" borderId="380" applyNumberFormat="0" applyProtection="0">
      <alignment horizontal="right" vertical="center"/>
    </xf>
    <xf numFmtId="0" fontId="108" fillId="116" borderId="378" applyNumberFormat="0" applyProtection="0">
      <alignment horizontal="left" vertical="top" indent="1"/>
    </xf>
    <xf numFmtId="4" fontId="113" fillId="113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4" fontId="108" fillId="116" borderId="403" applyNumberFormat="0" applyProtection="0">
      <alignment vertical="center"/>
    </xf>
    <xf numFmtId="4" fontId="108" fillId="61" borderId="403" applyNumberFormat="0" applyProtection="0">
      <alignment horizontal="right" vertical="center"/>
    </xf>
    <xf numFmtId="0" fontId="57" fillId="57" borderId="371" applyNumberFormat="0" applyAlignment="0" applyProtection="0"/>
    <xf numFmtId="168" fontId="15" fillId="0" borderId="358">
      <alignment horizontal="right" indent="1"/>
    </xf>
    <xf numFmtId="4" fontId="108" fillId="115" borderId="378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0" fontId="57" fillId="57" borderId="363" applyNumberFormat="0" applyAlignment="0" applyProtection="0"/>
    <xf numFmtId="0" fontId="19" fillId="37" borderId="425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4" fontId="108" fillId="53" borderId="403" applyNumberFormat="0" applyProtection="0">
      <alignment horizontal="right" vertical="center"/>
    </xf>
    <xf numFmtId="0" fontId="19" fillId="37" borderId="378" applyNumberFormat="0" applyProtection="0">
      <alignment horizontal="left" vertical="center" indent="1"/>
    </xf>
    <xf numFmtId="4" fontId="115" fillId="69" borderId="380" applyNumberFormat="0" applyProtection="0">
      <alignment horizontal="right" vertical="center"/>
    </xf>
    <xf numFmtId="0" fontId="62" fillId="0" borderId="401" applyNumberFormat="0" applyFill="0" applyAlignment="0" applyProtection="0"/>
    <xf numFmtId="4" fontId="113" fillId="113" borderId="447" applyNumberFormat="0" applyProtection="0">
      <alignment horizontal="right" vertical="center"/>
    </xf>
    <xf numFmtId="0" fontId="18" fillId="30" borderId="374"/>
    <xf numFmtId="0" fontId="40" fillId="30" borderId="398"/>
    <xf numFmtId="0" fontId="62" fillId="0" borderId="357" applyNumberFormat="0" applyFill="0" applyAlignment="0" applyProtection="0"/>
    <xf numFmtId="0" fontId="101" fillId="115" borderId="378" applyNumberFormat="0" applyProtection="0">
      <alignment horizontal="left" vertical="top" indent="1"/>
    </xf>
    <xf numFmtId="0" fontId="62" fillId="0" borderId="357" applyNumberFormat="0" applyFill="0" applyAlignment="0" applyProtection="0"/>
    <xf numFmtId="0" fontId="19" fillId="109" borderId="378" applyNumberFormat="0" applyProtection="0">
      <alignment horizontal="left" vertical="center" indent="1"/>
    </xf>
    <xf numFmtId="4" fontId="108" fillId="68" borderId="378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0" fontId="19" fillId="25" borderId="403" applyNumberFormat="0" applyProtection="0">
      <alignment horizontal="left" vertical="center" indent="1"/>
    </xf>
    <xf numFmtId="168" fontId="15" fillId="0" borderId="398">
      <alignment horizontal="right" indent="1"/>
    </xf>
    <xf numFmtId="0" fontId="101" fillId="58" borderId="425" applyNumberFormat="0" applyProtection="0">
      <alignment horizontal="left" vertical="top" indent="1"/>
    </xf>
    <xf numFmtId="4" fontId="115" fillId="110" borderId="427" applyNumberFormat="0" applyProtection="0">
      <alignment horizontal="left" vertical="center" indent="1"/>
    </xf>
    <xf numFmtId="4" fontId="108" fillId="60" borderId="447" applyNumberFormat="0" applyProtection="0">
      <alignment horizontal="right" vertical="center"/>
    </xf>
    <xf numFmtId="0" fontId="41" fillId="78" borderId="440" applyNumberFormat="0" applyFont="0" applyAlignment="0" applyProtection="0"/>
    <xf numFmtId="4" fontId="108" fillId="116" borderId="378" applyNumberFormat="0" applyProtection="0">
      <alignment horizontal="left" vertical="center" indent="1"/>
    </xf>
    <xf numFmtId="0" fontId="19" fillId="109" borderId="378" applyNumberFormat="0" applyProtection="0">
      <alignment horizontal="left" vertical="top" indent="1"/>
    </xf>
    <xf numFmtId="0" fontId="108" fillId="109" borderId="378" applyNumberFormat="0" applyProtection="0">
      <alignment horizontal="left" vertical="top" indent="1"/>
    </xf>
    <xf numFmtId="0" fontId="62" fillId="0" borderId="377" applyNumberFormat="0" applyFill="0" applyAlignment="0" applyProtection="0"/>
    <xf numFmtId="4" fontId="111" fillId="116" borderId="378" applyNumberFormat="0" applyProtection="0">
      <alignment vertical="center"/>
    </xf>
    <xf numFmtId="0" fontId="19" fillId="37" borderId="378" applyNumberFormat="0" applyProtection="0">
      <alignment horizontal="left" vertical="center" indent="1"/>
    </xf>
    <xf numFmtId="4" fontId="108" fillId="111" borderId="378" applyNumberFormat="0" applyProtection="0">
      <alignment horizontal="right" vertical="center"/>
    </xf>
    <xf numFmtId="0" fontId="57" fillId="57" borderId="395" applyNumberFormat="0" applyAlignment="0" applyProtection="0"/>
    <xf numFmtId="0" fontId="19" fillId="114" borderId="378" applyNumberFormat="0" applyProtection="0">
      <alignment horizontal="left" vertical="center" indent="1"/>
    </xf>
    <xf numFmtId="4" fontId="115" fillId="61" borderId="472" applyNumberFormat="0" applyProtection="0">
      <alignment horizontal="right" vertical="center"/>
    </xf>
    <xf numFmtId="0" fontId="18" fillId="30" borderId="382"/>
    <xf numFmtId="4" fontId="108" fillId="115" borderId="378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168" fontId="15" fillId="0" borderId="382">
      <alignment horizontal="right" indent="1"/>
    </xf>
    <xf numFmtId="4" fontId="108" fillId="69" borderId="378" applyNumberFormat="0" applyProtection="0">
      <alignment horizontal="right" vertical="center"/>
    </xf>
    <xf numFmtId="0" fontId="19" fillId="37" borderId="403" applyNumberFormat="0" applyProtection="0">
      <alignment horizontal="left" vertical="top" indent="1"/>
    </xf>
    <xf numFmtId="4" fontId="111" fillId="113" borderId="447" applyNumberFormat="0" applyProtection="0">
      <alignment horizontal="right" vertical="center"/>
    </xf>
    <xf numFmtId="0" fontId="105" fillId="70" borderId="384" applyNumberFormat="0" applyAlignment="0" applyProtection="0"/>
    <xf numFmtId="4" fontId="108" fillId="59" borderId="378" applyNumberFormat="0" applyProtection="0">
      <alignment horizontal="right" vertical="center"/>
    </xf>
    <xf numFmtId="0" fontId="115" fillId="138" borderId="405" applyNumberFormat="0" applyProtection="0">
      <alignment horizontal="left" vertical="center" indent="1"/>
    </xf>
    <xf numFmtId="4" fontId="106" fillId="23" borderId="403" applyNumberFormat="0" applyProtection="0">
      <alignment horizontal="left" vertical="center" indent="1"/>
    </xf>
    <xf numFmtId="4" fontId="107" fillId="23" borderId="425" applyNumberFormat="0" applyProtection="0">
      <alignment vertical="center"/>
    </xf>
    <xf numFmtId="4" fontId="108" fillId="68" borderId="403" applyNumberFormat="0" applyProtection="0">
      <alignment horizontal="right" vertical="center"/>
    </xf>
    <xf numFmtId="0" fontId="62" fillId="0" borderId="423" applyNumberFormat="0" applyFill="0" applyAlignment="0" applyProtection="0"/>
    <xf numFmtId="0" fontId="101" fillId="115" borderId="447" applyNumberFormat="0" applyProtection="0">
      <alignment horizontal="left" vertical="top" indent="1"/>
    </xf>
    <xf numFmtId="4" fontId="107" fillId="23" borderId="378" applyNumberFormat="0" applyProtection="0">
      <alignment vertical="center"/>
    </xf>
    <xf numFmtId="4" fontId="108" fillId="115" borderId="378" applyNumberFormat="0" applyProtection="0">
      <alignment horizontal="left" vertical="center" indent="1"/>
    </xf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4" fontId="108" fillId="113" borderId="378" applyNumberFormat="0" applyProtection="0">
      <alignment horizontal="right" vertical="center"/>
    </xf>
    <xf numFmtId="4" fontId="108" fillId="115" borderId="378" applyNumberFormat="0" applyProtection="0">
      <alignment horizontal="left" vertical="center" indent="1"/>
    </xf>
    <xf numFmtId="0" fontId="19" fillId="25" borderId="378" applyNumberFormat="0" applyProtection="0">
      <alignment horizontal="left" vertical="top" indent="1"/>
    </xf>
    <xf numFmtId="4" fontId="108" fillId="116" borderId="378" applyNumberFormat="0" applyProtection="0">
      <alignment vertical="center"/>
    </xf>
    <xf numFmtId="0" fontId="19" fillId="37" borderId="378" applyNumberFormat="0" applyProtection="0">
      <alignment horizontal="left" vertical="center" indent="1"/>
    </xf>
    <xf numFmtId="0" fontId="19" fillId="114" borderId="378" applyNumberFormat="0" applyProtection="0">
      <alignment horizontal="left" vertical="top" indent="1"/>
    </xf>
    <xf numFmtId="4" fontId="108" fillId="65" borderId="378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4" fontId="107" fillId="23" borderId="378" applyNumberFormat="0" applyProtection="0">
      <alignment vertical="center"/>
    </xf>
    <xf numFmtId="0" fontId="106" fillId="23" borderId="378" applyNumberFormat="0" applyProtection="0">
      <alignment horizontal="left" vertical="top" indent="1"/>
    </xf>
    <xf numFmtId="0" fontId="19" fillId="114" borderId="378" applyNumberFormat="0" applyProtection="0">
      <alignment horizontal="left" vertical="center" indent="1"/>
    </xf>
    <xf numFmtId="0" fontId="19" fillId="109" borderId="378" applyNumberFormat="0" applyProtection="0">
      <alignment horizontal="left" vertical="center" indent="1"/>
    </xf>
    <xf numFmtId="4" fontId="108" fillId="68" borderId="378" applyNumberFormat="0" applyProtection="0">
      <alignment horizontal="right" vertical="center"/>
    </xf>
    <xf numFmtId="0" fontId="14" fillId="78" borderId="364" applyNumberFormat="0" applyFont="0" applyAlignment="0" applyProtection="0"/>
    <xf numFmtId="4" fontId="108" fillId="61" borderId="378" applyNumberFormat="0" applyProtection="0">
      <alignment horizontal="right" vertical="center"/>
    </xf>
    <xf numFmtId="0" fontId="106" fillId="23" borderId="378" applyNumberFormat="0" applyProtection="0">
      <alignment horizontal="left" vertical="top" indent="1"/>
    </xf>
    <xf numFmtId="4" fontId="115" fillId="60" borderId="427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4" fontId="107" fillId="23" borderId="378" applyNumberFormat="0" applyProtection="0">
      <alignment vertical="center"/>
    </xf>
    <xf numFmtId="0" fontId="57" fillId="57" borderId="383" applyNumberFormat="0" applyAlignment="0" applyProtection="0"/>
    <xf numFmtId="4" fontId="108" fillId="69" borderId="378" applyNumberFormat="0" applyProtection="0">
      <alignment horizontal="right" vertical="center"/>
    </xf>
    <xf numFmtId="4" fontId="108" fillId="65" borderId="378" applyNumberFormat="0" applyProtection="0">
      <alignment horizontal="right" vertical="center"/>
    </xf>
    <xf numFmtId="0" fontId="19" fillId="114" borderId="378" applyNumberFormat="0" applyProtection="0">
      <alignment horizontal="left" vertical="top" indent="1"/>
    </xf>
    <xf numFmtId="4" fontId="108" fillId="68" borderId="378" applyNumberFormat="0" applyProtection="0">
      <alignment horizontal="right" vertical="center"/>
    </xf>
    <xf numFmtId="4" fontId="106" fillId="77" borderId="378" applyNumberFormat="0" applyProtection="0">
      <alignment vertical="center"/>
    </xf>
    <xf numFmtId="4" fontId="108" fillId="69" borderId="378" applyNumberFormat="0" applyProtection="0">
      <alignment horizontal="right" vertical="center"/>
    </xf>
    <xf numFmtId="0" fontId="108" fillId="116" borderId="378" applyNumberFormat="0" applyProtection="0">
      <alignment horizontal="left" vertical="top" indent="1"/>
    </xf>
    <xf numFmtId="4" fontId="111" fillId="116" borderId="378" applyNumberFormat="0" applyProtection="0">
      <alignment vertical="center"/>
    </xf>
    <xf numFmtId="0" fontId="19" fillId="37" borderId="378" applyNumberFormat="0" applyProtection="0">
      <alignment horizontal="left" vertical="top" indent="1"/>
    </xf>
    <xf numFmtId="0" fontId="19" fillId="109" borderId="378" applyNumberFormat="0" applyProtection="0">
      <alignment horizontal="left" vertical="top" indent="1"/>
    </xf>
    <xf numFmtId="4" fontId="108" fillId="116" borderId="378" applyNumberFormat="0" applyProtection="0">
      <alignment vertical="center"/>
    </xf>
    <xf numFmtId="4" fontId="108" fillId="115" borderId="378" applyNumberFormat="0" applyProtection="0">
      <alignment horizontal="left" vertical="center" indent="1"/>
    </xf>
    <xf numFmtId="4" fontId="111" fillId="113" borderId="378" applyNumberFormat="0" applyProtection="0">
      <alignment horizontal="right" vertical="center"/>
    </xf>
    <xf numFmtId="0" fontId="44" fillId="70" borderId="387" applyNumberFormat="0" applyAlignment="0" applyProtection="0"/>
    <xf numFmtId="4" fontId="108" fillId="59" borderId="378" applyNumberFormat="0" applyProtection="0">
      <alignment horizontal="right" vertical="center"/>
    </xf>
    <xf numFmtId="4" fontId="108" fillId="116" borderId="447" applyNumberFormat="0" applyProtection="0">
      <alignment horizontal="left" vertical="center" indent="1"/>
    </xf>
    <xf numFmtId="0" fontId="57" fillId="57" borderId="383" applyNumberFormat="0" applyAlignment="0" applyProtection="0"/>
    <xf numFmtId="0" fontId="19" fillId="37" borderId="378" applyNumberFormat="0" applyProtection="0">
      <alignment horizontal="left" vertical="top" indent="1"/>
    </xf>
    <xf numFmtId="4" fontId="108" fillId="116" borderId="378" applyNumberFormat="0" applyProtection="0">
      <alignment vertical="center"/>
    </xf>
    <xf numFmtId="4" fontId="108" fillId="60" borderId="425" applyNumberFormat="0" applyProtection="0">
      <alignment horizontal="right" vertical="center"/>
    </xf>
    <xf numFmtId="0" fontId="18" fillId="30" borderId="424"/>
    <xf numFmtId="0" fontId="19" fillId="37" borderId="378" applyNumberFormat="0" applyProtection="0">
      <alignment horizontal="left" vertical="center" indent="1"/>
    </xf>
    <xf numFmtId="4" fontId="106" fillId="23" borderId="378" applyNumberFormat="0" applyProtection="0">
      <alignment horizontal="left" vertical="center" indent="1"/>
    </xf>
    <xf numFmtId="4" fontId="108" fillId="59" borderId="378" applyNumberFormat="0" applyProtection="0">
      <alignment horizontal="right" vertical="center"/>
    </xf>
    <xf numFmtId="4" fontId="108" fillId="68" borderId="378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0" fontId="62" fillId="0" borderId="365" applyNumberFormat="0" applyFill="0" applyAlignment="0" applyProtection="0"/>
    <xf numFmtId="4" fontId="108" fillId="116" borderId="378" applyNumberFormat="0" applyProtection="0">
      <alignment vertical="center"/>
    </xf>
    <xf numFmtId="4" fontId="108" fillId="116" borderId="378" applyNumberFormat="0" applyProtection="0">
      <alignment horizontal="left" vertical="center" indent="1"/>
    </xf>
    <xf numFmtId="0" fontId="19" fillId="114" borderId="378" applyNumberFormat="0" applyProtection="0">
      <alignment horizontal="left" vertical="top" indent="1"/>
    </xf>
    <xf numFmtId="0" fontId="19" fillId="109" borderId="378" applyNumberFormat="0" applyProtection="0">
      <alignment horizontal="left" vertical="top" indent="1"/>
    </xf>
    <xf numFmtId="4" fontId="113" fillId="113" borderId="378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4" fontId="108" fillId="65" borderId="378" applyNumberFormat="0" applyProtection="0">
      <alignment horizontal="right" vertical="center"/>
    </xf>
    <xf numFmtId="4" fontId="106" fillId="77" borderId="378" applyNumberFormat="0" applyProtection="0">
      <alignment vertical="center"/>
    </xf>
    <xf numFmtId="0" fontId="106" fillId="23" borderId="378" applyNumberFormat="0" applyProtection="0">
      <alignment horizontal="left" vertical="top" indent="1"/>
    </xf>
    <xf numFmtId="0" fontId="40" fillId="30" borderId="398"/>
    <xf numFmtId="4" fontId="111" fillId="116" borderId="378" applyNumberFormat="0" applyProtection="0">
      <alignment vertical="center"/>
    </xf>
    <xf numFmtId="4" fontId="111" fillId="113" borderId="378" applyNumberFormat="0" applyProtection="0">
      <alignment horizontal="right" vertical="center"/>
    </xf>
    <xf numFmtId="4" fontId="108" fillId="116" borderId="378" applyNumberFormat="0" applyProtection="0">
      <alignment vertical="center"/>
    </xf>
    <xf numFmtId="0" fontId="19" fillId="109" borderId="378" applyNumberFormat="0" applyProtection="0">
      <alignment horizontal="left" vertical="top" indent="1"/>
    </xf>
    <xf numFmtId="0" fontId="19" fillId="109" borderId="378" applyNumberFormat="0" applyProtection="0">
      <alignment horizontal="left" vertical="top" indent="1"/>
    </xf>
    <xf numFmtId="0" fontId="44" fillId="70" borderId="383" applyNumberFormat="0" applyAlignment="0" applyProtection="0"/>
    <xf numFmtId="0" fontId="14" fillId="78" borderId="364" applyNumberFormat="0" applyFont="0" applyAlignment="0" applyProtection="0"/>
    <xf numFmtId="0" fontId="44" fillId="70" borderId="383" applyNumberFormat="0" applyAlignment="0" applyProtection="0"/>
    <xf numFmtId="4" fontId="108" fillId="67" borderId="378" applyNumberFormat="0" applyProtection="0">
      <alignment horizontal="right" vertical="center"/>
    </xf>
    <xf numFmtId="0" fontId="108" fillId="116" borderId="378" applyNumberFormat="0" applyProtection="0">
      <alignment horizontal="left" vertical="top" indent="1"/>
    </xf>
    <xf numFmtId="4" fontId="108" fillId="68" borderId="378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4" fontId="108" fillId="61" borderId="470" applyNumberFormat="0" applyProtection="0">
      <alignment horizontal="right" vertical="center"/>
    </xf>
    <xf numFmtId="0" fontId="108" fillId="116" borderId="403" applyNumberFormat="0" applyProtection="0">
      <alignment horizontal="left" vertical="top" indent="1"/>
    </xf>
    <xf numFmtId="0" fontId="19" fillId="114" borderId="425" applyNumberFormat="0" applyProtection="0">
      <alignment horizontal="left" vertical="top" indent="1"/>
    </xf>
    <xf numFmtId="168" fontId="15" fillId="0" borderId="415">
      <alignment horizontal="right" indent="1"/>
    </xf>
    <xf numFmtId="0" fontId="101" fillId="115" borderId="378" applyNumberFormat="0" applyProtection="0">
      <alignment horizontal="left" vertical="top" indent="1"/>
    </xf>
    <xf numFmtId="0" fontId="18" fillId="76" borderId="375"/>
    <xf numFmtId="168" fontId="15" fillId="0" borderId="402">
      <alignment horizontal="right" indent="1"/>
    </xf>
    <xf numFmtId="0" fontId="19" fillId="37" borderId="378" applyNumberFormat="0" applyProtection="0">
      <alignment horizontal="left" vertical="top" indent="1"/>
    </xf>
    <xf numFmtId="4" fontId="108" fillId="69" borderId="378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4" fontId="115" fillId="68" borderId="380" applyNumberFormat="0" applyProtection="0">
      <alignment horizontal="right" vertical="center"/>
    </xf>
    <xf numFmtId="168" fontId="15" fillId="0" borderId="382">
      <alignment horizontal="right" indent="1"/>
    </xf>
    <xf numFmtId="4" fontId="108" fillId="116" borderId="378" applyNumberFormat="0" applyProtection="0">
      <alignment horizontal="left" vertical="center" indent="1"/>
    </xf>
    <xf numFmtId="0" fontId="19" fillId="37" borderId="378" applyNumberFormat="0" applyProtection="0">
      <alignment horizontal="left" vertical="center" indent="1"/>
    </xf>
    <xf numFmtId="0" fontId="44" fillId="70" borderId="383" applyNumberFormat="0" applyAlignment="0" applyProtection="0"/>
    <xf numFmtId="4" fontId="108" fillId="60" borderId="378" applyNumberFormat="0" applyProtection="0">
      <alignment horizontal="right" vertical="center"/>
    </xf>
    <xf numFmtId="4" fontId="107" fillId="23" borderId="378" applyNumberFormat="0" applyProtection="0">
      <alignment vertical="center"/>
    </xf>
    <xf numFmtId="168" fontId="15" fillId="0" borderId="382">
      <alignment horizontal="right" indent="1"/>
    </xf>
    <xf numFmtId="4" fontId="107" fillId="23" borderId="378" applyNumberFormat="0" applyProtection="0">
      <alignment vertical="center"/>
    </xf>
    <xf numFmtId="0" fontId="44" fillId="70" borderId="383" applyNumberFormat="0" applyAlignment="0" applyProtection="0"/>
    <xf numFmtId="0" fontId="57" fillId="57" borderId="383" applyNumberFormat="0" applyAlignment="0" applyProtection="0"/>
    <xf numFmtId="168" fontId="15" fillId="0" borderId="382">
      <alignment horizontal="right" indent="1"/>
    </xf>
    <xf numFmtId="4" fontId="108" fillId="59" borderId="403" applyNumberFormat="0" applyProtection="0">
      <alignment horizontal="right" vertical="center"/>
    </xf>
    <xf numFmtId="4" fontId="108" fillId="67" borderId="378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4" fontId="108" fillId="53" borderId="378" applyNumberFormat="0" applyProtection="0">
      <alignment horizontal="right" vertical="center"/>
    </xf>
    <xf numFmtId="168" fontId="15" fillId="0" borderId="402">
      <alignment horizontal="right" indent="1"/>
    </xf>
    <xf numFmtId="4" fontId="111" fillId="113" borderId="378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0" fontId="19" fillId="37" borderId="378" applyNumberFormat="0" applyProtection="0">
      <alignment horizontal="left" vertical="top" indent="1"/>
    </xf>
    <xf numFmtId="0" fontId="105" fillId="70" borderId="360" applyNumberFormat="0" applyAlignment="0" applyProtection="0"/>
    <xf numFmtId="4" fontId="111" fillId="113" borderId="378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0" fontId="19" fillId="37" borderId="403" applyNumberFormat="0" applyProtection="0">
      <alignment horizontal="left" vertical="center" indent="1"/>
    </xf>
    <xf numFmtId="0" fontId="18" fillId="76" borderId="375"/>
    <xf numFmtId="0" fontId="41" fillId="78" borderId="364" applyNumberFormat="0" applyFont="0" applyAlignment="0" applyProtection="0"/>
    <xf numFmtId="0" fontId="19" fillId="114" borderId="378" applyNumberFormat="0" applyProtection="0">
      <alignment horizontal="left" vertical="top" indent="1"/>
    </xf>
    <xf numFmtId="168" fontId="15" fillId="0" borderId="382">
      <alignment horizontal="right" indent="1"/>
    </xf>
    <xf numFmtId="0" fontId="19" fillId="25" borderId="425" applyNumberFormat="0" applyProtection="0">
      <alignment horizontal="left" vertical="top" indent="1"/>
    </xf>
    <xf numFmtId="4" fontId="107" fillId="23" borderId="378" applyNumberFormat="0" applyProtection="0">
      <alignment vertical="center"/>
    </xf>
    <xf numFmtId="0" fontId="125" fillId="0" borderId="382"/>
    <xf numFmtId="0" fontId="62" fillId="0" borderId="423" applyNumberFormat="0" applyFill="0" applyAlignment="0" applyProtection="0"/>
    <xf numFmtId="0" fontId="57" fillId="57" borderId="383" applyNumberFormat="0" applyAlignment="0" applyProtection="0"/>
    <xf numFmtId="0" fontId="19" fillId="25" borderId="378" applyNumberFormat="0" applyProtection="0">
      <alignment horizontal="left" vertical="top" indent="1"/>
    </xf>
    <xf numFmtId="0" fontId="40" fillId="76" borderId="408"/>
    <xf numFmtId="0" fontId="40" fillId="76" borderId="386"/>
    <xf numFmtId="0" fontId="57" fillId="57" borderId="371" applyNumberFormat="0" applyAlignment="0" applyProtection="0"/>
    <xf numFmtId="0" fontId="57" fillId="57" borderId="431" applyNumberFormat="0" applyAlignment="0" applyProtection="0"/>
    <xf numFmtId="0" fontId="105" fillId="70" borderId="360" applyNumberFormat="0" applyAlignment="0" applyProtection="0"/>
    <xf numFmtId="4" fontId="108" fillId="115" borderId="378" applyNumberFormat="0" applyProtection="0">
      <alignment horizontal="left" vertical="center" indent="1"/>
    </xf>
    <xf numFmtId="0" fontId="62" fillId="0" borderId="357" applyNumberFormat="0" applyFill="0" applyAlignment="0" applyProtection="0"/>
    <xf numFmtId="0" fontId="44" fillId="70" borderId="383" applyNumberFormat="0" applyAlignment="0" applyProtection="0"/>
    <xf numFmtId="0" fontId="19" fillId="37" borderId="378" applyNumberFormat="0" applyProtection="0">
      <alignment horizontal="left" vertical="center" indent="1"/>
    </xf>
    <xf numFmtId="4" fontId="108" fillId="61" borderId="378" applyNumberFormat="0" applyProtection="0">
      <alignment horizontal="right" vertical="center"/>
    </xf>
    <xf numFmtId="0" fontId="18" fillId="30" borderId="398"/>
    <xf numFmtId="0" fontId="57" fillId="57" borderId="383" applyNumberFormat="0" applyAlignment="0" applyProtection="0"/>
    <xf numFmtId="0" fontId="101" fillId="58" borderId="378" applyNumberFormat="0" applyProtection="0">
      <alignment horizontal="left" vertical="top" indent="1"/>
    </xf>
    <xf numFmtId="0" fontId="106" fillId="23" borderId="378" applyNumberFormat="0" applyProtection="0">
      <alignment horizontal="left" vertical="top" indent="1"/>
    </xf>
    <xf numFmtId="4" fontId="107" fillId="23" borderId="378" applyNumberFormat="0" applyProtection="0">
      <alignment vertical="center"/>
    </xf>
    <xf numFmtId="4" fontId="113" fillId="113" borderId="378" applyNumberFormat="0" applyProtection="0">
      <alignment horizontal="right" vertical="center"/>
    </xf>
    <xf numFmtId="4" fontId="115" fillId="0" borderId="405" applyNumberFormat="0" applyProtection="0">
      <alignment horizontal="right" vertical="center"/>
    </xf>
    <xf numFmtId="168" fontId="15" fillId="0" borderId="402">
      <alignment horizontal="right" indent="1"/>
    </xf>
    <xf numFmtId="4" fontId="115" fillId="53" borderId="427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0" fontId="115" fillId="58" borderId="380" applyNumberFormat="0" applyProtection="0">
      <alignment horizontal="left" vertical="center" indent="1"/>
    </xf>
    <xf numFmtId="4" fontId="108" fillId="111" borderId="378" applyNumberFormat="0" applyProtection="0">
      <alignment horizontal="right" vertical="center"/>
    </xf>
    <xf numFmtId="4" fontId="108" fillId="67" borderId="378" applyNumberFormat="0" applyProtection="0">
      <alignment horizontal="right" vertical="center"/>
    </xf>
    <xf numFmtId="0" fontId="106" fillId="23" borderId="378" applyNumberFormat="0" applyProtection="0">
      <alignment horizontal="left" vertical="top" indent="1"/>
    </xf>
    <xf numFmtId="0" fontId="62" fillId="0" borderId="436" applyNumberFormat="0" applyFill="0" applyAlignment="0" applyProtection="0"/>
    <xf numFmtId="4" fontId="108" fillId="111" borderId="378" applyNumberFormat="0" applyProtection="0">
      <alignment horizontal="right" vertical="center"/>
    </xf>
    <xf numFmtId="0" fontId="62" fillId="0" borderId="365" applyNumberFormat="0" applyFill="0" applyAlignment="0" applyProtection="0"/>
    <xf numFmtId="0" fontId="40" fillId="30" borderId="437"/>
    <xf numFmtId="0" fontId="108" fillId="116" borderId="403" applyNumberFormat="0" applyProtection="0">
      <alignment horizontal="left" vertical="top" indent="1"/>
    </xf>
    <xf numFmtId="4" fontId="115" fillId="110" borderId="472" applyNumberFormat="0" applyProtection="0">
      <alignment horizontal="left" vertical="center" indent="1"/>
    </xf>
    <xf numFmtId="4" fontId="115" fillId="68" borderId="380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21" fillId="23" borderId="380" applyNumberFormat="0" applyProtection="0">
      <alignment vertical="center"/>
    </xf>
    <xf numFmtId="0" fontId="62" fillId="0" borderId="423" applyNumberFormat="0" applyFill="0" applyAlignment="0" applyProtection="0"/>
    <xf numFmtId="0" fontId="108" fillId="109" borderId="378" applyNumberFormat="0" applyProtection="0">
      <alignment horizontal="left" vertical="top" indent="1"/>
    </xf>
    <xf numFmtId="0" fontId="62" fillId="0" borderId="377" applyNumberFormat="0" applyFill="0" applyAlignment="0" applyProtection="0"/>
    <xf numFmtId="0" fontId="40" fillId="76" borderId="399"/>
    <xf numFmtId="0" fontId="108" fillId="116" borderId="470" applyNumberFormat="0" applyProtection="0">
      <alignment horizontal="left" vertical="top" indent="1"/>
    </xf>
    <xf numFmtId="4" fontId="115" fillId="60" borderId="405" applyNumberFormat="0" applyProtection="0">
      <alignment horizontal="right" vertical="center"/>
    </xf>
    <xf numFmtId="0" fontId="62" fillId="0" borderId="368" applyNumberFormat="0" applyFill="0" applyAlignment="0" applyProtection="0"/>
    <xf numFmtId="168" fontId="15" fillId="0" borderId="402">
      <alignment horizontal="right" indent="1"/>
    </xf>
    <xf numFmtId="4" fontId="108" fillId="53" borderId="378" applyNumberFormat="0" applyProtection="0">
      <alignment horizontal="right" vertical="center"/>
    </xf>
    <xf numFmtId="0" fontId="108" fillId="116" borderId="447" applyNumberFormat="0" applyProtection="0">
      <alignment horizontal="left" vertical="top" indent="1"/>
    </xf>
    <xf numFmtId="4" fontId="115" fillId="53" borderId="449" applyNumberFormat="0" applyProtection="0">
      <alignment horizontal="right" vertical="center"/>
    </xf>
    <xf numFmtId="0" fontId="40" fillId="76" borderId="370"/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4" fontId="108" fillId="68" borderId="403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4" fontId="108" fillId="67" borderId="378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4" fontId="108" fillId="61" borderId="378" applyNumberFormat="0" applyProtection="0">
      <alignment horizontal="right" vertical="center"/>
    </xf>
    <xf numFmtId="0" fontId="57" fillId="57" borderId="383" applyNumberFormat="0" applyAlignment="0" applyProtection="0"/>
    <xf numFmtId="4" fontId="111" fillId="113" borderId="378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4" fontId="108" fillId="116" borderId="378" applyNumberFormat="0" applyProtection="0">
      <alignment vertical="center"/>
    </xf>
    <xf numFmtId="0" fontId="19" fillId="109" borderId="378" applyNumberFormat="0" applyProtection="0">
      <alignment horizontal="left" vertical="center" indent="1"/>
    </xf>
    <xf numFmtId="0" fontId="19" fillId="109" borderId="378" applyNumberFormat="0" applyProtection="0">
      <alignment horizontal="left" vertical="center" indent="1"/>
    </xf>
    <xf numFmtId="0" fontId="41" fillId="78" borderId="388" applyNumberFormat="0" applyFont="0" applyAlignment="0" applyProtection="0"/>
    <xf numFmtId="0" fontId="57" fillId="57" borderId="466" applyNumberFormat="0" applyAlignment="0" applyProtection="0"/>
    <xf numFmtId="0" fontId="18" fillId="30" borderId="402"/>
    <xf numFmtId="0" fontId="101" fillId="137" borderId="378" applyNumberFormat="0" applyProtection="0">
      <alignment horizontal="left" vertical="top" indent="1"/>
    </xf>
    <xf numFmtId="4" fontId="115" fillId="68" borderId="449" applyNumberFormat="0" applyProtection="0">
      <alignment horizontal="right" vertical="center"/>
    </xf>
    <xf numFmtId="0" fontId="19" fillId="25" borderId="403" applyNumberFormat="0" applyProtection="0">
      <alignment horizontal="left" vertical="center" indent="1"/>
    </xf>
    <xf numFmtId="4" fontId="108" fillId="116" borderId="378" applyNumberFormat="0" applyProtection="0">
      <alignment horizontal="left" vertical="center" indent="1"/>
    </xf>
    <xf numFmtId="0" fontId="57" fillId="57" borderId="363" applyNumberFormat="0" applyAlignment="0" applyProtection="0"/>
    <xf numFmtId="0" fontId="19" fillId="25" borderId="378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06" fillId="23" borderId="403" applyNumberFormat="0" applyProtection="0">
      <alignment horizontal="left" vertical="top" indent="1"/>
    </xf>
    <xf numFmtId="0" fontId="62" fillId="0" borderId="373" applyNumberFormat="0" applyFill="0" applyAlignment="0" applyProtection="0"/>
    <xf numFmtId="0" fontId="40" fillId="76" borderId="399"/>
    <xf numFmtId="0" fontId="57" fillId="57" borderId="387" applyNumberFormat="0" applyAlignment="0" applyProtection="0"/>
    <xf numFmtId="4" fontId="115" fillId="65" borderId="427" applyNumberFormat="0" applyProtection="0">
      <alignment horizontal="right" vertical="center"/>
    </xf>
    <xf numFmtId="0" fontId="18" fillId="30" borderId="382"/>
    <xf numFmtId="0" fontId="40" fillId="76" borderId="375"/>
    <xf numFmtId="0" fontId="101" fillId="115" borderId="378" applyNumberFormat="0" applyProtection="0">
      <alignment horizontal="left" vertical="top" indent="1"/>
    </xf>
    <xf numFmtId="4" fontId="108" fillId="53" borderId="378" applyNumberFormat="0" applyProtection="0">
      <alignment horizontal="right" vertical="center"/>
    </xf>
    <xf numFmtId="0" fontId="19" fillId="37" borderId="378" applyNumberFormat="0" applyProtection="0">
      <alignment horizontal="left" vertical="top" indent="1"/>
    </xf>
    <xf numFmtId="4" fontId="108" fillId="60" borderId="378" applyNumberFormat="0" applyProtection="0">
      <alignment horizontal="right" vertical="center"/>
    </xf>
    <xf numFmtId="0" fontId="123" fillId="21" borderId="381"/>
    <xf numFmtId="0" fontId="19" fillId="25" borderId="378" applyNumberFormat="0" applyProtection="0">
      <alignment horizontal="left" vertical="center" indent="1"/>
    </xf>
    <xf numFmtId="0" fontId="44" fillId="70" borderId="383" applyNumberFormat="0" applyAlignment="0" applyProtection="0"/>
    <xf numFmtId="0" fontId="19" fillId="114" borderId="378" applyNumberFormat="0" applyProtection="0">
      <alignment horizontal="left" vertical="top" indent="1"/>
    </xf>
    <xf numFmtId="4" fontId="108" fillId="60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44" fillId="70" borderId="383" applyNumberFormat="0" applyAlignment="0" applyProtection="0"/>
    <xf numFmtId="0" fontId="106" fillId="23" borderId="378" applyNumberFormat="0" applyProtection="0">
      <alignment horizontal="left" vertical="top" indent="1"/>
    </xf>
    <xf numFmtId="4" fontId="106" fillId="23" borderId="378" applyNumberFormat="0" applyProtection="0">
      <alignment horizontal="left" vertical="center" indent="1"/>
    </xf>
    <xf numFmtId="4" fontId="108" fillId="65" borderId="378" applyNumberFormat="0" applyProtection="0">
      <alignment horizontal="right" vertical="center"/>
    </xf>
    <xf numFmtId="0" fontId="19" fillId="109" borderId="378" applyNumberFormat="0" applyProtection="0">
      <alignment horizontal="left" vertical="top" indent="1"/>
    </xf>
    <xf numFmtId="4" fontId="106" fillId="23" borderId="378" applyNumberFormat="0" applyProtection="0">
      <alignment horizontal="left" vertical="center" indent="1"/>
    </xf>
    <xf numFmtId="4" fontId="108" fillId="69" borderId="378" applyNumberFormat="0" applyProtection="0">
      <alignment horizontal="right" vertical="center"/>
    </xf>
    <xf numFmtId="168" fontId="15" fillId="0" borderId="382">
      <alignment horizontal="right" indent="1"/>
    </xf>
    <xf numFmtId="4" fontId="108" fillId="115" borderId="403" applyNumberFormat="0" applyProtection="0">
      <alignment horizontal="right" vertical="center"/>
    </xf>
    <xf numFmtId="0" fontId="19" fillId="25" borderId="425" applyNumberFormat="0" applyProtection="0">
      <alignment horizontal="left" vertical="center" indent="1"/>
    </xf>
    <xf numFmtId="4" fontId="108" fillId="69" borderId="378" applyNumberFormat="0" applyProtection="0">
      <alignment horizontal="right" vertical="center"/>
    </xf>
    <xf numFmtId="0" fontId="19" fillId="109" borderId="425" applyNumberFormat="0" applyProtection="0">
      <alignment horizontal="left" vertical="center" indent="1"/>
    </xf>
    <xf numFmtId="0" fontId="41" fillId="78" borderId="410" applyNumberFormat="0" applyFont="0" applyAlignment="0" applyProtection="0"/>
    <xf numFmtId="0" fontId="14" fillId="78" borderId="388" applyNumberFormat="0" applyFont="0" applyAlignment="0" applyProtection="0"/>
    <xf numFmtId="4" fontId="123" fillId="139" borderId="380" applyNumberFormat="0" applyProtection="0">
      <alignment horizontal="left" vertical="center" indent="1"/>
    </xf>
    <xf numFmtId="4" fontId="106" fillId="23" borderId="447" applyNumberFormat="0" applyProtection="0">
      <alignment horizontal="left" vertical="center" indent="1"/>
    </xf>
    <xf numFmtId="4" fontId="115" fillId="51" borderId="380" applyNumberFormat="0" applyProtection="0">
      <alignment horizontal="left" vertical="center" indent="1"/>
    </xf>
    <xf numFmtId="4" fontId="108" fillId="111" borderId="470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4" fontId="108" fillId="67" borderId="378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4" fontId="108" fillId="115" borderId="378" applyNumberFormat="0" applyProtection="0">
      <alignment horizontal="left" vertical="center" indent="1"/>
    </xf>
    <xf numFmtId="4" fontId="108" fillId="115" borderId="378" applyNumberFormat="0" applyProtection="0">
      <alignment horizontal="left" vertical="center" indent="1"/>
    </xf>
    <xf numFmtId="4" fontId="108" fillId="116" borderId="378" applyNumberFormat="0" applyProtection="0">
      <alignment vertical="center"/>
    </xf>
    <xf numFmtId="0" fontId="19" fillId="109" borderId="378" applyNumberFormat="0" applyProtection="0">
      <alignment horizontal="left" vertical="top" indent="1"/>
    </xf>
    <xf numFmtId="4" fontId="108" fillId="68" borderId="378" applyNumberFormat="0" applyProtection="0">
      <alignment horizontal="right" vertical="center"/>
    </xf>
    <xf numFmtId="0" fontId="106" fillId="23" borderId="470" applyNumberFormat="0" applyProtection="0">
      <alignment horizontal="left" vertical="top" indent="1"/>
    </xf>
    <xf numFmtId="4" fontId="108" fillId="60" borderId="403" applyNumberFormat="0" applyProtection="0">
      <alignment horizontal="right" vertical="center"/>
    </xf>
    <xf numFmtId="0" fontId="125" fillId="0" borderId="358"/>
    <xf numFmtId="4" fontId="106" fillId="23" borderId="425" applyNumberFormat="0" applyProtection="0">
      <alignment horizontal="left" vertical="center" indent="1"/>
    </xf>
    <xf numFmtId="4" fontId="111" fillId="116" borderId="378" applyNumberFormat="0" applyProtection="0">
      <alignment vertical="center"/>
    </xf>
    <xf numFmtId="0" fontId="62" fillId="0" borderId="365" applyNumberFormat="0" applyFill="0" applyAlignment="0" applyProtection="0"/>
    <xf numFmtId="0" fontId="57" fillId="57" borderId="387" applyNumberFormat="0" applyAlignment="0" applyProtection="0"/>
    <xf numFmtId="4" fontId="106" fillId="23" borderId="378" applyNumberFormat="0" applyProtection="0">
      <alignment horizontal="left" vertical="center" indent="1"/>
    </xf>
    <xf numFmtId="4" fontId="124" fillId="137" borderId="379" applyNumberFormat="0" applyProtection="0">
      <alignment horizontal="left" vertical="center" indent="1"/>
    </xf>
    <xf numFmtId="4" fontId="107" fillId="23" borderId="378" applyNumberFormat="0" applyProtection="0">
      <alignment vertical="center"/>
    </xf>
    <xf numFmtId="4" fontId="107" fillId="23" borderId="378" applyNumberFormat="0" applyProtection="0">
      <alignment vertical="center"/>
    </xf>
    <xf numFmtId="4" fontId="108" fillId="115" borderId="378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0" fontId="108" fillId="116" borderId="378" applyNumberFormat="0" applyProtection="0">
      <alignment horizontal="left" vertical="top" indent="1"/>
    </xf>
    <xf numFmtId="0" fontId="19" fillId="25" borderId="378" applyNumberFormat="0" applyProtection="0">
      <alignment horizontal="left" vertical="center" indent="1"/>
    </xf>
    <xf numFmtId="0" fontId="19" fillId="109" borderId="378" applyNumberFormat="0" applyProtection="0">
      <alignment horizontal="left" vertical="center" indent="1"/>
    </xf>
    <xf numFmtId="0" fontId="19" fillId="109" borderId="378" applyNumberFormat="0" applyProtection="0">
      <alignment horizontal="left" vertical="center" indent="1"/>
    </xf>
    <xf numFmtId="4" fontId="108" fillId="115" borderId="378" applyNumberFormat="0" applyProtection="0">
      <alignment horizontal="left" vertical="center" indent="1"/>
    </xf>
    <xf numFmtId="0" fontId="18" fillId="30" borderId="358"/>
    <xf numFmtId="168" fontId="15" fillId="0" borderId="398">
      <alignment horizontal="right" indent="1"/>
    </xf>
    <xf numFmtId="0" fontId="19" fillId="25" borderId="378" applyNumberFormat="0" applyProtection="0">
      <alignment horizontal="left" vertical="center" indent="1"/>
    </xf>
    <xf numFmtId="4" fontId="115" fillId="69" borderId="380" applyNumberFormat="0" applyProtection="0">
      <alignment horizontal="right" vertical="center"/>
    </xf>
    <xf numFmtId="4" fontId="106" fillId="77" borderId="447" applyNumberFormat="0" applyProtection="0">
      <alignment vertical="center"/>
    </xf>
    <xf numFmtId="4" fontId="108" fillId="68" borderId="378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0" fontId="62" fillId="0" borderId="401" applyNumberFormat="0" applyFill="0" applyAlignment="0" applyProtection="0"/>
    <xf numFmtId="4" fontId="106" fillId="77" borderId="378" applyNumberFormat="0" applyProtection="0">
      <alignment vertical="center"/>
    </xf>
    <xf numFmtId="4" fontId="107" fillId="23" borderId="378" applyNumberFormat="0" applyProtection="0">
      <alignment vertical="center"/>
    </xf>
    <xf numFmtId="0" fontId="18" fillId="30" borderId="382"/>
    <xf numFmtId="0" fontId="57" fillId="57" borderId="383" applyNumberFormat="0" applyAlignment="0" applyProtection="0"/>
    <xf numFmtId="0" fontId="40" fillId="30" borderId="374"/>
    <xf numFmtId="4" fontId="108" fillId="59" borderId="425" applyNumberFormat="0" applyProtection="0">
      <alignment horizontal="right" vertical="center"/>
    </xf>
    <xf numFmtId="0" fontId="40" fillId="30" borderId="407"/>
    <xf numFmtId="0" fontId="19" fillId="25" borderId="378" applyNumberFormat="0" applyProtection="0">
      <alignment horizontal="left" vertical="center" indent="1"/>
    </xf>
    <xf numFmtId="0" fontId="44" fillId="70" borderId="383" applyNumberFormat="0" applyAlignment="0" applyProtection="0"/>
    <xf numFmtId="0" fontId="14" fillId="78" borderId="410" applyNumberFormat="0" applyFont="0" applyAlignment="0" applyProtection="0"/>
    <xf numFmtId="4" fontId="122" fillId="51" borderId="380" applyNumberFormat="0" applyProtection="0">
      <alignment horizontal="right" vertical="center"/>
    </xf>
    <xf numFmtId="4" fontId="108" fillId="116" borderId="378" applyNumberFormat="0" applyProtection="0">
      <alignment horizontal="left" vertical="center" indent="1"/>
    </xf>
    <xf numFmtId="0" fontId="19" fillId="25" borderId="470" applyNumberFormat="0" applyProtection="0">
      <alignment horizontal="left" vertical="center" indent="1"/>
    </xf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0" fontId="19" fillId="114" borderId="378" applyNumberFormat="0" applyProtection="0">
      <alignment horizontal="left" vertical="center" indent="1"/>
    </xf>
    <xf numFmtId="0" fontId="19" fillId="109" borderId="378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08" fillId="53" borderId="403" applyNumberFormat="0" applyProtection="0">
      <alignment horizontal="right" vertical="center"/>
    </xf>
    <xf numFmtId="168" fontId="15" fillId="0" borderId="402">
      <alignment horizontal="right" indent="1"/>
    </xf>
    <xf numFmtId="0" fontId="19" fillId="25" borderId="378" applyNumberFormat="0" applyProtection="0">
      <alignment horizontal="left" vertical="top" indent="1"/>
    </xf>
    <xf numFmtId="4" fontId="108" fillId="116" borderId="470" applyNumberFormat="0" applyProtection="0">
      <alignment horizontal="left" vertical="center" indent="1"/>
    </xf>
    <xf numFmtId="4" fontId="108" fillId="60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0" fontId="19" fillId="25" borderId="378" applyNumberFormat="0" applyProtection="0">
      <alignment horizontal="left" vertical="center" indent="1"/>
    </xf>
    <xf numFmtId="4" fontId="108" fillId="59" borderId="378" applyNumberFormat="0" applyProtection="0">
      <alignment horizontal="right" vertical="center"/>
    </xf>
    <xf numFmtId="0" fontId="44" fillId="70" borderId="395" applyNumberFormat="0" applyAlignment="0" applyProtection="0"/>
    <xf numFmtId="0" fontId="40" fillId="30" borderId="429"/>
    <xf numFmtId="0" fontId="106" fillId="23" borderId="425" applyNumberFormat="0" applyProtection="0">
      <alignment horizontal="left" vertical="top" indent="1"/>
    </xf>
    <xf numFmtId="0" fontId="105" fillId="70" borderId="384" applyNumberFormat="0" applyAlignment="0" applyProtection="0"/>
    <xf numFmtId="4" fontId="108" fillId="61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4" fontId="121" fillId="23" borderId="427" applyNumberFormat="0" applyProtection="0">
      <alignment vertical="center"/>
    </xf>
    <xf numFmtId="0" fontId="41" fillId="78" borderId="364" applyNumberFormat="0" applyFont="0" applyAlignment="0" applyProtection="0"/>
    <xf numFmtId="0" fontId="57" fillId="57" borderId="390" applyNumberFormat="0" applyAlignment="0" applyProtection="0"/>
    <xf numFmtId="0" fontId="19" fillId="114" borderId="378" applyNumberFormat="0" applyProtection="0">
      <alignment horizontal="left" vertical="top" indent="1"/>
    </xf>
    <xf numFmtId="0" fontId="57" fillId="57" borderId="387" applyNumberFormat="0" applyAlignment="0" applyProtection="0"/>
    <xf numFmtId="4" fontId="115" fillId="68" borderId="405" applyNumberFormat="0" applyProtection="0">
      <alignment horizontal="right" vertical="center"/>
    </xf>
    <xf numFmtId="4" fontId="115" fillId="61" borderId="380" applyNumberFormat="0" applyProtection="0">
      <alignment horizontal="right" vertical="center"/>
    </xf>
    <xf numFmtId="4" fontId="108" fillId="115" borderId="378" applyNumberFormat="0" applyProtection="0">
      <alignment horizontal="left" vertical="center" indent="1"/>
    </xf>
    <xf numFmtId="0" fontId="57" fillId="57" borderId="409" applyNumberFormat="0" applyAlignment="0" applyProtection="0"/>
    <xf numFmtId="4" fontId="108" fillId="113" borderId="378" applyNumberFormat="0" applyProtection="0">
      <alignment horizontal="right" vertical="center"/>
    </xf>
    <xf numFmtId="0" fontId="108" fillId="116" borderId="378" applyNumberFormat="0" applyProtection="0">
      <alignment horizontal="left" vertical="top" indent="1"/>
    </xf>
    <xf numFmtId="0" fontId="101" fillId="58" borderId="378" applyNumberFormat="0" applyProtection="0">
      <alignment horizontal="left" vertical="top" indent="1"/>
    </xf>
    <xf numFmtId="4" fontId="108" fillId="116" borderId="378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5" borderId="425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57" fillId="57" borderId="383" applyNumberFormat="0" applyAlignment="0" applyProtection="0"/>
    <xf numFmtId="4" fontId="108" fillId="65" borderId="378" applyNumberFormat="0" applyProtection="0">
      <alignment horizontal="right" vertical="center"/>
    </xf>
    <xf numFmtId="4" fontId="108" fillId="61" borderId="378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0" fontId="41" fillId="78" borderId="388" applyNumberFormat="0" applyFont="0" applyAlignment="0" applyProtection="0"/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4" fontId="108" fillId="65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4" fontId="115" fillId="110" borderId="380" applyNumberFormat="0" applyProtection="0">
      <alignment horizontal="left" vertical="center" indent="1"/>
    </xf>
    <xf numFmtId="0" fontId="18" fillId="30" borderId="402"/>
    <xf numFmtId="0" fontId="19" fillId="37" borderId="403" applyNumberFormat="0" applyProtection="0">
      <alignment horizontal="left" vertical="center" indent="1"/>
    </xf>
    <xf numFmtId="0" fontId="101" fillId="115" borderId="403" applyNumberFormat="0" applyProtection="0">
      <alignment horizontal="left" vertical="top" indent="1"/>
    </xf>
    <xf numFmtId="168" fontId="15" fillId="0" borderId="382">
      <alignment horizontal="right" indent="1"/>
    </xf>
    <xf numFmtId="0" fontId="108" fillId="109" borderId="447" applyNumberFormat="0" applyProtection="0">
      <alignment horizontal="left" vertical="top" indent="1"/>
    </xf>
    <xf numFmtId="0" fontId="19" fillId="114" borderId="378" applyNumberFormat="0" applyProtection="0">
      <alignment horizontal="left" vertical="center" indent="1"/>
    </xf>
    <xf numFmtId="0" fontId="62" fillId="0" borderId="365" applyNumberFormat="0" applyFill="0" applyAlignment="0" applyProtection="0"/>
    <xf numFmtId="4" fontId="108" fillId="53" borderId="378" applyNumberFormat="0" applyProtection="0">
      <alignment horizontal="right" vertical="center"/>
    </xf>
    <xf numFmtId="168" fontId="15" fillId="0" borderId="358">
      <alignment horizontal="right" indent="1"/>
    </xf>
    <xf numFmtId="0" fontId="105" fillId="70" borderId="360" applyNumberFormat="0" applyAlignment="0" applyProtection="0"/>
    <xf numFmtId="4" fontId="115" fillId="65" borderId="380" applyNumberFormat="0" applyProtection="0">
      <alignment horizontal="right" vertical="center"/>
    </xf>
    <xf numFmtId="0" fontId="115" fillId="113" borderId="380" applyNumberFormat="0" applyProtection="0">
      <alignment horizontal="left" vertical="center" indent="1"/>
    </xf>
    <xf numFmtId="4" fontId="106" fillId="77" borderId="378" applyNumberFormat="0" applyProtection="0">
      <alignment vertical="center"/>
    </xf>
    <xf numFmtId="0" fontId="19" fillId="109" borderId="378" applyNumberFormat="0" applyProtection="0">
      <alignment horizontal="left" vertical="top" indent="1"/>
    </xf>
    <xf numFmtId="4" fontId="108" fillId="65" borderId="378" applyNumberFormat="0" applyProtection="0">
      <alignment horizontal="right" vertical="center"/>
    </xf>
    <xf numFmtId="0" fontId="62" fillId="0" borderId="441" applyNumberFormat="0" applyFill="0" applyAlignment="0" applyProtection="0"/>
    <xf numFmtId="0" fontId="19" fillId="25" borderId="378" applyNumberFormat="0" applyProtection="0">
      <alignment horizontal="left" vertical="top" indent="1"/>
    </xf>
    <xf numFmtId="0" fontId="40" fillId="76" borderId="399"/>
    <xf numFmtId="0" fontId="125" fillId="0" borderId="382"/>
    <xf numFmtId="0" fontId="19" fillId="114" borderId="470" applyNumberFormat="0" applyProtection="0">
      <alignment horizontal="left" vertical="top" indent="1"/>
    </xf>
    <xf numFmtId="4" fontId="108" fillId="67" borderId="403" applyNumberFormat="0" applyProtection="0">
      <alignment horizontal="right" vertical="center"/>
    </xf>
    <xf numFmtId="0" fontId="40" fillId="76" borderId="375"/>
    <xf numFmtId="4" fontId="106" fillId="23" borderId="378" applyNumberFormat="0" applyProtection="0">
      <alignment horizontal="left" vertical="center" indent="1"/>
    </xf>
    <xf numFmtId="0" fontId="19" fillId="114" borderId="378" applyNumberFormat="0" applyProtection="0">
      <alignment horizontal="left" vertical="top" indent="1"/>
    </xf>
    <xf numFmtId="4" fontId="108" fillId="65" borderId="403" applyNumberFormat="0" applyProtection="0">
      <alignment horizontal="right" vertical="center"/>
    </xf>
    <xf numFmtId="4" fontId="108" fillId="68" borderId="378" applyNumberFormat="0" applyProtection="0">
      <alignment horizontal="right" vertical="center"/>
    </xf>
    <xf numFmtId="4" fontId="107" fillId="23" borderId="378" applyNumberFormat="0" applyProtection="0">
      <alignment vertical="center"/>
    </xf>
    <xf numFmtId="0" fontId="44" fillId="70" borderId="383" applyNumberFormat="0" applyAlignment="0" applyProtection="0"/>
    <xf numFmtId="0" fontId="44" fillId="70" borderId="390" applyNumberFormat="0" applyAlignment="0" applyProtection="0"/>
    <xf numFmtId="0" fontId="62" fillId="0" borderId="377" applyNumberFormat="0" applyFill="0" applyAlignment="0" applyProtection="0"/>
    <xf numFmtId="4" fontId="106" fillId="23" borderId="378" applyNumberFormat="0" applyProtection="0">
      <alignment horizontal="left" vertical="center" indent="1"/>
    </xf>
    <xf numFmtId="0" fontId="44" fillId="70" borderId="417" applyNumberFormat="0" applyAlignment="0" applyProtection="0"/>
    <xf numFmtId="0" fontId="44" fillId="70" borderId="409" applyNumberFormat="0" applyAlignment="0" applyProtection="0"/>
    <xf numFmtId="4" fontId="122" fillId="51" borderId="380" applyNumberFormat="0" applyProtection="0">
      <alignment horizontal="right" vertical="center"/>
    </xf>
    <xf numFmtId="0" fontId="14" fillId="78" borderId="388" applyNumberFormat="0" applyFont="0" applyAlignment="0" applyProtection="0"/>
    <xf numFmtId="4" fontId="108" fillId="116" borderId="378" applyNumberFormat="0" applyProtection="0">
      <alignment horizontal="left" vertical="center" indent="1"/>
    </xf>
    <xf numFmtId="0" fontId="41" fillId="78" borderId="396" applyNumberFormat="0" applyFont="0" applyAlignment="0" applyProtection="0"/>
    <xf numFmtId="168" fontId="15" fillId="0" borderId="446">
      <alignment horizontal="right" indent="1"/>
    </xf>
    <xf numFmtId="4" fontId="106" fillId="23" borderId="378" applyNumberFormat="0" applyProtection="0">
      <alignment horizontal="left" vertical="center" indent="1"/>
    </xf>
    <xf numFmtId="0" fontId="44" fillId="70" borderId="383" applyNumberFormat="0" applyAlignment="0" applyProtection="0"/>
    <xf numFmtId="0" fontId="101" fillId="115" borderId="378" applyNumberFormat="0" applyProtection="0">
      <alignment horizontal="left" vertical="top" indent="1"/>
    </xf>
    <xf numFmtId="4" fontId="108" fillId="67" borderId="378" applyNumberFormat="0" applyProtection="0">
      <alignment horizontal="right" vertical="center"/>
    </xf>
    <xf numFmtId="4" fontId="123" fillId="139" borderId="380" applyNumberFormat="0" applyProtection="0">
      <alignment horizontal="left" vertical="center" indent="1"/>
    </xf>
    <xf numFmtId="4" fontId="115" fillId="69" borderId="472" applyNumberFormat="0" applyProtection="0">
      <alignment horizontal="right" vertical="center"/>
    </xf>
    <xf numFmtId="168" fontId="15" fillId="0" borderId="382">
      <alignment horizontal="right" indent="1"/>
    </xf>
    <xf numFmtId="0" fontId="44" fillId="70" borderId="383" applyNumberFormat="0" applyAlignment="0" applyProtection="0"/>
    <xf numFmtId="0" fontId="115" fillId="58" borderId="380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4" fontId="108" fillId="67" borderId="378" applyNumberFormat="0" applyProtection="0">
      <alignment horizontal="right" vertical="center"/>
    </xf>
    <xf numFmtId="0" fontId="19" fillId="37" borderId="378" applyNumberFormat="0" applyProtection="0">
      <alignment horizontal="left" vertical="center" indent="1"/>
    </xf>
    <xf numFmtId="0" fontId="62" fillId="0" borderId="357" applyNumberFormat="0" applyFill="0" applyAlignment="0" applyProtection="0"/>
    <xf numFmtId="0" fontId="105" fillId="70" borderId="360" applyNumberFormat="0" applyAlignment="0" applyProtection="0"/>
    <xf numFmtId="0" fontId="44" fillId="70" borderId="363" applyNumberFormat="0" applyAlignment="0" applyProtection="0"/>
    <xf numFmtId="4" fontId="111" fillId="113" borderId="378" applyNumberFormat="0" applyProtection="0">
      <alignment horizontal="right" vertical="center"/>
    </xf>
    <xf numFmtId="0" fontId="19" fillId="37" borderId="378" applyNumberFormat="0" applyProtection="0">
      <alignment horizontal="left" vertical="top" indent="1"/>
    </xf>
    <xf numFmtId="4" fontId="108" fillId="61" borderId="378" applyNumberFormat="0" applyProtection="0">
      <alignment horizontal="right" vertical="center"/>
    </xf>
    <xf numFmtId="4" fontId="123" fillId="116" borderId="427" applyNumberFormat="0" applyProtection="0">
      <alignment horizontal="left" vertical="center" indent="1"/>
    </xf>
    <xf numFmtId="0" fontId="18" fillId="76" borderId="375"/>
    <xf numFmtId="168" fontId="15" fillId="0" borderId="382">
      <alignment horizontal="right" indent="1"/>
    </xf>
    <xf numFmtId="0" fontId="62" fillId="0" borderId="377" applyNumberFormat="0" applyFill="0" applyAlignment="0" applyProtection="0"/>
    <xf numFmtId="0" fontId="106" fillId="23" borderId="378" applyNumberFormat="0" applyProtection="0">
      <alignment horizontal="left" vertical="top" indent="1"/>
    </xf>
    <xf numFmtId="0" fontId="19" fillId="114" borderId="378" applyNumberFormat="0" applyProtection="0">
      <alignment horizontal="left" vertical="top" indent="1"/>
    </xf>
    <xf numFmtId="0" fontId="19" fillId="25" borderId="378" applyNumberFormat="0" applyProtection="0">
      <alignment horizontal="left" vertical="center" indent="1"/>
    </xf>
    <xf numFmtId="4" fontId="108" fillId="65" borderId="378" applyNumberFormat="0" applyProtection="0">
      <alignment horizontal="right" vertical="center"/>
    </xf>
    <xf numFmtId="4" fontId="115" fillId="65" borderId="380" applyNumberFormat="0" applyProtection="0">
      <alignment horizontal="right" vertical="center"/>
    </xf>
    <xf numFmtId="4" fontId="108" fillId="116" borderId="378" applyNumberFormat="0" applyProtection="0">
      <alignment vertical="center"/>
    </xf>
    <xf numFmtId="4" fontId="115" fillId="51" borderId="380" applyNumberFormat="0" applyProtection="0">
      <alignment horizontal="left" vertical="center" indent="1"/>
    </xf>
    <xf numFmtId="4" fontId="108" fillId="116" borderId="378" applyNumberFormat="0" applyProtection="0">
      <alignment vertical="center"/>
    </xf>
    <xf numFmtId="0" fontId="62" fillId="0" borderId="357" applyNumberFormat="0" applyFill="0" applyAlignment="0" applyProtection="0"/>
    <xf numFmtId="4" fontId="108" fillId="116" borderId="378" applyNumberFormat="0" applyProtection="0">
      <alignment vertical="center"/>
    </xf>
    <xf numFmtId="0" fontId="19" fillId="114" borderId="447" applyNumberFormat="0" applyProtection="0">
      <alignment horizontal="left" vertical="center" indent="1"/>
    </xf>
    <xf numFmtId="4" fontId="108" fillId="111" borderId="425" applyNumberFormat="0" applyProtection="0">
      <alignment horizontal="right" vertical="center"/>
    </xf>
    <xf numFmtId="0" fontId="19" fillId="109" borderId="378" applyNumberFormat="0" applyProtection="0">
      <alignment horizontal="left" vertical="top" indent="1"/>
    </xf>
    <xf numFmtId="0" fontId="108" fillId="109" borderId="378" applyNumberFormat="0" applyProtection="0">
      <alignment horizontal="left" vertical="top" indent="1"/>
    </xf>
    <xf numFmtId="0" fontId="62" fillId="0" borderId="433" applyNumberFormat="0" applyFill="0" applyAlignment="0" applyProtection="0"/>
    <xf numFmtId="0" fontId="44" fillId="70" borderId="417" applyNumberFormat="0" applyAlignment="0" applyProtection="0"/>
    <xf numFmtId="0" fontId="14" fillId="78" borderId="364" applyNumberFormat="0" applyFont="0" applyAlignment="0" applyProtection="0"/>
    <xf numFmtId="4" fontId="108" fillId="67" borderId="378" applyNumberFormat="0" applyProtection="0">
      <alignment horizontal="right" vertical="center"/>
    </xf>
    <xf numFmtId="4" fontId="108" fillId="61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0" fontId="44" fillId="70" borderId="417" applyNumberFormat="0" applyAlignment="0" applyProtection="0"/>
    <xf numFmtId="0" fontId="14" fillId="78" borderId="364" applyNumberFormat="0" applyFont="0" applyAlignment="0" applyProtection="0"/>
    <xf numFmtId="0" fontId="19" fillId="114" borderId="425" applyNumberFormat="0" applyProtection="0">
      <alignment horizontal="left" vertical="center" indent="1"/>
    </xf>
    <xf numFmtId="0" fontId="18" fillId="30" borderId="358"/>
    <xf numFmtId="0" fontId="62" fillId="0" borderId="357" applyNumberFormat="0" applyFill="0" applyAlignment="0" applyProtection="0"/>
    <xf numFmtId="0" fontId="19" fillId="114" borderId="403" applyNumberFormat="0" applyProtection="0">
      <alignment horizontal="left" vertical="center" indent="1"/>
    </xf>
    <xf numFmtId="0" fontId="57" fillId="57" borderId="371" applyNumberFormat="0" applyAlignment="0" applyProtection="0"/>
    <xf numFmtId="4" fontId="106" fillId="23" borderId="378" applyNumberFormat="0" applyProtection="0">
      <alignment horizontal="left" vertical="center" indent="1"/>
    </xf>
    <xf numFmtId="4" fontId="108" fillId="116" borderId="378" applyNumberFormat="0" applyProtection="0">
      <alignment horizontal="left" vertical="center" indent="1"/>
    </xf>
    <xf numFmtId="4" fontId="108" fillId="67" borderId="378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4" fontId="107" fillId="23" borderId="403" applyNumberFormat="0" applyProtection="0">
      <alignment vertical="center"/>
    </xf>
    <xf numFmtId="168" fontId="15" fillId="0" borderId="382">
      <alignment horizontal="right" indent="1"/>
    </xf>
    <xf numFmtId="0" fontId="105" fillId="70" borderId="384" applyNumberFormat="0" applyAlignment="0" applyProtection="0"/>
    <xf numFmtId="4" fontId="124" fillId="137" borderId="379" applyNumberFormat="0" applyProtection="0">
      <alignment horizontal="left" vertical="center" indent="1"/>
    </xf>
    <xf numFmtId="4" fontId="108" fillId="65" borderId="378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4" fontId="108" fillId="68" borderId="378" applyNumberFormat="0" applyProtection="0">
      <alignment horizontal="right" vertical="center"/>
    </xf>
    <xf numFmtId="0" fontId="19" fillId="114" borderId="378" applyNumberFormat="0" applyProtection="0">
      <alignment horizontal="left" vertical="top" indent="1"/>
    </xf>
    <xf numFmtId="4" fontId="108" fillId="116" borderId="403" applyNumberFormat="0" applyProtection="0">
      <alignment horizontal="left" vertical="center" indent="1"/>
    </xf>
    <xf numFmtId="168" fontId="15" fillId="0" borderId="358">
      <alignment horizontal="right" indent="1"/>
    </xf>
    <xf numFmtId="4" fontId="108" fillId="113" borderId="403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4" fontId="123" fillId="139" borderId="380" applyNumberFormat="0" applyProtection="0">
      <alignment horizontal="left" vertical="center" indent="1"/>
    </xf>
    <xf numFmtId="0" fontId="62" fillId="0" borderId="365" applyNumberFormat="0" applyFill="0" applyAlignment="0" applyProtection="0"/>
    <xf numFmtId="4" fontId="106" fillId="77" borderId="378" applyNumberFormat="0" applyProtection="0">
      <alignment vertical="center"/>
    </xf>
    <xf numFmtId="0" fontId="14" fillId="78" borderId="364" applyNumberFormat="0" applyFont="0" applyAlignment="0" applyProtection="0"/>
    <xf numFmtId="4" fontId="106" fillId="77" borderId="378" applyNumberFormat="0" applyProtection="0">
      <alignment vertical="center"/>
    </xf>
    <xf numFmtId="0" fontId="18" fillId="30" borderId="382"/>
    <xf numFmtId="0" fontId="62" fillId="0" borderId="365" applyNumberFormat="0" applyFill="0" applyAlignment="0" applyProtection="0"/>
    <xf numFmtId="0" fontId="41" fillId="78" borderId="410" applyNumberFormat="0" applyFont="0" applyAlignment="0" applyProtection="0"/>
    <xf numFmtId="0" fontId="19" fillId="25" borderId="425" applyNumberFormat="0" applyProtection="0">
      <alignment horizontal="left" vertical="center" indent="1"/>
    </xf>
    <xf numFmtId="4" fontId="108" fillId="59" borderId="378" applyNumberFormat="0" applyProtection="0">
      <alignment horizontal="right" vertical="center"/>
    </xf>
    <xf numFmtId="4" fontId="108" fillId="116" borderId="403" applyNumberFormat="0" applyProtection="0">
      <alignment horizontal="left" vertical="center" indent="1"/>
    </xf>
    <xf numFmtId="4" fontId="108" fillId="115" borderId="403" applyNumberFormat="0" applyProtection="0">
      <alignment horizontal="left" vertical="center" indent="1"/>
    </xf>
    <xf numFmtId="4" fontId="108" fillId="60" borderId="378" applyNumberFormat="0" applyProtection="0">
      <alignment horizontal="right" vertical="center"/>
    </xf>
    <xf numFmtId="0" fontId="19" fillId="109" borderId="403" applyNumberFormat="0" applyProtection="0">
      <alignment horizontal="left" vertical="top" indent="1"/>
    </xf>
    <xf numFmtId="0" fontId="105" fillId="70" borderId="360" applyNumberFormat="0" applyAlignment="0" applyProtection="0"/>
    <xf numFmtId="0" fontId="62" fillId="0" borderId="365" applyNumberFormat="0" applyFill="0" applyAlignment="0" applyProtection="0"/>
    <xf numFmtId="0" fontId="18" fillId="30" borderId="358"/>
    <xf numFmtId="0" fontId="18" fillId="76" borderId="359"/>
    <xf numFmtId="0" fontId="19" fillId="37" borderId="378" applyNumberFormat="0" applyProtection="0">
      <alignment horizontal="left" vertical="top" indent="1"/>
    </xf>
    <xf numFmtId="0" fontId="108" fillId="109" borderId="378" applyNumberFormat="0" applyProtection="0">
      <alignment horizontal="left" vertical="top" indent="1"/>
    </xf>
    <xf numFmtId="0" fontId="62" fillId="0" borderId="365" applyNumberFormat="0" applyFill="0" applyAlignment="0" applyProtection="0"/>
    <xf numFmtId="0" fontId="57" fillId="57" borderId="417" applyNumberFormat="0" applyAlignment="0" applyProtection="0"/>
    <xf numFmtId="4" fontId="108" fillId="113" borderId="378" applyNumberFormat="0" applyProtection="0">
      <alignment horizontal="right" vertical="center"/>
    </xf>
    <xf numFmtId="4" fontId="108" fillId="53" borderId="403" applyNumberFormat="0" applyProtection="0">
      <alignment horizontal="right" vertical="center"/>
    </xf>
    <xf numFmtId="168" fontId="15" fillId="0" borderId="382">
      <alignment horizontal="right" indent="1"/>
    </xf>
    <xf numFmtId="0" fontId="18" fillId="76" borderId="359"/>
    <xf numFmtId="0" fontId="105" fillId="70" borderId="384" applyNumberFormat="0" applyAlignment="0" applyProtection="0"/>
    <xf numFmtId="4" fontId="108" fillId="111" borderId="378" applyNumberFormat="0" applyProtection="0">
      <alignment horizontal="right" vertical="center"/>
    </xf>
    <xf numFmtId="0" fontId="18" fillId="30" borderId="382"/>
    <xf numFmtId="4" fontId="108" fillId="69" borderId="378" applyNumberFormat="0" applyProtection="0">
      <alignment horizontal="right" vertical="center"/>
    </xf>
    <xf numFmtId="0" fontId="108" fillId="116" borderId="378" applyNumberFormat="0" applyProtection="0">
      <alignment horizontal="left" vertical="top" indent="1"/>
    </xf>
    <xf numFmtId="0" fontId="41" fillId="78" borderId="364" applyNumberFormat="0" applyFont="0" applyAlignment="0" applyProtection="0"/>
    <xf numFmtId="4" fontId="108" fillId="111" borderId="378" applyNumberFormat="0" applyProtection="0">
      <alignment horizontal="right" vertical="center"/>
    </xf>
    <xf numFmtId="0" fontId="101" fillId="113" borderId="378" applyNumberFormat="0" applyProtection="0">
      <alignment horizontal="left" vertical="top" indent="1"/>
    </xf>
    <xf numFmtId="0" fontId="62" fillId="0" borderId="433" applyNumberFormat="0" applyFill="0" applyAlignment="0" applyProtection="0"/>
    <xf numFmtId="4" fontId="115" fillId="112" borderId="404" applyNumberFormat="0" applyProtection="0">
      <alignment horizontal="left" vertical="center" indent="1"/>
    </xf>
    <xf numFmtId="0" fontId="41" fillId="78" borderId="367" applyNumberFormat="0" applyFont="0" applyAlignment="0" applyProtection="0"/>
    <xf numFmtId="4" fontId="108" fillId="61" borderId="470" applyNumberFormat="0" applyProtection="0">
      <alignment horizontal="right" vertical="center"/>
    </xf>
    <xf numFmtId="0" fontId="106" fillId="23" borderId="378" applyNumberFormat="0" applyProtection="0">
      <alignment horizontal="left" vertical="top" indent="1"/>
    </xf>
    <xf numFmtId="168" fontId="15" fillId="0" borderId="420">
      <alignment horizontal="right" indent="1"/>
    </xf>
    <xf numFmtId="4" fontId="115" fillId="115" borderId="449" applyNumberFormat="0" applyProtection="0">
      <alignment horizontal="right" vertical="center"/>
    </xf>
    <xf numFmtId="0" fontId="44" fillId="70" borderId="366" applyNumberFormat="0" applyAlignment="0" applyProtection="0"/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0" fontId="19" fillId="109" borderId="403" applyNumberFormat="0" applyProtection="0">
      <alignment horizontal="left" vertical="center" indent="1"/>
    </xf>
    <xf numFmtId="4" fontId="108" fillId="116" borderId="378" applyNumberFormat="0" applyProtection="0">
      <alignment horizontal="left" vertical="center" indent="1"/>
    </xf>
    <xf numFmtId="0" fontId="41" fillId="78" borderId="364" applyNumberFormat="0" applyFont="0" applyAlignment="0" applyProtection="0"/>
    <xf numFmtId="0" fontId="62" fillId="0" borderId="365" applyNumberFormat="0" applyFill="0" applyAlignment="0" applyProtection="0"/>
    <xf numFmtId="4" fontId="108" fillId="53" borderId="378" applyNumberFormat="0" applyProtection="0">
      <alignment horizontal="right" vertical="center"/>
    </xf>
    <xf numFmtId="4" fontId="115" fillId="115" borderId="380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0" fontId="57" fillId="57" borderId="383" applyNumberFormat="0" applyAlignment="0" applyProtection="0"/>
    <xf numFmtId="0" fontId="57" fillId="57" borderId="383" applyNumberFormat="0" applyAlignment="0" applyProtection="0"/>
    <xf numFmtId="4" fontId="111" fillId="116" borderId="403" applyNumberFormat="0" applyProtection="0">
      <alignment vertical="center"/>
    </xf>
    <xf numFmtId="0" fontId="62" fillId="0" borderId="419" applyNumberFormat="0" applyFill="0" applyAlignment="0" applyProtection="0"/>
    <xf numFmtId="0" fontId="19" fillId="114" borderId="470" applyNumberFormat="0" applyProtection="0">
      <alignment horizontal="left" vertical="top" indent="1"/>
    </xf>
    <xf numFmtId="4" fontId="108" fillId="69" borderId="403" applyNumberFormat="0" applyProtection="0">
      <alignment horizontal="right" vertical="center"/>
    </xf>
    <xf numFmtId="0" fontId="115" fillId="70" borderId="380" applyNumberFormat="0" applyProtection="0">
      <alignment horizontal="left" vertical="center" indent="1"/>
    </xf>
    <xf numFmtId="0" fontId="101" fillId="115" borderId="447" applyNumberFormat="0" applyProtection="0">
      <alignment horizontal="left" vertical="top" indent="1"/>
    </xf>
    <xf numFmtId="4" fontId="113" fillId="113" borderId="378" applyNumberFormat="0" applyProtection="0">
      <alignment horizontal="right" vertical="center"/>
    </xf>
    <xf numFmtId="0" fontId="105" fillId="70" borderId="376" applyNumberFormat="0" applyAlignment="0" applyProtection="0"/>
    <xf numFmtId="168" fontId="15" fillId="0" borderId="398">
      <alignment horizontal="right" indent="1"/>
    </xf>
    <xf numFmtId="0" fontId="19" fillId="37" borderId="378" applyNumberFormat="0" applyProtection="0">
      <alignment horizontal="left" vertical="top" indent="1"/>
    </xf>
    <xf numFmtId="4" fontId="108" fillId="69" borderId="403" applyNumberFormat="0" applyProtection="0">
      <alignment horizontal="right" vertical="center"/>
    </xf>
    <xf numFmtId="0" fontId="19" fillId="25" borderId="403" applyNumberFormat="0" applyProtection="0">
      <alignment horizontal="left" vertical="top" indent="1"/>
    </xf>
    <xf numFmtId="0" fontId="44" fillId="70" borderId="371" applyNumberFormat="0" applyAlignment="0" applyProtection="0"/>
    <xf numFmtId="0" fontId="19" fillId="25" borderId="403" applyNumberFormat="0" applyProtection="0">
      <alignment horizontal="left" vertical="top" indent="1"/>
    </xf>
    <xf numFmtId="4" fontId="108" fillId="67" borderId="403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0" fontId="44" fillId="70" borderId="387" applyNumberFormat="0" applyAlignment="0" applyProtection="0"/>
    <xf numFmtId="0" fontId="62" fillId="0" borderId="365" applyNumberFormat="0" applyFill="0" applyAlignment="0" applyProtection="0"/>
    <xf numFmtId="0" fontId="40" fillId="30" borderId="420"/>
    <xf numFmtId="0" fontId="44" fillId="70" borderId="383" applyNumberFormat="0" applyAlignment="0" applyProtection="0"/>
    <xf numFmtId="0" fontId="19" fillId="37" borderId="378" applyNumberFormat="0" applyProtection="0">
      <alignment horizontal="left" vertical="center" indent="1"/>
    </xf>
    <xf numFmtId="0" fontId="19" fillId="114" borderId="378" applyNumberFormat="0" applyProtection="0">
      <alignment horizontal="left" vertical="top" indent="1"/>
    </xf>
    <xf numFmtId="0" fontId="62" fillId="0" borderId="365" applyNumberFormat="0" applyFill="0" applyAlignment="0" applyProtection="0"/>
    <xf numFmtId="4" fontId="108" fillId="115" borderId="378" applyNumberFormat="0" applyProtection="0">
      <alignment horizontal="left" vertical="center" indent="1"/>
    </xf>
    <xf numFmtId="4" fontId="107" fillId="23" borderId="378" applyNumberFormat="0" applyProtection="0">
      <alignment vertical="center"/>
    </xf>
    <xf numFmtId="0" fontId="19" fillId="109" borderId="378" applyNumberFormat="0" applyProtection="0">
      <alignment horizontal="left" vertical="top" indent="1"/>
    </xf>
    <xf numFmtId="0" fontId="19" fillId="109" borderId="403" applyNumberFormat="0" applyProtection="0">
      <alignment horizontal="left" vertical="top" indent="1"/>
    </xf>
    <xf numFmtId="0" fontId="108" fillId="109" borderId="378" applyNumberFormat="0" applyProtection="0">
      <alignment horizontal="left" vertical="top" indent="1"/>
    </xf>
    <xf numFmtId="4" fontId="108" fillId="116" borderId="378" applyNumberFormat="0" applyProtection="0">
      <alignment horizontal="left" vertical="center" indent="1"/>
    </xf>
    <xf numFmtId="0" fontId="19" fillId="37" borderId="378" applyNumberFormat="0" applyProtection="0">
      <alignment horizontal="left" vertical="top" indent="1"/>
    </xf>
    <xf numFmtId="0" fontId="19" fillId="114" borderId="378" applyNumberFormat="0" applyProtection="0">
      <alignment horizontal="left" vertical="center" indent="1"/>
    </xf>
    <xf numFmtId="4" fontId="108" fillId="67" borderId="378" applyNumberFormat="0" applyProtection="0">
      <alignment horizontal="right" vertical="center"/>
    </xf>
    <xf numFmtId="0" fontId="62" fillId="0" borderId="414" applyNumberFormat="0" applyFill="0" applyAlignment="0" applyProtection="0"/>
    <xf numFmtId="0" fontId="19" fillId="109" borderId="425" applyNumberFormat="0" applyProtection="0">
      <alignment horizontal="left" vertical="top" indent="1"/>
    </xf>
    <xf numFmtId="168" fontId="15" fillId="0" borderId="420">
      <alignment horizontal="right" indent="1"/>
    </xf>
    <xf numFmtId="4" fontId="115" fillId="51" borderId="405" applyNumberFormat="0" applyProtection="0">
      <alignment horizontal="left" vertical="center" indent="1"/>
    </xf>
    <xf numFmtId="0" fontId="18" fillId="30" borderId="382"/>
    <xf numFmtId="4" fontId="108" fillId="61" borderId="378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0" fontId="19" fillId="114" borderId="425" applyNumberFormat="0" applyProtection="0">
      <alignment horizontal="left" vertical="top" indent="1"/>
    </xf>
    <xf numFmtId="0" fontId="62" fillId="0" borderId="433" applyNumberFormat="0" applyFill="0" applyAlignment="0" applyProtection="0"/>
    <xf numFmtId="4" fontId="111" fillId="116" borderId="378" applyNumberFormat="0" applyProtection="0">
      <alignment vertical="center"/>
    </xf>
    <xf numFmtId="4" fontId="111" fillId="116" borderId="447" applyNumberFormat="0" applyProtection="0">
      <alignment vertical="center"/>
    </xf>
    <xf numFmtId="0" fontId="57" fillId="57" borderId="395" applyNumberFormat="0" applyAlignment="0" applyProtection="0"/>
    <xf numFmtId="0" fontId="62" fillId="0" borderId="373" applyNumberFormat="0" applyFill="0" applyAlignment="0" applyProtection="0"/>
    <xf numFmtId="0" fontId="19" fillId="114" borderId="378" applyNumberFormat="0" applyProtection="0">
      <alignment horizontal="left" vertical="center" indent="1"/>
    </xf>
    <xf numFmtId="4" fontId="115" fillId="53" borderId="380" applyNumberFormat="0" applyProtection="0">
      <alignment horizontal="right" vertical="center"/>
    </xf>
    <xf numFmtId="4" fontId="108" fillId="113" borderId="403" applyNumberFormat="0" applyProtection="0">
      <alignment horizontal="right" vertical="center"/>
    </xf>
    <xf numFmtId="0" fontId="19" fillId="114" borderId="470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0" fontId="44" fillId="70" borderId="383" applyNumberFormat="0" applyAlignment="0" applyProtection="0"/>
    <xf numFmtId="4" fontId="108" fillId="115" borderId="378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0" fontId="19" fillId="114" borderId="378" applyNumberFormat="0" applyProtection="0">
      <alignment horizontal="left" vertical="top" indent="1"/>
    </xf>
    <xf numFmtId="0" fontId="108" fillId="109" borderId="378" applyNumberFormat="0" applyProtection="0">
      <alignment horizontal="left" vertical="top" indent="1"/>
    </xf>
    <xf numFmtId="0" fontId="108" fillId="116" borderId="378" applyNumberFormat="0" applyProtection="0">
      <alignment horizontal="left" vertical="top" indent="1"/>
    </xf>
    <xf numFmtId="4" fontId="115" fillId="136" borderId="427" applyNumberFormat="0" applyProtection="0">
      <alignment horizontal="right" vertical="center"/>
    </xf>
    <xf numFmtId="0" fontId="19" fillId="109" borderId="378" applyNumberFormat="0" applyProtection="0">
      <alignment horizontal="left" vertical="top" indent="1"/>
    </xf>
    <xf numFmtId="0" fontId="19" fillId="114" borderId="425" applyNumberFormat="0" applyProtection="0">
      <alignment horizontal="left" vertical="top" indent="1"/>
    </xf>
    <xf numFmtId="0" fontId="62" fillId="0" borderId="357" applyNumberFormat="0" applyFill="0" applyAlignment="0" applyProtection="0"/>
    <xf numFmtId="0" fontId="105" fillId="70" borderId="360" applyNumberFormat="0" applyAlignment="0" applyProtection="0"/>
    <xf numFmtId="0" fontId="62" fillId="0" borderId="365" applyNumberFormat="0" applyFill="0" applyAlignment="0" applyProtection="0"/>
    <xf numFmtId="4" fontId="108" fillId="59" borderId="403" applyNumberFormat="0" applyProtection="0">
      <alignment horizontal="right" vertical="center"/>
    </xf>
    <xf numFmtId="0" fontId="40" fillId="76" borderId="443"/>
    <xf numFmtId="4" fontId="108" fillId="59" borderId="378" applyNumberFormat="0" applyProtection="0">
      <alignment horizontal="right" vertical="center"/>
    </xf>
    <xf numFmtId="0" fontId="41" fillId="78" borderId="364" applyNumberFormat="0" applyFont="0" applyAlignment="0" applyProtection="0"/>
    <xf numFmtId="4" fontId="108" fillId="65" borderId="378" applyNumberFormat="0" applyProtection="0">
      <alignment horizontal="right" vertical="center"/>
    </xf>
    <xf numFmtId="0" fontId="108" fillId="109" borderId="403" applyNumberFormat="0" applyProtection="0">
      <alignment horizontal="left" vertical="top" indent="1"/>
    </xf>
    <xf numFmtId="4" fontId="108" fillId="69" borderId="403" applyNumberFormat="0" applyProtection="0">
      <alignment horizontal="right" vertical="center"/>
    </xf>
    <xf numFmtId="0" fontId="41" fillId="78" borderId="364" applyNumberFormat="0" applyFont="0" applyAlignment="0" applyProtection="0"/>
    <xf numFmtId="4" fontId="115" fillId="51" borderId="380" applyNumberFormat="0" applyProtection="0">
      <alignment horizontal="left" vertical="center" indent="1"/>
    </xf>
    <xf numFmtId="0" fontId="105" fillId="70" borderId="360" applyNumberFormat="0" applyAlignment="0" applyProtection="0"/>
    <xf numFmtId="0" fontId="62" fillId="0" borderId="423" applyNumberFormat="0" applyFill="0" applyAlignment="0" applyProtection="0"/>
    <xf numFmtId="0" fontId="108" fillId="109" borderId="378" applyNumberFormat="0" applyProtection="0">
      <alignment horizontal="left" vertical="top" indent="1"/>
    </xf>
    <xf numFmtId="0" fontId="19" fillId="25" borderId="378" applyNumberFormat="0" applyProtection="0">
      <alignment horizontal="left" vertical="top" indent="1"/>
    </xf>
    <xf numFmtId="168" fontId="15" fillId="0" borderId="374">
      <alignment horizontal="right" indent="1"/>
    </xf>
    <xf numFmtId="4" fontId="108" fillId="68" borderId="403" applyNumberFormat="0" applyProtection="0">
      <alignment horizontal="right" vertical="center"/>
    </xf>
    <xf numFmtId="0" fontId="57" fillId="57" borderId="387" applyNumberFormat="0" applyAlignment="0" applyProtection="0"/>
    <xf numFmtId="0" fontId="19" fillId="109" borderId="378" applyNumberFormat="0" applyProtection="0">
      <alignment horizontal="left" vertical="top" indent="1"/>
    </xf>
    <xf numFmtId="4" fontId="108" fillId="61" borderId="378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0" fontId="19" fillId="109" borderId="403" applyNumberFormat="0" applyProtection="0">
      <alignment horizontal="left" vertical="center" indent="1"/>
    </xf>
    <xf numFmtId="0" fontId="18" fillId="30" borderId="374"/>
    <xf numFmtId="4" fontId="108" fillId="65" borderId="378" applyNumberFormat="0" applyProtection="0">
      <alignment horizontal="right" vertical="center"/>
    </xf>
    <xf numFmtId="0" fontId="40" fillId="30" borderId="374"/>
    <xf numFmtId="4" fontId="106" fillId="77" borderId="378" applyNumberFormat="0" applyProtection="0">
      <alignment vertical="center"/>
    </xf>
    <xf numFmtId="0" fontId="19" fillId="114" borderId="403" applyNumberFormat="0" applyProtection="0">
      <alignment horizontal="left" vertical="center" indent="1"/>
    </xf>
    <xf numFmtId="0" fontId="40" fillId="30" borderId="429"/>
    <xf numFmtId="4" fontId="123" fillId="139" borderId="380" applyNumberFormat="0" applyProtection="0">
      <alignment horizontal="left" vertical="center" indent="1"/>
    </xf>
    <xf numFmtId="168" fontId="15" fillId="0" borderId="382">
      <alignment horizontal="right" indent="1"/>
    </xf>
    <xf numFmtId="4" fontId="108" fillId="67" borderId="378" applyNumberFormat="0" applyProtection="0">
      <alignment horizontal="right" vertical="center"/>
    </xf>
    <xf numFmtId="0" fontId="123" fillId="21" borderId="381"/>
    <xf numFmtId="0" fontId="14" fillId="78" borderId="364" applyNumberFormat="0" applyFont="0" applyAlignment="0" applyProtection="0"/>
    <xf numFmtId="0" fontId="108" fillId="116" borderId="378" applyNumberFormat="0" applyProtection="0">
      <alignment horizontal="left" vertical="top" indent="1"/>
    </xf>
    <xf numFmtId="4" fontId="107" fillId="23" borderId="378" applyNumberFormat="0" applyProtection="0">
      <alignment vertical="center"/>
    </xf>
    <xf numFmtId="0" fontId="19" fillId="37" borderId="378" applyNumberFormat="0" applyProtection="0">
      <alignment horizontal="left" vertical="top" indent="1"/>
    </xf>
    <xf numFmtId="4" fontId="108" fillId="116" borderId="378" applyNumberFormat="0" applyProtection="0">
      <alignment horizontal="left" vertical="center" indent="1"/>
    </xf>
    <xf numFmtId="0" fontId="101" fillId="58" borderId="403" applyNumberFormat="0" applyProtection="0">
      <alignment horizontal="left" vertical="top" indent="1"/>
    </xf>
    <xf numFmtId="0" fontId="18" fillId="30" borderId="420"/>
    <xf numFmtId="4" fontId="113" fillId="113" borderId="425" applyNumberFormat="0" applyProtection="0">
      <alignment horizontal="right" vertical="center"/>
    </xf>
    <xf numFmtId="4" fontId="113" fillId="113" borderId="425" applyNumberFormat="0" applyProtection="0">
      <alignment horizontal="right" vertical="center"/>
    </xf>
    <xf numFmtId="0" fontId="57" fillId="57" borderId="371" applyNumberFormat="0" applyAlignment="0" applyProtection="0"/>
    <xf numFmtId="4" fontId="108" fillId="111" borderId="425" applyNumberFormat="0" applyProtection="0">
      <alignment horizontal="right" vertical="center"/>
    </xf>
    <xf numFmtId="0" fontId="105" fillId="70" borderId="360" applyNumberFormat="0" applyAlignment="0" applyProtection="0"/>
    <xf numFmtId="0" fontId="108" fillId="116" borderId="378" applyNumberFormat="0" applyProtection="0">
      <alignment horizontal="left" vertical="top" indent="1"/>
    </xf>
    <xf numFmtId="0" fontId="108" fillId="109" borderId="378" applyNumberFormat="0" applyProtection="0">
      <alignment horizontal="left" vertical="top" indent="1"/>
    </xf>
    <xf numFmtId="0" fontId="57" fillId="57" borderId="363" applyNumberFormat="0" applyAlignment="0" applyProtection="0"/>
    <xf numFmtId="4" fontId="107" fillId="23" borderId="378" applyNumberFormat="0" applyProtection="0">
      <alignment vertical="center"/>
    </xf>
    <xf numFmtId="0" fontId="19" fillId="114" borderId="378" applyNumberFormat="0" applyProtection="0">
      <alignment horizontal="left" vertical="center" indent="1"/>
    </xf>
    <xf numFmtId="4" fontId="108" fillId="59" borderId="378" applyNumberFormat="0" applyProtection="0">
      <alignment horizontal="right" vertical="center"/>
    </xf>
    <xf numFmtId="0" fontId="106" fillId="23" borderId="378" applyNumberFormat="0" applyProtection="0">
      <alignment horizontal="left" vertical="top" indent="1"/>
    </xf>
    <xf numFmtId="4" fontId="115" fillId="51" borderId="427" applyNumberFormat="0" applyProtection="0">
      <alignment horizontal="left" vertical="center" indent="1"/>
    </xf>
    <xf numFmtId="168" fontId="15" fillId="0" borderId="382">
      <alignment horizontal="right" indent="1"/>
    </xf>
    <xf numFmtId="4" fontId="108" fillId="113" borderId="378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0" fontId="57" fillId="57" borderId="417" applyNumberFormat="0" applyAlignment="0" applyProtection="0"/>
    <xf numFmtId="4" fontId="107" fillId="23" borderId="378" applyNumberFormat="0" applyProtection="0">
      <alignment vertical="center"/>
    </xf>
    <xf numFmtId="4" fontId="111" fillId="113" borderId="378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168" fontId="15" fillId="0" borderId="382">
      <alignment horizontal="right" indent="1"/>
    </xf>
    <xf numFmtId="0" fontId="41" fillId="78" borderId="364" applyNumberFormat="0" applyFont="0" applyAlignment="0" applyProtection="0"/>
    <xf numFmtId="4" fontId="108" fillId="59" borderId="403" applyNumberFormat="0" applyProtection="0">
      <alignment horizontal="right" vertical="center"/>
    </xf>
    <xf numFmtId="4" fontId="115" fillId="136" borderId="380" applyNumberFormat="0" applyProtection="0">
      <alignment horizontal="right" vertical="center"/>
    </xf>
    <xf numFmtId="0" fontId="19" fillId="114" borderId="378" applyNumberFormat="0" applyProtection="0">
      <alignment horizontal="left" vertical="top" indent="1"/>
    </xf>
    <xf numFmtId="0" fontId="62" fillId="0" borderId="373" applyNumberFormat="0" applyFill="0" applyAlignment="0" applyProtection="0"/>
    <xf numFmtId="4" fontId="108" fillId="116" borderId="425" applyNumberFormat="0" applyProtection="0">
      <alignment vertical="center"/>
    </xf>
    <xf numFmtId="0" fontId="57" fillId="57" borderId="383" applyNumberFormat="0" applyAlignment="0" applyProtection="0"/>
    <xf numFmtId="0" fontId="19" fillId="37" borderId="378" applyNumberFormat="0" applyProtection="0">
      <alignment horizontal="left" vertical="center" indent="1"/>
    </xf>
    <xf numFmtId="0" fontId="62" fillId="0" borderId="357" applyNumberFormat="0" applyFill="0" applyAlignment="0" applyProtection="0"/>
    <xf numFmtId="0" fontId="106" fillId="23" borderId="378" applyNumberFormat="0" applyProtection="0">
      <alignment horizontal="left" vertical="top" indent="1"/>
    </xf>
    <xf numFmtId="4" fontId="108" fillId="115" borderId="378" applyNumberFormat="0" applyProtection="0">
      <alignment horizontal="left" vertical="center" indent="1"/>
    </xf>
    <xf numFmtId="0" fontId="62" fillId="0" borderId="365" applyNumberFormat="0" applyFill="0" applyAlignment="0" applyProtection="0"/>
    <xf numFmtId="0" fontId="18" fillId="76" borderId="375"/>
    <xf numFmtId="4" fontId="115" fillId="111" borderId="405" applyNumberFormat="0" applyProtection="0">
      <alignment horizontal="right" vertical="center"/>
    </xf>
    <xf numFmtId="0" fontId="62" fillId="0" borderId="401" applyNumberFormat="0" applyFill="0" applyAlignment="0" applyProtection="0"/>
    <xf numFmtId="4" fontId="108" fillId="116" borderId="403" applyNumberFormat="0" applyProtection="0">
      <alignment horizontal="left" vertical="center" indent="1"/>
    </xf>
    <xf numFmtId="0" fontId="19" fillId="25" borderId="425" applyNumberFormat="0" applyProtection="0">
      <alignment horizontal="left" vertical="center" indent="1"/>
    </xf>
    <xf numFmtId="4" fontId="106" fillId="23" borderId="470" applyNumberFormat="0" applyProtection="0">
      <alignment horizontal="left" vertical="center" indent="1"/>
    </xf>
    <xf numFmtId="4" fontId="108" fillId="61" borderId="378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4" fontId="108" fillId="59" borderId="378" applyNumberFormat="0" applyProtection="0">
      <alignment horizontal="right" vertical="center"/>
    </xf>
    <xf numFmtId="0" fontId="57" fillId="57" borderId="409" applyNumberFormat="0" applyAlignment="0" applyProtection="0"/>
    <xf numFmtId="0" fontId="19" fillId="109" borderId="447" applyNumberFormat="0" applyProtection="0">
      <alignment horizontal="left" vertical="top" indent="1"/>
    </xf>
    <xf numFmtId="0" fontId="62" fillId="0" borderId="397" applyNumberFormat="0" applyFill="0" applyAlignment="0" applyProtection="0"/>
    <xf numFmtId="0" fontId="44" fillId="70" borderId="371" applyNumberFormat="0" applyAlignment="0" applyProtection="0"/>
    <xf numFmtId="0" fontId="19" fillId="25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4" fontId="108" fillId="115" borderId="378" applyNumberFormat="0" applyProtection="0">
      <alignment horizontal="left" vertical="center" indent="1"/>
    </xf>
    <xf numFmtId="4" fontId="108" fillId="65" borderId="425" applyNumberFormat="0" applyProtection="0">
      <alignment horizontal="right" vertical="center"/>
    </xf>
    <xf numFmtId="0" fontId="19" fillId="114" borderId="378" applyNumberFormat="0" applyProtection="0">
      <alignment horizontal="left" vertical="top" indent="1"/>
    </xf>
    <xf numFmtId="4" fontId="108" fillId="68" borderId="403" applyNumberFormat="0" applyProtection="0">
      <alignment horizontal="right" vertical="center"/>
    </xf>
    <xf numFmtId="0" fontId="41" fillId="78" borderId="364" applyNumberFormat="0" applyFont="0" applyAlignment="0" applyProtection="0"/>
    <xf numFmtId="4" fontId="123" fillId="139" borderId="380" applyNumberFormat="0" applyProtection="0">
      <alignment horizontal="left" vertical="center" indent="1"/>
    </xf>
    <xf numFmtId="4" fontId="108" fillId="115" borderId="378" applyNumberFormat="0" applyProtection="0">
      <alignment horizontal="right" vertical="center"/>
    </xf>
    <xf numFmtId="4" fontId="108" fillId="67" borderId="378" applyNumberFormat="0" applyProtection="0">
      <alignment horizontal="right" vertical="center"/>
    </xf>
    <xf numFmtId="0" fontId="115" fillId="138" borderId="380" applyNumberFormat="0" applyProtection="0">
      <alignment horizontal="left" vertical="center" indent="1"/>
    </xf>
    <xf numFmtId="0" fontId="101" fillId="137" borderId="403" applyNumberFormat="0" applyProtection="0">
      <alignment horizontal="left" vertical="top" indent="1"/>
    </xf>
    <xf numFmtId="4" fontId="108" fillId="111" borderId="403" applyNumberFormat="0" applyProtection="0">
      <alignment horizontal="right" vertical="center"/>
    </xf>
    <xf numFmtId="0" fontId="105" fillId="70" borderId="360" applyNumberFormat="0" applyAlignment="0" applyProtection="0"/>
    <xf numFmtId="0" fontId="41" fillId="78" borderId="396" applyNumberFormat="0" applyFont="0" applyAlignment="0" applyProtection="0"/>
    <xf numFmtId="4" fontId="106" fillId="23" borderId="378" applyNumberFormat="0" applyProtection="0">
      <alignment horizontal="left" vertical="center" indent="1"/>
    </xf>
    <xf numFmtId="4" fontId="106" fillId="23" borderId="403" applyNumberFormat="0" applyProtection="0">
      <alignment horizontal="left" vertical="center" indent="1"/>
    </xf>
    <xf numFmtId="4" fontId="111" fillId="113" borderId="403" applyNumberFormat="0" applyProtection="0">
      <alignment horizontal="right" vertical="center"/>
    </xf>
    <xf numFmtId="0" fontId="19" fillId="37" borderId="403" applyNumberFormat="0" applyProtection="0">
      <alignment horizontal="left" vertical="top" indent="1"/>
    </xf>
    <xf numFmtId="4" fontId="106" fillId="23" borderId="403" applyNumberFormat="0" applyProtection="0">
      <alignment horizontal="left" vertical="center" indent="1"/>
    </xf>
    <xf numFmtId="0" fontId="19" fillId="114" borderId="378" applyNumberFormat="0" applyProtection="0">
      <alignment horizontal="left" vertical="center" indent="1"/>
    </xf>
    <xf numFmtId="4" fontId="108" fillId="61" borderId="403" applyNumberFormat="0" applyProtection="0">
      <alignment horizontal="right" vertical="center"/>
    </xf>
    <xf numFmtId="0" fontId="62" fillId="0" borderId="377" applyNumberFormat="0" applyFill="0" applyAlignment="0" applyProtection="0"/>
    <xf numFmtId="4" fontId="108" fillId="115" borderId="378" applyNumberFormat="0" applyProtection="0">
      <alignment horizontal="right" vertical="center"/>
    </xf>
    <xf numFmtId="4" fontId="108" fillId="61" borderId="378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4" fontId="108" fillId="68" borderId="378" applyNumberFormat="0" applyProtection="0">
      <alignment horizontal="right" vertical="center"/>
    </xf>
    <xf numFmtId="0" fontId="19" fillId="25" borderId="378" applyNumberFormat="0" applyProtection="0">
      <alignment horizontal="left" vertical="top" indent="1"/>
    </xf>
    <xf numFmtId="0" fontId="62" fillId="0" borderId="373" applyNumberFormat="0" applyFill="0" applyAlignment="0" applyProtection="0"/>
    <xf numFmtId="4" fontId="111" fillId="116" borderId="378" applyNumberFormat="0" applyProtection="0">
      <alignment vertical="center"/>
    </xf>
    <xf numFmtId="4" fontId="108" fillId="113" borderId="378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0" fontId="19" fillId="109" borderId="378" applyNumberFormat="0" applyProtection="0">
      <alignment horizontal="left" vertical="top" indent="1"/>
    </xf>
    <xf numFmtId="0" fontId="123" fillId="21" borderId="381"/>
    <xf numFmtId="4" fontId="108" fillId="59" borderId="425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168" fontId="15" fillId="0" borderId="374">
      <alignment horizontal="right" indent="1"/>
    </xf>
    <xf numFmtId="4" fontId="106" fillId="77" borderId="378" applyNumberFormat="0" applyProtection="0">
      <alignment vertical="center"/>
    </xf>
    <xf numFmtId="0" fontId="44" fillId="70" borderId="371" applyNumberFormat="0" applyAlignment="0" applyProtection="0"/>
    <xf numFmtId="4" fontId="108" fillId="116" borderId="378" applyNumberFormat="0" applyProtection="0">
      <alignment horizontal="left" vertical="center" indent="1"/>
    </xf>
    <xf numFmtId="0" fontId="44" fillId="70" borderId="383" applyNumberFormat="0" applyAlignment="0" applyProtection="0"/>
    <xf numFmtId="0" fontId="62" fillId="0" borderId="389" applyNumberFormat="0" applyFill="0" applyAlignment="0" applyProtection="0"/>
    <xf numFmtId="0" fontId="19" fillId="25" borderId="378" applyNumberFormat="0" applyProtection="0">
      <alignment horizontal="left" vertical="top" indent="1"/>
    </xf>
    <xf numFmtId="0" fontId="14" fillId="78" borderId="364" applyNumberFormat="0" applyFont="0" applyAlignment="0" applyProtection="0"/>
    <xf numFmtId="0" fontId="108" fillId="109" borderId="378" applyNumberFormat="0" applyProtection="0">
      <alignment horizontal="left" vertical="top" indent="1"/>
    </xf>
    <xf numFmtId="4" fontId="108" fillId="61" borderId="378" applyNumberFormat="0" applyProtection="0">
      <alignment horizontal="right" vertical="center"/>
    </xf>
    <xf numFmtId="4" fontId="108" fillId="115" borderId="378" applyNumberFormat="0" applyProtection="0">
      <alignment horizontal="left" vertical="center" indent="1"/>
    </xf>
    <xf numFmtId="4" fontId="108" fillId="69" borderId="378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4" fontId="113" fillId="113" borderId="378" applyNumberFormat="0" applyProtection="0">
      <alignment horizontal="right" vertical="center"/>
    </xf>
    <xf numFmtId="4" fontId="108" fillId="59" borderId="378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68" borderId="378" applyNumberFormat="0" applyProtection="0">
      <alignment horizontal="right" vertical="center"/>
    </xf>
    <xf numFmtId="0" fontId="19" fillId="37" borderId="378" applyNumberFormat="0" applyProtection="0">
      <alignment horizontal="left" vertical="top" indent="1"/>
    </xf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4" fontId="121" fillId="23" borderId="405" applyNumberFormat="0" applyProtection="0">
      <alignment vertical="center"/>
    </xf>
    <xf numFmtId="0" fontId="18" fillId="30" borderId="402"/>
    <xf numFmtId="4" fontId="115" fillId="61" borderId="449" applyNumberFormat="0" applyProtection="0">
      <alignment horizontal="right" vertical="center"/>
    </xf>
    <xf numFmtId="0" fontId="40" fillId="76" borderId="362"/>
    <xf numFmtId="4" fontId="113" fillId="113" borderId="447" applyNumberFormat="0" applyProtection="0">
      <alignment horizontal="right" vertical="center"/>
    </xf>
    <xf numFmtId="0" fontId="62" fillId="0" borderId="397" applyNumberFormat="0" applyFill="0" applyAlignment="0" applyProtection="0"/>
    <xf numFmtId="168" fontId="15" fillId="0" borderId="358">
      <alignment horizontal="right" indent="1"/>
    </xf>
    <xf numFmtId="0" fontId="19" fillId="109" borderId="378" applyNumberFormat="0" applyProtection="0">
      <alignment horizontal="left" vertical="top" indent="1"/>
    </xf>
    <xf numFmtId="168" fontId="15" fillId="0" borderId="374">
      <alignment horizontal="right" indent="1"/>
    </xf>
    <xf numFmtId="4" fontId="115" fillId="65" borderId="380" applyNumberFormat="0" applyProtection="0">
      <alignment horizontal="right" vertical="center"/>
    </xf>
    <xf numFmtId="4" fontId="115" fillId="0" borderId="380" applyNumberFormat="0" applyProtection="0">
      <alignment horizontal="right" vertical="center"/>
    </xf>
    <xf numFmtId="0" fontId="105" fillId="70" borderId="400" applyNumberFormat="0" applyAlignment="0" applyProtection="0"/>
    <xf numFmtId="0" fontId="125" fillId="0" borderId="402"/>
    <xf numFmtId="4" fontId="111" fillId="113" borderId="378" applyNumberFormat="0" applyProtection="0">
      <alignment horizontal="right" vertical="center"/>
    </xf>
    <xf numFmtId="0" fontId="41" fillId="78" borderId="396" applyNumberFormat="0" applyFont="0" applyAlignment="0" applyProtection="0"/>
    <xf numFmtId="4" fontId="108" fillId="69" borderId="378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57" fillId="57" borderId="363" applyNumberFormat="0" applyAlignment="0" applyProtection="0"/>
    <xf numFmtId="168" fontId="15" fillId="0" borderId="382">
      <alignment horizontal="right" indent="1"/>
    </xf>
    <xf numFmtId="0" fontId="19" fillId="37" borderId="378" applyNumberFormat="0" applyProtection="0">
      <alignment horizontal="left" vertical="center" indent="1"/>
    </xf>
    <xf numFmtId="0" fontId="108" fillId="109" borderId="378" applyNumberFormat="0" applyProtection="0">
      <alignment horizontal="left" vertical="top" indent="1"/>
    </xf>
    <xf numFmtId="0" fontId="14" fillId="78" borderId="364" applyNumberFormat="0" applyFont="0" applyAlignment="0" applyProtection="0"/>
    <xf numFmtId="0" fontId="108" fillId="116" borderId="378" applyNumberFormat="0" applyProtection="0">
      <alignment horizontal="left" vertical="top" indent="1"/>
    </xf>
    <xf numFmtId="4" fontId="108" fillId="61" borderId="378" applyNumberFormat="0" applyProtection="0">
      <alignment horizontal="right" vertical="center"/>
    </xf>
    <xf numFmtId="4" fontId="123" fillId="139" borderId="380" applyNumberFormat="0" applyProtection="0">
      <alignment horizontal="left" vertical="center" indent="1"/>
    </xf>
    <xf numFmtId="4" fontId="111" fillId="113" borderId="425" applyNumberFormat="0" applyProtection="0">
      <alignment horizontal="right" vertical="center"/>
    </xf>
    <xf numFmtId="4" fontId="108" fillId="59" borderId="378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0" fontId="40" fillId="30" borderId="407"/>
    <xf numFmtId="0" fontId="40" fillId="30" borderId="393"/>
    <xf numFmtId="0" fontId="57" fillId="57" borderId="383" applyNumberFormat="0" applyAlignment="0" applyProtection="0"/>
    <xf numFmtId="4" fontId="124" fillId="137" borderId="379" applyNumberFormat="0" applyProtection="0">
      <alignment horizontal="left" vertical="center" indent="1"/>
    </xf>
    <xf numFmtId="0" fontId="106" fillId="23" borderId="378" applyNumberFormat="0" applyProtection="0">
      <alignment horizontal="left" vertical="top" indent="1"/>
    </xf>
    <xf numFmtId="0" fontId="105" fillId="70" borderId="360" applyNumberFormat="0" applyAlignment="0" applyProtection="0"/>
    <xf numFmtId="4" fontId="108" fillId="116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center" indent="1"/>
    </xf>
    <xf numFmtId="4" fontId="108" fillId="115" borderId="378" applyNumberFormat="0" applyProtection="0">
      <alignment horizontal="left" vertical="center" indent="1"/>
    </xf>
    <xf numFmtId="0" fontId="44" fillId="70" borderId="409" applyNumberFormat="0" applyAlignment="0" applyProtection="0"/>
    <xf numFmtId="0" fontId="57" fillId="57" borderId="383" applyNumberFormat="0" applyAlignment="0" applyProtection="0"/>
    <xf numFmtId="0" fontId="19" fillId="25" borderId="378" applyNumberFormat="0" applyProtection="0">
      <alignment horizontal="left" vertical="center" indent="1"/>
    </xf>
    <xf numFmtId="4" fontId="115" fillId="61" borderId="380" applyNumberFormat="0" applyProtection="0">
      <alignment horizontal="right" vertical="center"/>
    </xf>
    <xf numFmtId="0" fontId="19" fillId="114" borderId="403" applyNumberFormat="0" applyProtection="0">
      <alignment horizontal="left" vertical="top" indent="1"/>
    </xf>
    <xf numFmtId="0" fontId="108" fillId="109" borderId="378" applyNumberFormat="0" applyProtection="0">
      <alignment horizontal="left" vertical="top" indent="1"/>
    </xf>
    <xf numFmtId="0" fontId="19" fillId="25" borderId="378" applyNumberFormat="0" applyProtection="0">
      <alignment horizontal="left" vertical="center" indent="1"/>
    </xf>
    <xf numFmtId="4" fontId="108" fillId="68" borderId="378" applyNumberFormat="0" applyProtection="0">
      <alignment horizontal="right" vertical="center"/>
    </xf>
    <xf numFmtId="168" fontId="15" fillId="0" borderId="382">
      <alignment horizontal="right" indent="1"/>
    </xf>
    <xf numFmtId="0" fontId="19" fillId="25" borderId="378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0" fontId="62" fillId="0" borderId="433" applyNumberFormat="0" applyFill="0" applyAlignment="0" applyProtection="0"/>
    <xf numFmtId="4" fontId="108" fillId="67" borderId="378" applyNumberFormat="0" applyProtection="0">
      <alignment horizontal="right" vertical="center"/>
    </xf>
    <xf numFmtId="4" fontId="108" fillId="116" borderId="378" applyNumberFormat="0" applyProtection="0">
      <alignment vertical="center"/>
    </xf>
    <xf numFmtId="168" fontId="15" fillId="0" borderId="382">
      <alignment horizontal="right" indent="1"/>
    </xf>
    <xf numFmtId="0" fontId="57" fillId="57" borderId="409" applyNumberFormat="0" applyAlignment="0" applyProtection="0"/>
    <xf numFmtId="0" fontId="106" fillId="23" borderId="378" applyNumberFormat="0" applyProtection="0">
      <alignment horizontal="left" vertical="top" indent="1"/>
    </xf>
    <xf numFmtId="4" fontId="108" fillId="61" borderId="403" applyNumberFormat="0" applyProtection="0">
      <alignment horizontal="right" vertical="center"/>
    </xf>
    <xf numFmtId="0" fontId="62" fillId="0" borderId="365" applyNumberFormat="0" applyFill="0" applyAlignment="0" applyProtection="0"/>
    <xf numFmtId="168" fontId="15" fillId="0" borderId="382">
      <alignment horizontal="right" indent="1"/>
    </xf>
    <xf numFmtId="0" fontId="44" fillId="70" borderId="383" applyNumberFormat="0" applyAlignment="0" applyProtection="0"/>
    <xf numFmtId="0" fontId="108" fillId="116" borderId="378" applyNumberFormat="0" applyProtection="0">
      <alignment horizontal="left" vertical="top" indent="1"/>
    </xf>
    <xf numFmtId="4" fontId="115" fillId="51" borderId="380" applyNumberFormat="0" applyProtection="0">
      <alignment horizontal="left" vertical="center" indent="1"/>
    </xf>
    <xf numFmtId="0" fontId="19" fillId="25" borderId="378" applyNumberFormat="0" applyProtection="0">
      <alignment horizontal="left" vertical="center" indent="1"/>
    </xf>
    <xf numFmtId="0" fontId="57" fillId="57" borderId="383" applyNumberFormat="0" applyAlignment="0" applyProtection="0"/>
    <xf numFmtId="0" fontId="19" fillId="109" borderId="425" applyNumberFormat="0" applyProtection="0">
      <alignment horizontal="left" vertical="top" indent="1"/>
    </xf>
    <xf numFmtId="4" fontId="113" fillId="113" borderId="403" applyNumberFormat="0" applyProtection="0">
      <alignment horizontal="right" vertical="center"/>
    </xf>
    <xf numFmtId="0" fontId="101" fillId="115" borderId="378" applyNumberFormat="0" applyProtection="0">
      <alignment horizontal="left" vertical="top" indent="1"/>
    </xf>
    <xf numFmtId="0" fontId="18" fillId="76" borderId="375"/>
    <xf numFmtId="4" fontId="108" fillId="59" borderId="378" applyNumberFormat="0" applyProtection="0">
      <alignment horizontal="right" vertical="center"/>
    </xf>
    <xf numFmtId="0" fontId="105" fillId="70" borderId="360" applyNumberFormat="0" applyAlignment="0" applyProtection="0"/>
    <xf numFmtId="4" fontId="108" fillId="115" borderId="378" applyNumberFormat="0" applyProtection="0">
      <alignment horizontal="right" vertical="center"/>
    </xf>
    <xf numFmtId="0" fontId="40" fillId="76" borderId="375"/>
    <xf numFmtId="4" fontId="107" fillId="23" borderId="378" applyNumberFormat="0" applyProtection="0">
      <alignment vertical="center"/>
    </xf>
    <xf numFmtId="0" fontId="57" fillId="57" borderId="383" applyNumberFormat="0" applyAlignment="0" applyProtection="0"/>
    <xf numFmtId="0" fontId="19" fillId="37" borderId="378" applyNumberFormat="0" applyProtection="0">
      <alignment horizontal="left" vertical="top" indent="1"/>
    </xf>
    <xf numFmtId="0" fontId="19" fillId="37" borderId="447" applyNumberFormat="0" applyProtection="0">
      <alignment horizontal="left" vertical="top" indent="1"/>
    </xf>
    <xf numFmtId="0" fontId="108" fillId="116" borderId="403" applyNumberFormat="0" applyProtection="0">
      <alignment horizontal="left" vertical="top" indent="1"/>
    </xf>
    <xf numFmtId="0" fontId="101" fillId="58" borderId="378" applyNumberFormat="0" applyProtection="0">
      <alignment horizontal="left" vertical="top" indent="1"/>
    </xf>
    <xf numFmtId="0" fontId="57" fillId="57" borderId="383" applyNumberFormat="0" applyAlignment="0" applyProtection="0"/>
    <xf numFmtId="4" fontId="108" fillId="115" borderId="378" applyNumberFormat="0" applyProtection="0">
      <alignment horizontal="right" vertical="center"/>
    </xf>
    <xf numFmtId="0" fontId="62" fillId="0" borderId="397" applyNumberFormat="0" applyFill="0" applyAlignment="0" applyProtection="0"/>
    <xf numFmtId="168" fontId="15" fillId="0" borderId="382">
      <alignment horizontal="right" indent="1"/>
    </xf>
    <xf numFmtId="4" fontId="123" fillId="139" borderId="380" applyNumberFormat="0" applyProtection="0">
      <alignment horizontal="left" vertical="center" indent="1"/>
    </xf>
    <xf numFmtId="0" fontId="19" fillId="114" borderId="378" applyNumberFormat="0" applyProtection="0">
      <alignment horizontal="left" vertical="center" indent="1"/>
    </xf>
    <xf numFmtId="4" fontId="108" fillId="61" borderId="378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0" fontId="19" fillId="25" borderId="378" applyNumberFormat="0" applyProtection="0">
      <alignment horizontal="left" vertical="top" indent="1"/>
    </xf>
    <xf numFmtId="4" fontId="108" fillId="116" borderId="425" applyNumberFormat="0" applyProtection="0">
      <alignment horizontal="left" vertical="center" indent="1"/>
    </xf>
    <xf numFmtId="4" fontId="115" fillId="0" borderId="380" applyNumberFormat="0" applyProtection="0">
      <alignment horizontal="right" vertical="center"/>
    </xf>
    <xf numFmtId="0" fontId="44" fillId="70" borderId="383" applyNumberFormat="0" applyAlignment="0" applyProtection="0"/>
    <xf numFmtId="4" fontId="108" fillId="115" borderId="378" applyNumberFormat="0" applyProtection="0">
      <alignment horizontal="left" vertical="center" indent="1"/>
    </xf>
    <xf numFmtId="4" fontId="106" fillId="23" borderId="378" applyNumberFormat="0" applyProtection="0">
      <alignment horizontal="left" vertical="center" indent="1"/>
    </xf>
    <xf numFmtId="0" fontId="40" fillId="30" borderId="398"/>
    <xf numFmtId="0" fontId="108" fillId="116" borderId="378" applyNumberFormat="0" applyProtection="0">
      <alignment horizontal="left" vertical="top" indent="1"/>
    </xf>
    <xf numFmtId="4" fontId="106" fillId="23" borderId="378" applyNumberFormat="0" applyProtection="0">
      <alignment horizontal="left" vertical="center" indent="1"/>
    </xf>
    <xf numFmtId="4" fontId="124" fillId="137" borderId="448" applyNumberFormat="0" applyProtection="0">
      <alignment horizontal="left" vertical="center" indent="1"/>
    </xf>
    <xf numFmtId="0" fontId="41" fillId="78" borderId="364" applyNumberFormat="0" applyFont="0" applyAlignment="0" applyProtection="0"/>
    <xf numFmtId="0" fontId="19" fillId="37" borderId="378" applyNumberFormat="0" applyProtection="0">
      <alignment horizontal="left" vertical="top" indent="1"/>
    </xf>
    <xf numFmtId="4" fontId="108" fillId="65" borderId="378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0" fontId="101" fillId="137" borderId="403" applyNumberFormat="0" applyProtection="0">
      <alignment horizontal="left" vertical="top" indent="1"/>
    </xf>
    <xf numFmtId="0" fontId="18" fillId="76" borderId="399"/>
    <xf numFmtId="0" fontId="108" fillId="109" borderId="470" applyNumberFormat="0" applyProtection="0">
      <alignment horizontal="left" vertical="top" indent="1"/>
    </xf>
    <xf numFmtId="0" fontId="105" fillId="70" borderId="422" applyNumberFormat="0" applyAlignment="0" applyProtection="0"/>
    <xf numFmtId="168" fontId="15" fillId="0" borderId="374">
      <alignment horizontal="right" indent="1"/>
    </xf>
    <xf numFmtId="0" fontId="62" fillId="0" borderId="377" applyNumberFormat="0" applyFill="0" applyAlignment="0" applyProtection="0"/>
    <xf numFmtId="0" fontId="57" fillId="57" borderId="395" applyNumberFormat="0" applyAlignment="0" applyProtection="0"/>
    <xf numFmtId="0" fontId="18" fillId="30" borderId="358"/>
    <xf numFmtId="4" fontId="108" fillId="53" borderId="378" applyNumberFormat="0" applyProtection="0">
      <alignment horizontal="right" vertical="center"/>
    </xf>
    <xf numFmtId="0" fontId="40" fillId="76" borderId="430"/>
    <xf numFmtId="0" fontId="40" fillId="76" borderId="399"/>
    <xf numFmtId="0" fontId="40" fillId="76" borderId="375"/>
    <xf numFmtId="0" fontId="40" fillId="76" borderId="399"/>
    <xf numFmtId="0" fontId="41" fillId="78" borderId="372" applyNumberFormat="0" applyFont="0" applyAlignment="0" applyProtection="0"/>
    <xf numFmtId="4" fontId="108" fillId="113" borderId="447" applyNumberFormat="0" applyProtection="0">
      <alignment horizontal="right" vertical="center"/>
    </xf>
    <xf numFmtId="0" fontId="14" fillId="78" borderId="364" applyNumberFormat="0" applyFont="0" applyAlignment="0" applyProtection="0"/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4" fontId="108" fillId="69" borderId="378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15" fillId="112" borderId="379" applyNumberFormat="0" applyProtection="0">
      <alignment horizontal="left" vertical="center" indent="1"/>
    </xf>
    <xf numFmtId="4" fontId="111" fillId="116" borderId="378" applyNumberFormat="0" applyProtection="0">
      <alignment vertical="center"/>
    </xf>
    <xf numFmtId="0" fontId="19" fillId="37" borderId="378" applyNumberFormat="0" applyProtection="0">
      <alignment horizontal="left" vertical="top" indent="1"/>
    </xf>
    <xf numFmtId="0" fontId="62" fillId="0" borderId="365" applyNumberFormat="0" applyFill="0" applyAlignment="0" applyProtection="0"/>
    <xf numFmtId="4" fontId="108" fillId="61" borderId="378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0" fontId="19" fillId="109" borderId="403" applyNumberFormat="0" applyProtection="0">
      <alignment horizontal="left" vertical="top" indent="1"/>
    </xf>
    <xf numFmtId="4" fontId="108" fillId="116" borderId="425" applyNumberFormat="0" applyProtection="0">
      <alignment horizontal="left" vertical="center" indent="1"/>
    </xf>
    <xf numFmtId="4" fontId="108" fillId="111" borderId="378" applyNumberFormat="0" applyProtection="0">
      <alignment horizontal="right" vertical="center"/>
    </xf>
    <xf numFmtId="0" fontId="44" fillId="70" borderId="383" applyNumberFormat="0" applyAlignment="0" applyProtection="0"/>
    <xf numFmtId="4" fontId="108" fillId="53" borderId="378" applyNumberFormat="0" applyProtection="0">
      <alignment horizontal="right" vertical="center"/>
    </xf>
    <xf numFmtId="0" fontId="106" fillId="23" borderId="378" applyNumberFormat="0" applyProtection="0">
      <alignment horizontal="left" vertical="top" indent="1"/>
    </xf>
    <xf numFmtId="4" fontId="106" fillId="77" borderId="378" applyNumberFormat="0" applyProtection="0">
      <alignment vertical="center"/>
    </xf>
    <xf numFmtId="0" fontId="19" fillId="25" borderId="378" applyNumberFormat="0" applyProtection="0">
      <alignment horizontal="left" vertical="top" indent="1"/>
    </xf>
    <xf numFmtId="168" fontId="15" fillId="0" borderId="382">
      <alignment horizontal="right" indent="1"/>
    </xf>
    <xf numFmtId="4" fontId="106" fillId="23" borderId="378" applyNumberFormat="0" applyProtection="0">
      <alignment horizontal="left" vertical="center" indent="1"/>
    </xf>
    <xf numFmtId="0" fontId="57" fillId="57" borderId="395" applyNumberFormat="0" applyAlignment="0" applyProtection="0"/>
    <xf numFmtId="0" fontId="101" fillId="115" borderId="378" applyNumberFormat="0" applyProtection="0">
      <alignment horizontal="left" vertical="top" indent="1"/>
    </xf>
    <xf numFmtId="0" fontId="19" fillId="25" borderId="378" applyNumberFormat="0" applyProtection="0">
      <alignment horizontal="left" vertical="center" indent="1"/>
    </xf>
    <xf numFmtId="0" fontId="19" fillId="114" borderId="378" applyNumberFormat="0" applyProtection="0">
      <alignment horizontal="left" vertical="top" indent="1"/>
    </xf>
    <xf numFmtId="4" fontId="106" fillId="23" borderId="378" applyNumberFormat="0" applyProtection="0">
      <alignment horizontal="left" vertical="center" indent="1"/>
    </xf>
    <xf numFmtId="4" fontId="108" fillId="60" borderId="403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0" fontId="105" fillId="70" borderId="384" applyNumberFormat="0" applyAlignment="0" applyProtection="0"/>
    <xf numFmtId="0" fontId="106" fillId="23" borderId="378" applyNumberFormat="0" applyProtection="0">
      <alignment horizontal="left" vertical="top" indent="1"/>
    </xf>
    <xf numFmtId="4" fontId="111" fillId="116" borderId="447" applyNumberFormat="0" applyProtection="0">
      <alignment vertical="center"/>
    </xf>
    <xf numFmtId="4" fontId="108" fillId="113" borderId="378" applyNumberFormat="0" applyProtection="0">
      <alignment horizontal="right" vertical="center"/>
    </xf>
    <xf numFmtId="0" fontId="105" fillId="70" borderId="360" applyNumberFormat="0" applyAlignment="0" applyProtection="0"/>
    <xf numFmtId="0" fontId="19" fillId="37" borderId="403" applyNumberFormat="0" applyProtection="0">
      <alignment horizontal="left" vertical="center" indent="1"/>
    </xf>
    <xf numFmtId="0" fontId="108" fillId="109" borderId="378" applyNumberFormat="0" applyProtection="0">
      <alignment horizontal="left" vertical="top" indent="1"/>
    </xf>
    <xf numFmtId="4" fontId="108" fillId="111" borderId="447" applyNumberFormat="0" applyProtection="0">
      <alignment horizontal="right" vertical="center"/>
    </xf>
    <xf numFmtId="0" fontId="108" fillId="116" borderId="378" applyNumberFormat="0" applyProtection="0">
      <alignment horizontal="left" vertical="top" indent="1"/>
    </xf>
    <xf numFmtId="0" fontId="57" fillId="57" borderId="383" applyNumberFormat="0" applyAlignment="0" applyProtection="0"/>
    <xf numFmtId="0" fontId="108" fillId="109" borderId="403" applyNumberFormat="0" applyProtection="0">
      <alignment horizontal="left" vertical="top" indent="1"/>
    </xf>
    <xf numFmtId="4" fontId="111" fillId="116" borderId="470" applyNumberFormat="0" applyProtection="0">
      <alignment vertical="center"/>
    </xf>
    <xf numFmtId="0" fontId="106" fillId="23" borderId="378" applyNumberFormat="0" applyProtection="0">
      <alignment horizontal="left" vertical="top" indent="1"/>
    </xf>
    <xf numFmtId="0" fontId="19" fillId="25" borderId="378" applyNumberFormat="0" applyProtection="0">
      <alignment horizontal="left" vertical="top" indent="1"/>
    </xf>
    <xf numFmtId="4" fontId="108" fillId="68" borderId="378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0" fontId="19" fillId="114" borderId="378" applyNumberFormat="0" applyProtection="0">
      <alignment horizontal="left" vertical="top" indent="1"/>
    </xf>
    <xf numFmtId="4" fontId="106" fillId="23" borderId="378" applyNumberFormat="0" applyProtection="0">
      <alignment horizontal="left" vertical="center" indent="1"/>
    </xf>
    <xf numFmtId="4" fontId="108" fillId="116" borderId="378" applyNumberFormat="0" applyProtection="0">
      <alignment horizontal="left" vertical="center" indent="1"/>
    </xf>
    <xf numFmtId="4" fontId="108" fillId="116" borderId="378" applyNumberFormat="0" applyProtection="0">
      <alignment horizontal="left" vertical="center" indent="1"/>
    </xf>
    <xf numFmtId="4" fontId="108" fillId="115" borderId="378" applyNumberFormat="0" applyProtection="0">
      <alignment horizontal="left" vertical="center" indent="1"/>
    </xf>
    <xf numFmtId="0" fontId="19" fillId="37" borderId="378" applyNumberFormat="0" applyProtection="0">
      <alignment horizontal="left" vertical="center" indent="1"/>
    </xf>
    <xf numFmtId="4" fontId="115" fillId="51" borderId="472" applyNumberFormat="0" applyProtection="0">
      <alignment horizontal="left" vertical="center" indent="1"/>
    </xf>
    <xf numFmtId="0" fontId="57" fillId="57" borderId="466" applyNumberFormat="0" applyAlignment="0" applyProtection="0"/>
    <xf numFmtId="4" fontId="106" fillId="77" borderId="378" applyNumberFormat="0" applyProtection="0">
      <alignment vertical="center"/>
    </xf>
    <xf numFmtId="0" fontId="105" fillId="70" borderId="360" applyNumberFormat="0" applyAlignment="0" applyProtection="0"/>
    <xf numFmtId="0" fontId="19" fillId="114" borderId="378" applyNumberFormat="0" applyProtection="0">
      <alignment horizontal="left" vertical="top" indent="1"/>
    </xf>
    <xf numFmtId="4" fontId="113" fillId="113" borderId="378" applyNumberFormat="0" applyProtection="0">
      <alignment horizontal="right" vertical="center"/>
    </xf>
    <xf numFmtId="0" fontId="57" fillId="57" borderId="383" applyNumberFormat="0" applyAlignment="0" applyProtection="0"/>
    <xf numFmtId="0" fontId="19" fillId="37" borderId="378" applyNumberFormat="0" applyProtection="0">
      <alignment horizontal="left" vertical="top" indent="1"/>
    </xf>
    <xf numFmtId="0" fontId="108" fillId="109" borderId="378" applyNumberFormat="0" applyProtection="0">
      <alignment horizontal="left" vertical="top" indent="1"/>
    </xf>
    <xf numFmtId="0" fontId="44" fillId="70" borderId="387" applyNumberFormat="0" applyAlignment="0" applyProtection="0"/>
    <xf numFmtId="0" fontId="62" fillId="0" borderId="357" applyNumberFormat="0" applyFill="0" applyAlignment="0" applyProtection="0"/>
    <xf numFmtId="0" fontId="19" fillId="114" borderId="378" applyNumberFormat="0" applyProtection="0">
      <alignment horizontal="left" vertical="top" indent="1"/>
    </xf>
    <xf numFmtId="0" fontId="19" fillId="37" borderId="378" applyNumberFormat="0" applyProtection="0">
      <alignment horizontal="left" vertical="top" indent="1"/>
    </xf>
    <xf numFmtId="0" fontId="19" fillId="37" borderId="378" applyNumberFormat="0" applyProtection="0">
      <alignment horizontal="left" vertical="center" indent="1"/>
    </xf>
    <xf numFmtId="4" fontId="108" fillId="61" borderId="378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53" borderId="403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4" fontId="108" fillId="111" borderId="403" applyNumberFormat="0" applyProtection="0">
      <alignment horizontal="right" vertical="center"/>
    </xf>
    <xf numFmtId="168" fontId="15" fillId="0" borderId="382">
      <alignment horizontal="right" indent="1"/>
    </xf>
    <xf numFmtId="0" fontId="44" fillId="70" borderId="461" applyNumberFormat="0" applyAlignment="0" applyProtection="0"/>
    <xf numFmtId="0" fontId="14" fillId="78" borderId="364" applyNumberFormat="0" applyFont="0" applyAlignment="0" applyProtection="0"/>
    <xf numFmtId="0" fontId="105" fillId="70" borderId="360" applyNumberFormat="0" applyAlignment="0" applyProtection="0"/>
    <xf numFmtId="0" fontId="62" fillId="0" borderId="365" applyNumberFormat="0" applyFill="0" applyAlignment="0" applyProtection="0"/>
    <xf numFmtId="0" fontId="108" fillId="109" borderId="378" applyNumberFormat="0" applyProtection="0">
      <alignment horizontal="left" vertical="top" indent="1"/>
    </xf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4" fontId="113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0" fontId="108" fillId="116" borderId="378" applyNumberFormat="0" applyProtection="0">
      <alignment horizontal="left" vertical="top" indent="1"/>
    </xf>
    <xf numFmtId="0" fontId="19" fillId="25" borderId="378" applyNumberFormat="0" applyProtection="0">
      <alignment horizontal="left" vertical="center" indent="1"/>
    </xf>
    <xf numFmtId="4" fontId="108" fillId="116" borderId="378" applyNumberFormat="0" applyProtection="0">
      <alignment vertical="center"/>
    </xf>
    <xf numFmtId="4" fontId="111" fillId="113" borderId="425" applyNumberFormat="0" applyProtection="0">
      <alignment horizontal="right" vertical="center"/>
    </xf>
    <xf numFmtId="4" fontId="115" fillId="0" borderId="380" applyNumberFormat="0" applyProtection="0">
      <alignment horizontal="right" vertical="center"/>
    </xf>
    <xf numFmtId="4" fontId="123" fillId="116" borderId="380" applyNumberFormat="0" applyProtection="0">
      <alignment horizontal="left" vertical="center" indent="1"/>
    </xf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4" fontId="107" fillId="23" borderId="447" applyNumberFormat="0" applyProtection="0">
      <alignment vertical="center"/>
    </xf>
    <xf numFmtId="0" fontId="40" fillId="76" borderId="362"/>
    <xf numFmtId="0" fontId="62" fillId="0" borderId="357" applyNumberFormat="0" applyFill="0" applyAlignment="0" applyProtection="0"/>
    <xf numFmtId="4" fontId="115" fillId="112" borderId="448" applyNumberFormat="0" applyProtection="0">
      <alignment horizontal="left" vertical="center" indent="1"/>
    </xf>
    <xf numFmtId="4" fontId="108" fillId="111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0" fontId="62" fillId="0" borderId="365" applyNumberFormat="0" applyFill="0" applyAlignment="0" applyProtection="0"/>
    <xf numFmtId="4" fontId="108" fillId="116" borderId="378" applyNumberFormat="0" applyProtection="0">
      <alignment vertical="center"/>
    </xf>
    <xf numFmtId="4" fontId="108" fillId="116" borderId="378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378" applyNumberFormat="0" applyProtection="0">
      <alignment horizontal="left" vertical="top" indent="1"/>
    </xf>
    <xf numFmtId="4" fontId="108" fillId="69" borderId="378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0" fontId="19" fillId="25" borderId="447" applyNumberFormat="0" applyProtection="0">
      <alignment horizontal="left" vertical="top" indent="1"/>
    </xf>
    <xf numFmtId="4" fontId="108" fillId="67" borderId="378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4" fontId="108" fillId="65" borderId="378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0" fontId="19" fillId="37" borderId="447" applyNumberFormat="0" applyProtection="0">
      <alignment horizontal="left" vertical="top" indent="1"/>
    </xf>
    <xf numFmtId="0" fontId="19" fillId="109" borderId="378" applyNumberFormat="0" applyProtection="0">
      <alignment horizontal="left" vertical="center" indent="1"/>
    </xf>
    <xf numFmtId="0" fontId="41" fillId="78" borderId="372" applyNumberFormat="0" applyFont="0" applyAlignment="0" applyProtection="0"/>
    <xf numFmtId="4" fontId="111" fillId="116" borderId="425" applyNumberFormat="0" applyProtection="0">
      <alignment vertical="center"/>
    </xf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0" fontId="44" fillId="70" borderId="383" applyNumberFormat="0" applyAlignment="0" applyProtection="0"/>
    <xf numFmtId="4" fontId="113" fillId="113" borderId="378" applyNumberFormat="0" applyProtection="0">
      <alignment horizontal="right" vertical="center"/>
    </xf>
    <xf numFmtId="0" fontId="19" fillId="25" borderId="378" applyNumberFormat="0" applyProtection="0">
      <alignment horizontal="left" vertical="top" indent="1"/>
    </xf>
    <xf numFmtId="4" fontId="108" fillId="115" borderId="403" applyNumberFormat="0" applyProtection="0">
      <alignment horizontal="left" vertical="center" indent="1"/>
    </xf>
    <xf numFmtId="0" fontId="105" fillId="70" borderId="360" applyNumberFormat="0" applyAlignment="0" applyProtection="0"/>
    <xf numFmtId="168" fontId="15" fillId="0" borderId="382">
      <alignment horizontal="right" indent="1"/>
    </xf>
    <xf numFmtId="4" fontId="108" fillId="113" borderId="378" applyNumberFormat="0" applyProtection="0">
      <alignment horizontal="right" vertical="center"/>
    </xf>
    <xf numFmtId="0" fontId="19" fillId="109" borderId="378" applyNumberFormat="0" applyProtection="0">
      <alignment horizontal="left" vertical="top" indent="1"/>
    </xf>
    <xf numFmtId="0" fontId="57" fillId="57" borderId="383" applyNumberFormat="0" applyAlignment="0" applyProtection="0"/>
    <xf numFmtId="0" fontId="106" fillId="23" borderId="403" applyNumberFormat="0" applyProtection="0">
      <alignment horizontal="left" vertical="top" indent="1"/>
    </xf>
    <xf numFmtId="4" fontId="108" fillId="69" borderId="378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0" fontId="62" fillId="0" borderId="365" applyNumberFormat="0" applyFill="0" applyAlignment="0" applyProtection="0"/>
    <xf numFmtId="0" fontId="19" fillId="37" borderId="378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62" fillId="0" borderId="401" applyNumberFormat="0" applyFill="0" applyAlignment="0" applyProtection="0"/>
    <xf numFmtId="4" fontId="108" fillId="59" borderId="378" applyNumberFormat="0" applyProtection="0">
      <alignment horizontal="right" vertical="center"/>
    </xf>
    <xf numFmtId="0" fontId="62" fillId="0" borderId="423" applyNumberFormat="0" applyFill="0" applyAlignment="0" applyProtection="0"/>
    <xf numFmtId="4" fontId="111" fillId="113" borderId="378" applyNumberFormat="0" applyProtection="0">
      <alignment horizontal="right" vertical="center"/>
    </xf>
    <xf numFmtId="0" fontId="62" fillId="0" borderId="419" applyNumberFormat="0" applyFill="0" applyAlignment="0" applyProtection="0"/>
    <xf numFmtId="0" fontId="19" fillId="37" borderId="447" applyNumberFormat="0" applyProtection="0">
      <alignment horizontal="left" vertical="top" indent="1"/>
    </xf>
    <xf numFmtId="168" fontId="15" fillId="0" borderId="442">
      <alignment horizontal="right" indent="1"/>
    </xf>
    <xf numFmtId="0" fontId="57" fillId="57" borderId="417" applyNumberFormat="0" applyAlignment="0" applyProtection="0"/>
    <xf numFmtId="4" fontId="111" fillId="116" borderId="403" applyNumberFormat="0" applyProtection="0">
      <alignment vertical="center"/>
    </xf>
    <xf numFmtId="4" fontId="115" fillId="61" borderId="380" applyNumberFormat="0" applyProtection="0">
      <alignment horizontal="right" vertical="center"/>
    </xf>
    <xf numFmtId="4" fontId="108" fillId="65" borderId="378" applyNumberFormat="0" applyProtection="0">
      <alignment horizontal="right" vertical="center"/>
    </xf>
    <xf numFmtId="0" fontId="19" fillId="114" borderId="378" applyNumberFormat="0" applyProtection="0">
      <alignment horizontal="left" vertical="top" indent="1"/>
    </xf>
    <xf numFmtId="168" fontId="15" fillId="0" borderId="358">
      <alignment horizontal="right" indent="1"/>
    </xf>
    <xf numFmtId="0" fontId="19" fillId="37" borderId="378" applyNumberFormat="0" applyProtection="0">
      <alignment horizontal="left" vertical="center" indent="1"/>
    </xf>
    <xf numFmtId="4" fontId="106" fillId="23" borderId="378" applyNumberFormat="0" applyProtection="0">
      <alignment horizontal="left" vertical="center" indent="1"/>
    </xf>
    <xf numFmtId="4" fontId="108" fillId="69" borderId="378" applyNumberFormat="0" applyProtection="0">
      <alignment horizontal="right" vertical="center"/>
    </xf>
    <xf numFmtId="4" fontId="108" fillId="116" borderId="378" applyNumberFormat="0" applyProtection="0">
      <alignment horizontal="left" vertical="center" indent="1"/>
    </xf>
    <xf numFmtId="4" fontId="106" fillId="77" borderId="378" applyNumberFormat="0" applyProtection="0">
      <alignment vertical="center"/>
    </xf>
    <xf numFmtId="168" fontId="15" fillId="0" borderId="358">
      <alignment horizontal="right" indent="1"/>
    </xf>
    <xf numFmtId="4" fontId="108" fillId="69" borderId="447" applyNumberFormat="0" applyProtection="0">
      <alignment horizontal="right" vertical="center"/>
    </xf>
    <xf numFmtId="0" fontId="40" fillId="76" borderId="416"/>
    <xf numFmtId="0" fontId="108" fillId="116" borderId="378" applyNumberFormat="0" applyProtection="0">
      <alignment horizontal="left" vertical="top" indent="1"/>
    </xf>
    <xf numFmtId="4" fontId="106" fillId="77" borderId="378" applyNumberFormat="0" applyProtection="0">
      <alignment vertical="center"/>
    </xf>
    <xf numFmtId="0" fontId="62" fillId="0" borderId="423" applyNumberFormat="0" applyFill="0" applyAlignment="0" applyProtection="0"/>
    <xf numFmtId="4" fontId="115" fillId="60" borderId="472" applyNumberFormat="0" applyProtection="0">
      <alignment horizontal="right" vertical="center"/>
    </xf>
    <xf numFmtId="0" fontId="18" fillId="30" borderId="358"/>
    <xf numFmtId="0" fontId="62" fillId="0" borderId="357" applyNumberFormat="0" applyFill="0" applyAlignment="0" applyProtection="0"/>
    <xf numFmtId="4" fontId="108" fillId="115" borderId="378" applyNumberFormat="0" applyProtection="0">
      <alignment horizontal="right" vertical="center"/>
    </xf>
    <xf numFmtId="4" fontId="123" fillId="116" borderId="380" applyNumberFormat="0" applyProtection="0">
      <alignment horizontal="left" vertical="center" indent="1"/>
    </xf>
    <xf numFmtId="4" fontId="108" fillId="116" borderId="378" applyNumberFormat="0" applyProtection="0">
      <alignment horizontal="left" vertical="center" indent="1"/>
    </xf>
    <xf numFmtId="0" fontId="41" fillId="78" borderId="388" applyNumberFormat="0" applyFont="0" applyAlignment="0" applyProtection="0"/>
    <xf numFmtId="0" fontId="62" fillId="0" borderId="401" applyNumberFormat="0" applyFill="0" applyAlignment="0" applyProtection="0"/>
    <xf numFmtId="0" fontId="62" fillId="0" borderId="397" applyNumberFormat="0" applyFill="0" applyAlignment="0" applyProtection="0"/>
    <xf numFmtId="0" fontId="108" fillId="116" borderId="378" applyNumberFormat="0" applyProtection="0">
      <alignment horizontal="left" vertical="top" indent="1"/>
    </xf>
    <xf numFmtId="4" fontId="108" fillId="60" borderId="378" applyNumberFormat="0" applyProtection="0">
      <alignment horizontal="right" vertical="center"/>
    </xf>
    <xf numFmtId="4" fontId="108" fillId="65" borderId="378" applyNumberFormat="0" applyProtection="0">
      <alignment horizontal="right" vertical="center"/>
    </xf>
    <xf numFmtId="4" fontId="115" fillId="51" borderId="380" applyNumberFormat="0" applyProtection="0">
      <alignment horizontal="left" vertical="center" indent="1"/>
    </xf>
    <xf numFmtId="0" fontId="19" fillId="37" borderId="378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40" fillId="76" borderId="399"/>
    <xf numFmtId="0" fontId="62" fillId="0" borderId="365" applyNumberFormat="0" applyFill="0" applyAlignment="0" applyProtection="0"/>
    <xf numFmtId="0" fontId="44" fillId="70" borderId="383" applyNumberFormat="0" applyAlignment="0" applyProtection="0"/>
    <xf numFmtId="4" fontId="108" fillId="69" borderId="378" applyNumberFormat="0" applyProtection="0">
      <alignment horizontal="right" vertical="center"/>
    </xf>
    <xf numFmtId="4" fontId="115" fillId="51" borderId="405" applyNumberFormat="0" applyProtection="0">
      <alignment horizontal="left" vertical="center" indent="1"/>
    </xf>
    <xf numFmtId="4" fontId="108" fillId="115" borderId="378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0" fontId="62" fillId="0" borderId="441" applyNumberFormat="0" applyFill="0" applyAlignment="0" applyProtection="0"/>
    <xf numFmtId="4" fontId="106" fillId="77" borderId="403" applyNumberFormat="0" applyProtection="0">
      <alignment vertical="center"/>
    </xf>
    <xf numFmtId="0" fontId="106" fillId="23" borderId="378" applyNumberFormat="0" applyProtection="0">
      <alignment horizontal="left" vertical="top" indent="1"/>
    </xf>
    <xf numFmtId="0" fontId="115" fillId="58" borderId="380" applyNumberFormat="0" applyProtection="0">
      <alignment horizontal="left" vertical="center" indent="1"/>
    </xf>
    <xf numFmtId="4" fontId="108" fillId="53" borderId="378" applyNumberFormat="0" applyProtection="0">
      <alignment horizontal="right" vertical="center"/>
    </xf>
    <xf numFmtId="0" fontId="57" fillId="57" borderId="409" applyNumberFormat="0" applyAlignment="0" applyProtection="0"/>
    <xf numFmtId="0" fontId="62" fillId="0" borderId="357" applyNumberFormat="0" applyFill="0" applyAlignment="0" applyProtection="0"/>
    <xf numFmtId="0" fontId="108" fillId="109" borderId="403" applyNumberFormat="0" applyProtection="0">
      <alignment horizontal="left" vertical="top" indent="1"/>
    </xf>
    <xf numFmtId="0" fontId="19" fillId="114" borderId="378" applyNumberFormat="0" applyProtection="0">
      <alignment horizontal="left" vertical="top" indent="1"/>
    </xf>
    <xf numFmtId="0" fontId="44" fillId="70" borderId="383" applyNumberFormat="0" applyAlignment="0" applyProtection="0"/>
    <xf numFmtId="0" fontId="108" fillId="116" borderId="378" applyNumberFormat="0" applyProtection="0">
      <alignment horizontal="left" vertical="top" indent="1"/>
    </xf>
    <xf numFmtId="4" fontId="115" fillId="60" borderId="380" applyNumberFormat="0" applyProtection="0">
      <alignment horizontal="right" vertical="center"/>
    </xf>
    <xf numFmtId="0" fontId="62" fillId="0" borderId="357" applyNumberFormat="0" applyFill="0" applyAlignment="0" applyProtection="0"/>
    <xf numFmtId="0" fontId="101" fillId="113" borderId="378" applyNumberFormat="0" applyProtection="0">
      <alignment horizontal="left" vertical="top" indent="1"/>
    </xf>
    <xf numFmtId="168" fontId="15" fillId="0" borderId="469">
      <alignment horizontal="right" indent="1"/>
    </xf>
    <xf numFmtId="4" fontId="122" fillId="23" borderId="405" applyNumberFormat="0" applyProtection="0">
      <alignment vertical="center"/>
    </xf>
    <xf numFmtId="4" fontId="108" fillId="116" borderId="378" applyNumberFormat="0" applyProtection="0">
      <alignment horizontal="left" vertical="center" indent="1"/>
    </xf>
    <xf numFmtId="4" fontId="108" fillId="59" borderId="425" applyNumberFormat="0" applyProtection="0">
      <alignment horizontal="right" vertical="center"/>
    </xf>
    <xf numFmtId="4" fontId="108" fillId="113" borderId="378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0" fontId="101" fillId="115" borderId="378" applyNumberFormat="0" applyProtection="0">
      <alignment horizontal="left" vertical="top" indent="1"/>
    </xf>
    <xf numFmtId="0" fontId="19" fillId="25" borderId="378" applyNumberFormat="0" applyProtection="0">
      <alignment horizontal="left" vertical="top" indent="1"/>
    </xf>
    <xf numFmtId="0" fontId="105" fillId="70" borderId="360" applyNumberFormat="0" applyAlignment="0" applyProtection="0"/>
    <xf numFmtId="4" fontId="108" fillId="116" borderId="378" applyNumberFormat="0" applyProtection="0">
      <alignment vertical="center"/>
    </xf>
    <xf numFmtId="0" fontId="62" fillId="0" borderId="357" applyNumberFormat="0" applyFill="0" applyAlignment="0" applyProtection="0"/>
    <xf numFmtId="4" fontId="108" fillId="69" borderId="378" applyNumberFormat="0" applyProtection="0">
      <alignment horizontal="right" vertical="center"/>
    </xf>
    <xf numFmtId="0" fontId="108" fillId="116" borderId="378" applyNumberFormat="0" applyProtection="0">
      <alignment horizontal="left" vertical="top" indent="1"/>
    </xf>
    <xf numFmtId="0" fontId="62" fillId="0" borderId="357" applyNumberFormat="0" applyFill="0" applyAlignment="0" applyProtection="0"/>
    <xf numFmtId="0" fontId="57" fillId="57" borderId="383" applyNumberFormat="0" applyAlignment="0" applyProtection="0"/>
    <xf numFmtId="0" fontId="44" fillId="70" borderId="417" applyNumberFormat="0" applyAlignment="0" applyProtection="0"/>
    <xf numFmtId="4" fontId="107" fillId="23" borderId="378" applyNumberFormat="0" applyProtection="0">
      <alignment vertical="center"/>
    </xf>
    <xf numFmtId="0" fontId="105" fillId="70" borderId="384" applyNumberFormat="0" applyAlignment="0" applyProtection="0"/>
    <xf numFmtId="4" fontId="108" fillId="59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0" fontId="105" fillId="70" borderId="360" applyNumberFormat="0" applyAlignment="0" applyProtection="0"/>
    <xf numFmtId="4" fontId="108" fillId="59" borderId="378" applyNumberFormat="0" applyProtection="0">
      <alignment horizontal="right" vertical="center"/>
    </xf>
    <xf numFmtId="4" fontId="108" fillId="116" borderId="378" applyNumberFormat="0" applyProtection="0">
      <alignment horizontal="left" vertical="center" indent="1"/>
    </xf>
    <xf numFmtId="0" fontId="108" fillId="109" borderId="378" applyNumberFormat="0" applyProtection="0">
      <alignment horizontal="left" vertical="top" indent="1"/>
    </xf>
    <xf numFmtId="0" fontId="19" fillId="114" borderId="378" applyNumberFormat="0" applyProtection="0">
      <alignment horizontal="left" vertical="center" indent="1"/>
    </xf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0" fontId="40" fillId="30" borderId="361"/>
    <xf numFmtId="0" fontId="19" fillId="114" borderId="378" applyNumberFormat="0" applyProtection="0">
      <alignment horizontal="left" vertical="top" indent="1"/>
    </xf>
    <xf numFmtId="168" fontId="15" fillId="0" borderId="382">
      <alignment horizontal="right" indent="1"/>
    </xf>
    <xf numFmtId="4" fontId="108" fillId="61" borderId="470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0" fontId="44" fillId="70" borderId="439" applyNumberFormat="0" applyAlignment="0" applyProtection="0"/>
    <xf numFmtId="0" fontId="19" fillId="109" borderId="378" applyNumberFormat="0" applyProtection="0">
      <alignment horizontal="left" vertical="top" indent="1"/>
    </xf>
    <xf numFmtId="4" fontId="115" fillId="136" borderId="380" applyNumberFormat="0" applyProtection="0">
      <alignment horizontal="right" vertical="center"/>
    </xf>
    <xf numFmtId="4" fontId="111" fillId="116" borderId="403" applyNumberFormat="0" applyProtection="0">
      <alignment vertical="center"/>
    </xf>
    <xf numFmtId="4" fontId="108" fillId="53" borderId="378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0" fontId="19" fillId="37" borderId="403" applyNumberFormat="0" applyProtection="0">
      <alignment horizontal="left" vertical="top" indent="1"/>
    </xf>
    <xf numFmtId="0" fontId="108" fillId="116" borderId="378" applyNumberFormat="0" applyProtection="0">
      <alignment horizontal="left" vertical="top" indent="1"/>
    </xf>
    <xf numFmtId="0" fontId="108" fillId="109" borderId="403" applyNumberFormat="0" applyProtection="0">
      <alignment horizontal="left" vertical="top" indent="1"/>
    </xf>
    <xf numFmtId="0" fontId="125" fillId="0" borderId="374"/>
    <xf numFmtId="4" fontId="108" fillId="53" borderId="447" applyNumberFormat="0" applyProtection="0">
      <alignment horizontal="right" vertical="center"/>
    </xf>
    <xf numFmtId="0" fontId="57" fillId="57" borderId="383" applyNumberFormat="0" applyAlignment="0" applyProtection="0"/>
    <xf numFmtId="0" fontId="105" fillId="70" borderId="360" applyNumberFormat="0" applyAlignment="0" applyProtection="0"/>
    <xf numFmtId="168" fontId="15" fillId="0" borderId="382">
      <alignment horizontal="right" indent="1"/>
    </xf>
    <xf numFmtId="4" fontId="108" fillId="115" borderId="378" applyNumberFormat="0" applyProtection="0">
      <alignment horizontal="left" vertical="center" indent="1"/>
    </xf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0" fontId="19" fillId="109" borderId="470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4" fontId="108" fillId="68" borderId="378" applyNumberFormat="0" applyProtection="0">
      <alignment horizontal="right" vertical="center"/>
    </xf>
    <xf numFmtId="4" fontId="108" fillId="116" borderId="378" applyNumberFormat="0" applyProtection="0">
      <alignment horizontal="left" vertical="center" indent="1"/>
    </xf>
    <xf numFmtId="0" fontId="19" fillId="37" borderId="378" applyNumberFormat="0" applyProtection="0">
      <alignment horizontal="left" vertical="top" indent="1"/>
    </xf>
    <xf numFmtId="0" fontId="19" fillId="25" borderId="378" applyNumberFormat="0" applyProtection="0">
      <alignment horizontal="left" vertical="top" indent="1"/>
    </xf>
    <xf numFmtId="4" fontId="113" fillId="113" borderId="425" applyNumberFormat="0" applyProtection="0">
      <alignment horizontal="right" vertical="center"/>
    </xf>
    <xf numFmtId="0" fontId="123" fillId="21" borderId="381"/>
    <xf numFmtId="4" fontId="113" fillId="113" borderId="470" applyNumberFormat="0" applyProtection="0">
      <alignment horizontal="right" vertical="center"/>
    </xf>
    <xf numFmtId="4" fontId="122" fillId="23" borderId="380" applyNumberFormat="0" applyProtection="0">
      <alignment vertical="center"/>
    </xf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0" fontId="62" fillId="0" borderId="357" applyNumberFormat="0" applyFill="0" applyAlignment="0" applyProtection="0"/>
    <xf numFmtId="4" fontId="108" fillId="53" borderId="403" applyNumberFormat="0" applyProtection="0">
      <alignment horizontal="right" vertical="center"/>
    </xf>
    <xf numFmtId="0" fontId="40" fillId="30" borderId="361"/>
    <xf numFmtId="0" fontId="62" fillId="0" borderId="357" applyNumberFormat="0" applyFill="0" applyAlignment="0" applyProtection="0"/>
    <xf numFmtId="168" fontId="15" fillId="0" borderId="402">
      <alignment horizontal="right" indent="1"/>
    </xf>
    <xf numFmtId="4" fontId="108" fillId="68" borderId="378" applyNumberFormat="0" applyProtection="0">
      <alignment horizontal="right" vertical="center"/>
    </xf>
    <xf numFmtId="0" fontId="62" fillId="0" borderId="357" applyNumberFormat="0" applyFill="0" applyAlignment="0" applyProtection="0"/>
    <xf numFmtId="0" fontId="57" fillId="57" borderId="383" applyNumberFormat="0" applyAlignment="0" applyProtection="0"/>
    <xf numFmtId="4" fontId="108" fillId="67" borderId="403" applyNumberFormat="0" applyProtection="0">
      <alignment horizontal="right" vertical="center"/>
    </xf>
    <xf numFmtId="4" fontId="108" fillId="65" borderId="378" applyNumberFormat="0" applyProtection="0">
      <alignment horizontal="right" vertical="center"/>
    </xf>
    <xf numFmtId="0" fontId="62" fillId="0" borderId="423" applyNumberFormat="0" applyFill="0" applyAlignment="0" applyProtection="0"/>
    <xf numFmtId="0" fontId="108" fillId="109" borderId="447" applyNumberFormat="0" applyProtection="0">
      <alignment horizontal="left" vertical="top" indent="1"/>
    </xf>
    <xf numFmtId="0" fontId="62" fillId="0" borderId="401" applyNumberFormat="0" applyFill="0" applyAlignment="0" applyProtection="0"/>
    <xf numFmtId="4" fontId="123" fillId="139" borderId="405" applyNumberFormat="0" applyProtection="0">
      <alignment horizontal="left" vertical="center" indent="1"/>
    </xf>
    <xf numFmtId="4" fontId="108" fillId="65" borderId="447" applyNumberFormat="0" applyProtection="0">
      <alignment horizontal="right" vertical="center"/>
    </xf>
    <xf numFmtId="0" fontId="19" fillId="109" borderId="378" applyNumberFormat="0" applyProtection="0">
      <alignment horizontal="left" vertical="top" indent="1"/>
    </xf>
    <xf numFmtId="4" fontId="108" fillId="67" borderId="378" applyNumberFormat="0" applyProtection="0">
      <alignment horizontal="right" vertical="center"/>
    </xf>
    <xf numFmtId="0" fontId="105" fillId="70" borderId="384" applyNumberFormat="0" applyAlignment="0" applyProtection="0"/>
    <xf numFmtId="0" fontId="44" fillId="70" borderId="383" applyNumberFormat="0" applyAlignment="0" applyProtection="0"/>
    <xf numFmtId="0" fontId="14" fillId="78" borderId="364" applyNumberFormat="0" applyFont="0" applyAlignment="0" applyProtection="0"/>
    <xf numFmtId="4" fontId="106" fillId="23" borderId="378" applyNumberFormat="0" applyProtection="0">
      <alignment horizontal="left" vertical="center" indent="1"/>
    </xf>
    <xf numFmtId="4" fontId="108" fillId="115" borderId="378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0" fontId="108" fillId="116" borderId="378" applyNumberFormat="0" applyProtection="0">
      <alignment horizontal="left" vertical="top" indent="1"/>
    </xf>
    <xf numFmtId="0" fontId="62" fillId="0" borderId="365" applyNumberFormat="0" applyFill="0" applyAlignment="0" applyProtection="0"/>
    <xf numFmtId="4" fontId="108" fillId="116" borderId="378" applyNumberFormat="0" applyProtection="0">
      <alignment horizontal="left" vertical="center" indent="1"/>
    </xf>
    <xf numFmtId="4" fontId="111" fillId="116" borderId="378" applyNumberFormat="0" applyProtection="0">
      <alignment vertical="center"/>
    </xf>
    <xf numFmtId="4" fontId="108" fillId="60" borderId="378" applyNumberFormat="0" applyProtection="0">
      <alignment horizontal="right" vertical="center"/>
    </xf>
    <xf numFmtId="0" fontId="57" fillId="57" borderId="383" applyNumberFormat="0" applyAlignment="0" applyProtection="0"/>
    <xf numFmtId="4" fontId="108" fillId="115" borderId="378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4" fontId="108" fillId="111" borderId="378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0" fontId="19" fillId="114" borderId="378" applyNumberFormat="0" applyProtection="0">
      <alignment horizontal="left" vertical="center" indent="1"/>
    </xf>
    <xf numFmtId="0" fontId="19" fillId="37" borderId="378" applyNumberFormat="0" applyProtection="0">
      <alignment horizontal="left" vertical="center" indent="1"/>
    </xf>
    <xf numFmtId="0" fontId="57" fillId="57" borderId="383" applyNumberFormat="0" applyAlignment="0" applyProtection="0"/>
    <xf numFmtId="0" fontId="19" fillId="37" borderId="378" applyNumberFormat="0" applyProtection="0">
      <alignment horizontal="left" vertical="top" indent="1"/>
    </xf>
    <xf numFmtId="0" fontId="106" fillId="23" borderId="378" applyNumberFormat="0" applyProtection="0">
      <alignment horizontal="left" vertical="top" indent="1"/>
    </xf>
    <xf numFmtId="0" fontId="105" fillId="70" borderId="384" applyNumberFormat="0" applyAlignment="0" applyProtection="0"/>
    <xf numFmtId="4" fontId="106" fillId="77" borderId="378" applyNumberFormat="0" applyProtection="0">
      <alignment vertical="center"/>
    </xf>
    <xf numFmtId="0" fontId="19" fillId="25" borderId="378" applyNumberFormat="0" applyProtection="0">
      <alignment horizontal="left" vertical="top" indent="1"/>
    </xf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4" fontId="113" fillId="113" borderId="378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4" fontId="108" fillId="60" borderId="378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0" fontId="14" fillId="78" borderId="364" applyNumberFormat="0" applyFont="0" applyAlignment="0" applyProtection="0"/>
    <xf numFmtId="0" fontId="19" fillId="25" borderId="378" applyNumberFormat="0" applyProtection="0">
      <alignment horizontal="left" vertical="top" indent="1"/>
    </xf>
    <xf numFmtId="0" fontId="19" fillId="37" borderId="378" applyNumberFormat="0" applyProtection="0">
      <alignment horizontal="left" vertical="top" indent="1"/>
    </xf>
    <xf numFmtId="0" fontId="57" fillId="57" borderId="383" applyNumberFormat="0" applyAlignment="0" applyProtection="0"/>
    <xf numFmtId="0" fontId="19" fillId="25" borderId="378" applyNumberFormat="0" applyProtection="0">
      <alignment horizontal="left" vertical="center" indent="1"/>
    </xf>
    <xf numFmtId="4" fontId="108" fillId="53" borderId="378" applyNumberFormat="0" applyProtection="0">
      <alignment horizontal="right" vertical="center"/>
    </xf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4" fontId="113" fillId="113" borderId="378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0" fontId="62" fillId="0" borderId="365" applyNumberFormat="0" applyFill="0" applyAlignment="0" applyProtection="0"/>
    <xf numFmtId="4" fontId="113" fillId="113" borderId="378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0" fontId="62" fillId="0" borderId="365" applyNumberFormat="0" applyFill="0" applyAlignment="0" applyProtection="0"/>
    <xf numFmtId="4" fontId="107" fillId="23" borderId="403" applyNumberFormat="0" applyProtection="0">
      <alignment vertical="center"/>
    </xf>
    <xf numFmtId="0" fontId="106" fillId="23" borderId="403" applyNumberFormat="0" applyProtection="0">
      <alignment horizontal="left" vertical="top" indent="1"/>
    </xf>
    <xf numFmtId="168" fontId="15" fillId="0" borderId="402">
      <alignment horizontal="right" indent="1"/>
    </xf>
    <xf numFmtId="4" fontId="115" fillId="68" borderId="472" applyNumberFormat="0" applyProtection="0">
      <alignment horizontal="right" vertical="center"/>
    </xf>
    <xf numFmtId="0" fontId="44" fillId="70" borderId="387" applyNumberFormat="0" applyAlignment="0" applyProtection="0"/>
    <xf numFmtId="0" fontId="62" fillId="0" borderId="397" applyNumberFormat="0" applyFill="0" applyAlignment="0" applyProtection="0"/>
    <xf numFmtId="0" fontId="62" fillId="0" borderId="401" applyNumberFormat="0" applyFill="0" applyAlignment="0" applyProtection="0"/>
    <xf numFmtId="4" fontId="108" fillId="65" borderId="403" applyNumberFormat="0" applyProtection="0">
      <alignment horizontal="right" vertical="center"/>
    </xf>
    <xf numFmtId="0" fontId="19" fillId="25" borderId="378" applyNumberFormat="0" applyProtection="0">
      <alignment horizontal="left" vertical="top" indent="1"/>
    </xf>
    <xf numFmtId="4" fontId="108" fillId="116" borderId="378" applyNumberFormat="0" applyProtection="0">
      <alignment vertical="center"/>
    </xf>
    <xf numFmtId="4" fontId="111" fillId="116" borderId="378" applyNumberFormat="0" applyProtection="0">
      <alignment vertical="center"/>
    </xf>
    <xf numFmtId="4" fontId="108" fillId="116" borderId="378" applyNumberFormat="0" applyProtection="0">
      <alignment horizontal="left" vertical="center" indent="1"/>
    </xf>
    <xf numFmtId="0" fontId="108" fillId="116" borderId="378" applyNumberFormat="0" applyProtection="0">
      <alignment horizontal="left" vertical="top" indent="1"/>
    </xf>
    <xf numFmtId="4" fontId="108" fillId="113" borderId="378" applyNumberFormat="0" applyProtection="0">
      <alignment horizontal="right" vertical="center"/>
    </xf>
    <xf numFmtId="4" fontId="111" fillId="113" borderId="378" applyNumberFormat="0" applyProtection="0">
      <alignment horizontal="right" vertical="center"/>
    </xf>
    <xf numFmtId="4" fontId="108" fillId="115" borderId="378" applyNumberFormat="0" applyProtection="0">
      <alignment horizontal="left" vertical="center" indent="1"/>
    </xf>
    <xf numFmtId="0" fontId="108" fillId="109" borderId="378" applyNumberFormat="0" applyProtection="0">
      <alignment horizontal="left" vertical="top" indent="1"/>
    </xf>
    <xf numFmtId="4" fontId="113" fillId="113" borderId="378" applyNumberFormat="0" applyProtection="0">
      <alignment horizontal="right" vertical="center"/>
    </xf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0" fontId="19" fillId="114" borderId="378" applyNumberFormat="0" applyProtection="0">
      <alignment horizontal="left" vertical="center" indent="1"/>
    </xf>
    <xf numFmtId="0" fontId="44" fillId="70" borderId="383" applyNumberFormat="0" applyAlignment="0" applyProtection="0"/>
    <xf numFmtId="4" fontId="108" fillId="111" borderId="378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4" fontId="108" fillId="65" borderId="378" applyNumberFormat="0" applyProtection="0">
      <alignment horizontal="right" vertical="center"/>
    </xf>
    <xf numFmtId="0" fontId="105" fillId="70" borderId="384" applyNumberFormat="0" applyAlignment="0" applyProtection="0"/>
    <xf numFmtId="0" fontId="57" fillId="57" borderId="383" applyNumberFormat="0" applyAlignment="0" applyProtection="0"/>
    <xf numFmtId="4" fontId="106" fillId="77" borderId="378" applyNumberFormat="0" applyProtection="0">
      <alignment vertical="center"/>
    </xf>
    <xf numFmtId="4" fontId="108" fillId="60" borderId="378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0" fontId="108" fillId="116" borderId="378" applyNumberFormat="0" applyProtection="0">
      <alignment horizontal="left" vertical="top" indent="1"/>
    </xf>
    <xf numFmtId="0" fontId="19" fillId="114" borderId="378" applyNumberFormat="0" applyProtection="0">
      <alignment horizontal="left" vertical="top" indent="1"/>
    </xf>
    <xf numFmtId="0" fontId="14" fillId="78" borderId="364" applyNumberFormat="0" applyFont="0" applyAlignment="0" applyProtection="0"/>
    <xf numFmtId="4" fontId="108" fillId="67" borderId="378" applyNumberFormat="0" applyProtection="0">
      <alignment horizontal="right" vertical="center"/>
    </xf>
    <xf numFmtId="0" fontId="19" fillId="114" borderId="378" applyNumberFormat="0" applyProtection="0">
      <alignment horizontal="left" vertical="center" indent="1"/>
    </xf>
    <xf numFmtId="0" fontId="19" fillId="109" borderId="378" applyNumberFormat="0" applyProtection="0">
      <alignment horizontal="left" vertical="top" indent="1"/>
    </xf>
    <xf numFmtId="4" fontId="108" fillId="113" borderId="378" applyNumberFormat="0" applyProtection="0">
      <alignment horizontal="right" vertical="center"/>
    </xf>
    <xf numFmtId="4" fontId="106" fillId="77" borderId="378" applyNumberFormat="0" applyProtection="0">
      <alignment vertical="center"/>
    </xf>
    <xf numFmtId="0" fontId="108" fillId="116" borderId="378" applyNumberFormat="0" applyProtection="0">
      <alignment horizontal="left" vertical="top" indent="1"/>
    </xf>
    <xf numFmtId="4" fontId="108" fillId="115" borderId="378" applyNumberFormat="0" applyProtection="0">
      <alignment horizontal="right" vertical="center"/>
    </xf>
    <xf numFmtId="4" fontId="108" fillId="69" borderId="378" applyNumberFormat="0" applyProtection="0">
      <alignment horizontal="right" vertical="center"/>
    </xf>
    <xf numFmtId="4" fontId="108" fillId="65" borderId="378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0" fontId="19" fillId="114" borderId="378" applyNumberFormat="0" applyProtection="0">
      <alignment horizontal="left" vertical="top" indent="1"/>
    </xf>
    <xf numFmtId="4" fontId="108" fillId="69" borderId="378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4" fontId="108" fillId="111" borderId="378" applyNumberFormat="0" applyProtection="0">
      <alignment horizontal="right" vertical="center"/>
    </xf>
    <xf numFmtId="0" fontId="44" fillId="70" borderId="383" applyNumberFormat="0" applyAlignment="0" applyProtection="0"/>
    <xf numFmtId="4" fontId="108" fillId="116" borderId="378" applyNumberFormat="0" applyProtection="0">
      <alignment vertical="center"/>
    </xf>
    <xf numFmtId="4" fontId="111" fillId="116" borderId="378" applyNumberFormat="0" applyProtection="0">
      <alignment vertical="center"/>
    </xf>
    <xf numFmtId="4" fontId="108" fillId="115" borderId="378" applyNumberFormat="0" applyProtection="0">
      <alignment horizontal="right" vertical="center"/>
    </xf>
    <xf numFmtId="4" fontId="108" fillId="59" borderId="378" applyNumberFormat="0" applyProtection="0">
      <alignment horizontal="right" vertical="center"/>
    </xf>
    <xf numFmtId="0" fontId="44" fillId="70" borderId="383" applyNumberFormat="0" applyAlignment="0" applyProtection="0"/>
    <xf numFmtId="4" fontId="107" fillId="23" borderId="378" applyNumberFormat="0" applyProtection="0">
      <alignment vertical="center"/>
    </xf>
    <xf numFmtId="4" fontId="108" fillId="116" borderId="378" applyNumberFormat="0" applyProtection="0">
      <alignment vertical="center"/>
    </xf>
    <xf numFmtId="0" fontId="19" fillId="109" borderId="378" applyNumberFormat="0" applyProtection="0">
      <alignment horizontal="left" vertical="top" indent="1"/>
    </xf>
    <xf numFmtId="0" fontId="19" fillId="109" borderId="470" applyNumberFormat="0" applyProtection="0">
      <alignment horizontal="left" vertical="top" indent="1"/>
    </xf>
    <xf numFmtId="0" fontId="44" fillId="70" borderId="383" applyNumberFormat="0" applyAlignment="0" applyProtection="0"/>
    <xf numFmtId="0" fontId="106" fillId="23" borderId="378" applyNumberFormat="0" applyProtection="0">
      <alignment horizontal="left" vertical="top" indent="1"/>
    </xf>
    <xf numFmtId="4" fontId="108" fillId="65" borderId="378" applyNumberFormat="0" applyProtection="0">
      <alignment horizontal="right" vertical="center"/>
    </xf>
    <xf numFmtId="0" fontId="19" fillId="37" borderId="378" applyNumberFormat="0" applyProtection="0">
      <alignment horizontal="left" vertical="center" indent="1"/>
    </xf>
    <xf numFmtId="4" fontId="108" fillId="116" borderId="378" applyNumberFormat="0" applyProtection="0">
      <alignment horizontal="left" vertical="center" indent="1"/>
    </xf>
    <xf numFmtId="0" fontId="62" fillId="0" borderId="365" applyNumberFormat="0" applyFill="0" applyAlignment="0" applyProtection="0"/>
    <xf numFmtId="4" fontId="108" fillId="67" borderId="378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4" fontId="108" fillId="115" borderId="378" applyNumberFormat="0" applyProtection="0">
      <alignment horizontal="left" vertical="center" indent="1"/>
    </xf>
    <xf numFmtId="0" fontId="108" fillId="116" borderId="378" applyNumberFormat="0" applyProtection="0">
      <alignment horizontal="left" vertical="top" indent="1"/>
    </xf>
    <xf numFmtId="0" fontId="44" fillId="70" borderId="383" applyNumberFormat="0" applyAlignment="0" applyProtection="0"/>
    <xf numFmtId="4" fontId="107" fillId="23" borderId="378" applyNumberFormat="0" applyProtection="0">
      <alignment vertical="center"/>
    </xf>
    <xf numFmtId="0" fontId="57" fillId="57" borderId="383" applyNumberFormat="0" applyAlignment="0" applyProtection="0"/>
    <xf numFmtId="4" fontId="108" fillId="53" borderId="378" applyNumberFormat="0" applyProtection="0">
      <alignment horizontal="right" vertical="center"/>
    </xf>
    <xf numFmtId="4" fontId="108" fillId="59" borderId="378" applyNumberFormat="0" applyProtection="0">
      <alignment horizontal="right" vertical="center"/>
    </xf>
    <xf numFmtId="4" fontId="108" fillId="68" borderId="378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4" fontId="106" fillId="77" borderId="378" applyNumberFormat="0" applyProtection="0">
      <alignment vertical="center"/>
    </xf>
    <xf numFmtId="0" fontId="14" fillId="78" borderId="364" applyNumberFormat="0" applyFont="0" applyAlignment="0" applyProtection="0"/>
    <xf numFmtId="0" fontId="108" fillId="109" borderId="378" applyNumberFormat="0" applyProtection="0">
      <alignment horizontal="left" vertical="top" indent="1"/>
    </xf>
    <xf numFmtId="0" fontId="44" fillId="70" borderId="383" applyNumberFormat="0" applyAlignment="0" applyProtection="0"/>
    <xf numFmtId="0" fontId="19" fillId="109" borderId="378" applyNumberFormat="0" applyProtection="0">
      <alignment horizontal="left" vertical="top" indent="1"/>
    </xf>
    <xf numFmtId="4" fontId="108" fillId="60" borderId="378" applyNumberFormat="0" applyProtection="0">
      <alignment horizontal="right" vertical="center"/>
    </xf>
    <xf numFmtId="4" fontId="108" fillId="61" borderId="378" applyNumberFormat="0" applyProtection="0">
      <alignment horizontal="right" vertical="center"/>
    </xf>
    <xf numFmtId="4" fontId="106" fillId="23" borderId="378" applyNumberFormat="0" applyProtection="0">
      <alignment horizontal="left" vertical="center" indent="1"/>
    </xf>
    <xf numFmtId="0" fontId="108" fillId="116" borderId="378" applyNumberFormat="0" applyProtection="0">
      <alignment horizontal="left" vertical="top" indent="1"/>
    </xf>
    <xf numFmtId="0" fontId="19" fillId="37" borderId="378" applyNumberFormat="0" applyProtection="0">
      <alignment horizontal="left" vertical="top" indent="1"/>
    </xf>
    <xf numFmtId="0" fontId="19" fillId="114" borderId="378" applyNumberFormat="0" applyProtection="0">
      <alignment horizontal="left" vertical="center" indent="1"/>
    </xf>
    <xf numFmtId="4" fontId="108" fillId="69" borderId="378" applyNumberFormat="0" applyProtection="0">
      <alignment horizontal="right" vertical="center"/>
    </xf>
    <xf numFmtId="4" fontId="108" fillId="53" borderId="378" applyNumberFormat="0" applyProtection="0">
      <alignment horizontal="right" vertical="center"/>
    </xf>
    <xf numFmtId="0" fontId="57" fillId="57" borderId="383" applyNumberFormat="0" applyAlignment="0" applyProtection="0"/>
    <xf numFmtId="0" fontId="19" fillId="37" borderId="378" applyNumberFormat="0" applyProtection="0">
      <alignment horizontal="left" vertical="top" indent="1"/>
    </xf>
    <xf numFmtId="4" fontId="107" fillId="23" borderId="378" applyNumberFormat="0" applyProtection="0">
      <alignment vertical="center"/>
    </xf>
    <xf numFmtId="4" fontId="111" fillId="113" borderId="378" applyNumberFormat="0" applyProtection="0">
      <alignment horizontal="right" vertical="center"/>
    </xf>
    <xf numFmtId="0" fontId="62" fillId="0" borderId="365" applyNumberFormat="0" applyFill="0" applyAlignment="0" applyProtection="0"/>
    <xf numFmtId="4" fontId="106" fillId="23" borderId="378" applyNumberFormat="0" applyProtection="0">
      <alignment horizontal="left" vertical="center" indent="1"/>
    </xf>
    <xf numFmtId="4" fontId="108" fillId="67" borderId="378" applyNumberFormat="0" applyProtection="0">
      <alignment horizontal="right" vertical="center"/>
    </xf>
    <xf numFmtId="4" fontId="108" fillId="61" borderId="378" applyNumberFormat="0" applyProtection="0">
      <alignment horizontal="right" vertical="center"/>
    </xf>
    <xf numFmtId="0" fontId="106" fillId="23" borderId="378" applyNumberFormat="0" applyProtection="0">
      <alignment horizontal="left" vertical="top" indent="1"/>
    </xf>
    <xf numFmtId="4" fontId="108" fillId="68" borderId="378" applyNumberFormat="0" applyProtection="0">
      <alignment horizontal="right" vertical="center"/>
    </xf>
    <xf numFmtId="0" fontId="62" fillId="0" borderId="365" applyNumberFormat="0" applyFill="0" applyAlignment="0" applyProtection="0"/>
    <xf numFmtId="4" fontId="108" fillId="68" borderId="378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4" fontId="113" fillId="113" borderId="378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0" fontId="19" fillId="109" borderId="378" applyNumberFormat="0" applyProtection="0">
      <alignment horizontal="left" vertical="center" indent="1"/>
    </xf>
    <xf numFmtId="4" fontId="111" fillId="116" borderId="378" applyNumberFormat="0" applyProtection="0">
      <alignment vertical="center"/>
    </xf>
    <xf numFmtId="4" fontId="108" fillId="116" borderId="378" applyNumberFormat="0" applyProtection="0">
      <alignment horizontal="left" vertical="center" indent="1"/>
    </xf>
    <xf numFmtId="4" fontId="108" fillId="53" borderId="378" applyNumberFormat="0" applyProtection="0">
      <alignment horizontal="right" vertical="center"/>
    </xf>
    <xf numFmtId="4" fontId="108" fillId="115" borderId="378" applyNumberFormat="0" applyProtection="0">
      <alignment horizontal="right" vertical="center"/>
    </xf>
    <xf numFmtId="0" fontId="105" fillId="70" borderId="384" applyNumberFormat="0" applyAlignment="0" applyProtection="0"/>
    <xf numFmtId="4" fontId="108" fillId="115" borderId="378" applyNumberFormat="0" applyProtection="0">
      <alignment horizontal="left" vertical="center" indent="1"/>
    </xf>
    <xf numFmtId="0" fontId="14" fillId="78" borderId="364" applyNumberFormat="0" applyFont="0" applyAlignment="0" applyProtection="0"/>
    <xf numFmtId="0" fontId="62" fillId="0" borderId="365" applyNumberFormat="0" applyFill="0" applyAlignment="0" applyProtection="0"/>
    <xf numFmtId="4" fontId="106" fillId="77" borderId="378" applyNumberFormat="0" applyProtection="0">
      <alignment vertical="center"/>
    </xf>
    <xf numFmtId="4" fontId="108" fillId="59" borderId="378" applyNumberFormat="0" applyProtection="0">
      <alignment horizontal="right" vertical="center"/>
    </xf>
    <xf numFmtId="0" fontId="62" fillId="0" borderId="365" applyNumberFormat="0" applyFill="0" applyAlignment="0" applyProtection="0"/>
    <xf numFmtId="4" fontId="106" fillId="77" borderId="378" applyNumberFormat="0" applyProtection="0">
      <alignment vertical="center"/>
    </xf>
    <xf numFmtId="4" fontId="108" fillId="113" borderId="378" applyNumberFormat="0" applyProtection="0">
      <alignment horizontal="right" vertical="center"/>
    </xf>
    <xf numFmtId="4" fontId="111" fillId="116" borderId="378" applyNumberFormat="0" applyProtection="0">
      <alignment vertical="center"/>
    </xf>
    <xf numFmtId="4" fontId="113" fillId="113" borderId="378" applyNumberFormat="0" applyProtection="0">
      <alignment horizontal="right" vertical="center"/>
    </xf>
    <xf numFmtId="4" fontId="107" fillId="23" borderId="378" applyNumberFormat="0" applyProtection="0">
      <alignment vertical="center"/>
    </xf>
    <xf numFmtId="4" fontId="108" fillId="116" borderId="378" applyNumberFormat="0" applyProtection="0">
      <alignment vertical="center"/>
    </xf>
    <xf numFmtId="0" fontId="62" fillId="0" borderId="365" applyNumberFormat="0" applyFill="0" applyAlignment="0" applyProtection="0"/>
    <xf numFmtId="0" fontId="105" fillId="70" borderId="384" applyNumberFormat="0" applyAlignment="0" applyProtection="0"/>
    <xf numFmtId="0" fontId="19" fillId="114" borderId="378" applyNumberFormat="0" applyProtection="0">
      <alignment horizontal="left" vertical="top" indent="1"/>
    </xf>
    <xf numFmtId="4" fontId="107" fillId="23" borderId="378" applyNumberFormat="0" applyProtection="0">
      <alignment vertical="center"/>
    </xf>
    <xf numFmtId="0" fontId="106" fillId="23" borderId="378" applyNumberFormat="0" applyProtection="0">
      <alignment horizontal="left" vertical="top" indent="1"/>
    </xf>
    <xf numFmtId="0" fontId="62" fillId="0" borderId="397" applyNumberFormat="0" applyFill="0" applyAlignment="0" applyProtection="0"/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4" fontId="108" fillId="115" borderId="378" applyNumberFormat="0" applyProtection="0">
      <alignment horizontal="left" vertical="center" indent="1"/>
    </xf>
    <xf numFmtId="4" fontId="106" fillId="23" borderId="378" applyNumberFormat="0" applyProtection="0">
      <alignment horizontal="left" vertical="center" indent="1"/>
    </xf>
    <xf numFmtId="0" fontId="14" fillId="78" borderId="364" applyNumberFormat="0" applyFont="0" applyAlignment="0" applyProtection="0"/>
    <xf numFmtId="0" fontId="108" fillId="109" borderId="378" applyNumberFormat="0" applyProtection="0">
      <alignment horizontal="left" vertical="top" indent="1"/>
    </xf>
    <xf numFmtId="4" fontId="107" fillId="23" borderId="378" applyNumberFormat="0" applyProtection="0">
      <alignment vertical="center"/>
    </xf>
    <xf numFmtId="0" fontId="19" fillId="114" borderId="378" applyNumberFormat="0" applyProtection="0">
      <alignment horizontal="left" vertical="top" indent="1"/>
    </xf>
    <xf numFmtId="4" fontId="106" fillId="23" borderId="378" applyNumberFormat="0" applyProtection="0">
      <alignment horizontal="left" vertical="center" indent="1"/>
    </xf>
    <xf numFmtId="4" fontId="108" fillId="116" borderId="378" applyNumberFormat="0" applyProtection="0">
      <alignment horizontal="left" vertical="center" indent="1"/>
    </xf>
    <xf numFmtId="4" fontId="108" fillId="53" borderId="378" applyNumberFormat="0" applyProtection="0">
      <alignment horizontal="right" vertical="center"/>
    </xf>
    <xf numFmtId="0" fontId="14" fillId="78" borderId="364" applyNumberFormat="0" applyFont="0" applyAlignment="0" applyProtection="0"/>
    <xf numFmtId="0" fontId="57" fillId="57" borderId="383" applyNumberFormat="0" applyAlignment="0" applyProtection="0"/>
    <xf numFmtId="4" fontId="108" fillId="115" borderId="378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4" fontId="108" fillId="111" borderId="378" applyNumberFormat="0" applyProtection="0">
      <alignment horizontal="right" vertical="center"/>
    </xf>
    <xf numFmtId="0" fontId="19" fillId="25" borderId="378" applyNumberFormat="0" applyProtection="0">
      <alignment horizontal="left" vertical="center" indent="1"/>
    </xf>
    <xf numFmtId="0" fontId="19" fillId="114" borderId="378" applyNumberFormat="0" applyProtection="0">
      <alignment horizontal="left" vertical="center" indent="1"/>
    </xf>
    <xf numFmtId="0" fontId="19" fillId="37" borderId="378" applyNumberFormat="0" applyProtection="0">
      <alignment horizontal="left" vertical="center" indent="1"/>
    </xf>
    <xf numFmtId="0" fontId="57" fillId="57" borderId="383" applyNumberFormat="0" applyAlignment="0" applyProtection="0"/>
    <xf numFmtId="0" fontId="19" fillId="37" borderId="378" applyNumberFormat="0" applyProtection="0">
      <alignment horizontal="left" vertical="top" indent="1"/>
    </xf>
    <xf numFmtId="0" fontId="106" fillId="23" borderId="378" applyNumberFormat="0" applyProtection="0">
      <alignment horizontal="left" vertical="top" indent="1"/>
    </xf>
    <xf numFmtId="0" fontId="105" fillId="70" borderId="384" applyNumberFormat="0" applyAlignment="0" applyProtection="0"/>
    <xf numFmtId="4" fontId="106" fillId="77" borderId="378" applyNumberFormat="0" applyProtection="0">
      <alignment vertical="center"/>
    </xf>
    <xf numFmtId="0" fontId="19" fillId="25" borderId="378" applyNumberFormat="0" applyProtection="0">
      <alignment horizontal="left" vertical="top" indent="1"/>
    </xf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4" fontId="113" fillId="113" borderId="378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4" fontId="108" fillId="60" borderId="378" applyNumberFormat="0" applyProtection="0">
      <alignment horizontal="right" vertical="center"/>
    </xf>
    <xf numFmtId="4" fontId="108" fillId="111" borderId="378" applyNumberFormat="0" applyProtection="0">
      <alignment horizontal="right" vertical="center"/>
    </xf>
    <xf numFmtId="0" fontId="14" fillId="78" borderId="364" applyNumberFormat="0" applyFont="0" applyAlignment="0" applyProtection="0"/>
    <xf numFmtId="0" fontId="19" fillId="25" borderId="378" applyNumberFormat="0" applyProtection="0">
      <alignment horizontal="left" vertical="top" indent="1"/>
    </xf>
    <xf numFmtId="0" fontId="19" fillId="37" borderId="378" applyNumberFormat="0" applyProtection="0">
      <alignment horizontal="left" vertical="top" indent="1"/>
    </xf>
    <xf numFmtId="0" fontId="57" fillId="57" borderId="383" applyNumberFormat="0" applyAlignment="0" applyProtection="0"/>
    <xf numFmtId="0" fontId="19" fillId="25" borderId="378" applyNumberFormat="0" applyProtection="0">
      <alignment horizontal="left" vertical="center" indent="1"/>
    </xf>
    <xf numFmtId="4" fontId="108" fillId="53" borderId="378" applyNumberFormat="0" applyProtection="0">
      <alignment horizontal="right" vertical="center"/>
    </xf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0" fontId="62" fillId="0" borderId="365" applyNumberFormat="0" applyFill="0" applyAlignment="0" applyProtection="0"/>
    <xf numFmtId="4" fontId="113" fillId="113" borderId="378" applyNumberFormat="0" applyProtection="0">
      <alignment horizontal="right" vertical="center"/>
    </xf>
    <xf numFmtId="0" fontId="108" fillId="109" borderId="378" applyNumberFormat="0" applyProtection="0">
      <alignment horizontal="left" vertical="top" indent="1"/>
    </xf>
    <xf numFmtId="0" fontId="62" fillId="0" borderId="365" applyNumberFormat="0" applyFill="0" applyAlignment="0" applyProtection="0"/>
    <xf numFmtId="4" fontId="113" fillId="113" borderId="378" applyNumberFormat="0" applyProtection="0">
      <alignment horizontal="right" vertical="center"/>
    </xf>
    <xf numFmtId="4" fontId="108" fillId="60" borderId="378" applyNumberFormat="0" applyProtection="0">
      <alignment horizontal="right" vertical="center"/>
    </xf>
    <xf numFmtId="0" fontId="62" fillId="0" borderId="365" applyNumberFormat="0" applyFill="0" applyAlignment="0" applyProtection="0"/>
    <xf numFmtId="0" fontId="18" fillId="30" borderId="402"/>
    <xf numFmtId="4" fontId="115" fillId="60" borderId="449" applyNumberFormat="0" applyProtection="0">
      <alignment horizontal="right" vertical="center"/>
    </xf>
    <xf numFmtId="0" fontId="108" fillId="109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0" fontId="108" fillId="116" borderId="403" applyNumberFormat="0" applyProtection="0">
      <alignment horizontal="left" vertical="top" indent="1"/>
    </xf>
    <xf numFmtId="0" fontId="62" fillId="0" borderId="401" applyNumberFormat="0" applyFill="0" applyAlignment="0" applyProtection="0"/>
    <xf numFmtId="4" fontId="122" fillId="23" borderId="449" applyNumberFormat="0" applyProtection="0">
      <alignment vertical="center"/>
    </xf>
    <xf numFmtId="168" fontId="15" fillId="0" borderId="402">
      <alignment horizontal="right" indent="1"/>
    </xf>
    <xf numFmtId="4" fontId="106" fillId="23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0" fontId="44" fillId="70" borderId="387" applyNumberFormat="0" applyAlignment="0" applyProtection="0"/>
    <xf numFmtId="4" fontId="108" fillId="111" borderId="403" applyNumberFormat="0" applyProtection="0">
      <alignment horizontal="right" vertical="center"/>
    </xf>
    <xf numFmtId="168" fontId="15" fillId="0" borderId="402">
      <alignment horizontal="right" indent="1"/>
    </xf>
    <xf numFmtId="4" fontId="113" fillId="113" borderId="403" applyNumberFormat="0" applyProtection="0">
      <alignment horizontal="right" vertical="center"/>
    </xf>
    <xf numFmtId="4" fontId="107" fillId="23" borderId="403" applyNumberFormat="0" applyProtection="0">
      <alignment vertical="center"/>
    </xf>
    <xf numFmtId="0" fontId="62" fillId="0" borderId="401" applyNumberFormat="0" applyFill="0" applyAlignment="0" applyProtection="0"/>
    <xf numFmtId="0" fontId="41" fillId="78" borderId="388" applyNumberFormat="0" applyFont="0" applyAlignment="0" applyProtection="0"/>
    <xf numFmtId="168" fontId="15" fillId="0" borderId="402">
      <alignment horizontal="right" indent="1"/>
    </xf>
    <xf numFmtId="4" fontId="108" fillId="53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116" borderId="403" applyNumberFormat="0" applyProtection="0">
      <alignment horizontal="left" vertical="center" indent="1"/>
    </xf>
    <xf numFmtId="4" fontId="107" fillId="23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11" fillId="113" borderId="403" applyNumberFormat="0" applyProtection="0">
      <alignment horizontal="right" vertical="center"/>
    </xf>
    <xf numFmtId="4" fontId="106" fillId="23" borderId="403" applyNumberFormat="0" applyProtection="0">
      <alignment horizontal="left" vertical="center" indent="1"/>
    </xf>
    <xf numFmtId="0" fontId="44" fillId="70" borderId="387" applyNumberFormat="0" applyAlignment="0" applyProtection="0"/>
    <xf numFmtId="0" fontId="57" fillId="57" borderId="387" applyNumberFormat="0" applyAlignment="0" applyProtection="0"/>
    <xf numFmtId="0" fontId="19" fillId="109" borderId="403" applyNumberFormat="0" applyProtection="0">
      <alignment horizontal="left" vertical="center" indent="1"/>
    </xf>
    <xf numFmtId="4" fontId="108" fillId="60" borderId="403" applyNumberFormat="0" applyProtection="0">
      <alignment horizontal="right" vertical="center"/>
    </xf>
    <xf numFmtId="168" fontId="15" fillId="0" borderId="402">
      <alignment horizontal="right" indent="1"/>
    </xf>
    <xf numFmtId="4" fontId="108" fillId="69" borderId="403" applyNumberFormat="0" applyProtection="0">
      <alignment horizontal="right" vertical="center"/>
    </xf>
    <xf numFmtId="0" fontId="44" fillId="70" borderId="387" applyNumberFormat="0" applyAlignment="0" applyProtection="0"/>
    <xf numFmtId="168" fontId="15" fillId="0" borderId="402">
      <alignment horizontal="right" indent="1"/>
    </xf>
    <xf numFmtId="0" fontId="14" fillId="78" borderId="388" applyNumberFormat="0" applyFont="0" applyAlignment="0" applyProtection="0"/>
    <xf numFmtId="0" fontId="105" fillId="70" borderId="400" applyNumberFormat="0" applyAlignment="0" applyProtection="0"/>
    <xf numFmtId="4" fontId="108" fillId="116" borderId="403" applyNumberFormat="0" applyProtection="0">
      <alignment horizontal="left" vertical="center" indent="1"/>
    </xf>
    <xf numFmtId="4" fontId="111" fillId="116" borderId="403" applyNumberFormat="0" applyProtection="0">
      <alignment vertical="center"/>
    </xf>
    <xf numFmtId="0" fontId="19" fillId="37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4" fontId="107" fillId="23" borderId="403" applyNumberFormat="0" applyProtection="0">
      <alignment vertical="center"/>
    </xf>
    <xf numFmtId="4" fontId="106" fillId="23" borderId="403" applyNumberFormat="0" applyProtection="0">
      <alignment horizontal="left" vertical="center" indent="1"/>
    </xf>
    <xf numFmtId="0" fontId="106" fillId="23" borderId="403" applyNumberFormat="0" applyProtection="0">
      <alignment horizontal="left" vertical="top" indent="1"/>
    </xf>
    <xf numFmtId="4" fontId="108" fillId="53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4" fontId="108" fillId="115" borderId="447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4" fontId="108" fillId="115" borderId="403" applyNumberFormat="0" applyProtection="0">
      <alignment horizontal="left" vertical="center" indent="1"/>
    </xf>
    <xf numFmtId="4" fontId="113" fillId="113" borderId="403" applyNumberFormat="0" applyProtection="0">
      <alignment horizontal="right" vertical="center"/>
    </xf>
    <xf numFmtId="0" fontId="105" fillId="70" borderId="400" applyNumberFormat="0" applyAlignment="0" applyProtection="0"/>
    <xf numFmtId="0" fontId="57" fillId="57" borderId="387" applyNumberFormat="0" applyAlignment="0" applyProtection="0"/>
    <xf numFmtId="0" fontId="62" fillId="0" borderId="401" applyNumberFormat="0" applyFill="0" applyAlignment="0" applyProtection="0"/>
    <xf numFmtId="0" fontId="106" fillId="23" borderId="403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4" fontId="107" fillId="23" borderId="403" applyNumberFormat="0" applyProtection="0">
      <alignment vertical="center"/>
    </xf>
    <xf numFmtId="4" fontId="106" fillId="23" borderId="403" applyNumberFormat="0" applyProtection="0">
      <alignment horizontal="left" vertical="center" indent="1"/>
    </xf>
    <xf numFmtId="0" fontId="106" fillId="23" borderId="403" applyNumberFormat="0" applyProtection="0">
      <alignment horizontal="left" vertical="top" indent="1"/>
    </xf>
    <xf numFmtId="4" fontId="108" fillId="53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13" fillId="113" borderId="403" applyNumberFormat="0" applyProtection="0">
      <alignment horizontal="right" vertical="center"/>
    </xf>
    <xf numFmtId="0" fontId="108" fillId="116" borderId="403" applyNumberFormat="0" applyProtection="0">
      <alignment horizontal="left" vertical="top" indent="1"/>
    </xf>
    <xf numFmtId="4" fontId="108" fillId="115" borderId="403" applyNumberFormat="0" applyProtection="0">
      <alignment horizontal="left" vertical="center" indent="1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08" fillId="69" borderId="403" applyNumberFormat="0" applyProtection="0">
      <alignment horizontal="right" vertical="center"/>
    </xf>
    <xf numFmtId="168" fontId="15" fillId="0" borderId="402">
      <alignment horizontal="right" indent="1"/>
    </xf>
    <xf numFmtId="0" fontId="44" fillId="70" borderId="387" applyNumberFormat="0" applyAlignment="0" applyProtection="0"/>
    <xf numFmtId="0" fontId="106" fillId="23" borderId="403" applyNumberFormat="0" applyProtection="0">
      <alignment horizontal="left" vertical="top" indent="1"/>
    </xf>
    <xf numFmtId="4" fontId="108" fillId="67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13" fillId="113" borderId="403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0" fontId="44" fillId="70" borderId="409" applyNumberFormat="0" applyAlignment="0" applyProtection="0"/>
    <xf numFmtId="0" fontId="19" fillId="114" borderId="425" applyNumberFormat="0" applyProtection="0">
      <alignment horizontal="left" vertical="center" indent="1"/>
    </xf>
    <xf numFmtId="0" fontId="14" fillId="78" borderId="410" applyNumberFormat="0" applyFont="0" applyAlignment="0" applyProtection="0"/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4" fontId="115" fillId="110" borderId="405" applyNumberFormat="0" applyProtection="0">
      <alignment horizontal="left" vertical="center" indent="1"/>
    </xf>
    <xf numFmtId="4" fontId="108" fillId="65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53" borderId="403" applyNumberFormat="0" applyProtection="0">
      <alignment horizontal="right" vertical="center"/>
    </xf>
    <xf numFmtId="0" fontId="106" fillId="23" borderId="403" applyNumberFormat="0" applyProtection="0">
      <alignment horizontal="left" vertical="top" indent="1"/>
    </xf>
    <xf numFmtId="4" fontId="106" fillId="23" borderId="403" applyNumberFormat="0" applyProtection="0">
      <alignment horizontal="left" vertical="center" indent="1"/>
    </xf>
    <xf numFmtId="4" fontId="106" fillId="77" borderId="403" applyNumberFormat="0" applyProtection="0">
      <alignment vertical="center"/>
    </xf>
    <xf numFmtId="0" fontId="105" fillId="70" borderId="400" applyNumberFormat="0" applyAlignment="0" applyProtection="0"/>
    <xf numFmtId="0" fontId="14" fillId="78" borderId="388" applyNumberFormat="0" applyFont="0" applyAlignment="0" applyProtection="0"/>
    <xf numFmtId="0" fontId="44" fillId="70" borderId="387" applyNumberFormat="0" applyAlignment="0" applyProtection="0"/>
    <xf numFmtId="0" fontId="41" fillId="78" borderId="388" applyNumberFormat="0" applyFont="0" applyAlignment="0" applyProtection="0"/>
    <xf numFmtId="0" fontId="18" fillId="76" borderId="399"/>
    <xf numFmtId="0" fontId="18" fillId="30" borderId="402"/>
    <xf numFmtId="0" fontId="57" fillId="57" borderId="387" applyNumberFormat="0" applyAlignment="0" applyProtection="0"/>
    <xf numFmtId="168" fontId="15" fillId="0" borderId="402">
      <alignment horizontal="right" indent="1"/>
    </xf>
    <xf numFmtId="0" fontId="44" fillId="70" borderId="387" applyNumberFormat="0" applyAlignment="0" applyProtection="0"/>
    <xf numFmtId="0" fontId="19" fillId="114" borderId="403" applyNumberFormat="0" applyProtection="0">
      <alignment horizontal="left" vertical="top" indent="1"/>
    </xf>
    <xf numFmtId="4" fontId="108" fillId="65" borderId="447" applyNumberFormat="0" applyProtection="0">
      <alignment horizontal="right" vertical="center"/>
    </xf>
    <xf numFmtId="4" fontId="121" fillId="23" borderId="405" applyNumberFormat="0" applyProtection="0">
      <alignment vertical="center"/>
    </xf>
    <xf numFmtId="4" fontId="122" fillId="23" borderId="405" applyNumberFormat="0" applyProtection="0">
      <alignment vertical="center"/>
    </xf>
    <xf numFmtId="4" fontId="123" fillId="116" borderId="405" applyNumberFormat="0" applyProtection="0">
      <alignment horizontal="left" vertical="center" indent="1"/>
    </xf>
    <xf numFmtId="4" fontId="115" fillId="53" borderId="405" applyNumberFormat="0" applyProtection="0">
      <alignment horizontal="right" vertical="center"/>
    </xf>
    <xf numFmtId="4" fontId="115" fillId="136" borderId="405" applyNumberFormat="0" applyProtection="0">
      <alignment horizontal="right" vertical="center"/>
    </xf>
    <xf numFmtId="4" fontId="115" fillId="61" borderId="405" applyNumberFormat="0" applyProtection="0">
      <alignment horizontal="right" vertical="center"/>
    </xf>
    <xf numFmtId="4" fontId="115" fillId="65" borderId="405" applyNumberFormat="0" applyProtection="0">
      <alignment horizontal="right" vertical="center"/>
    </xf>
    <xf numFmtId="4" fontId="115" fillId="69" borderId="405" applyNumberFormat="0" applyProtection="0">
      <alignment horizontal="right" vertical="center"/>
    </xf>
    <xf numFmtId="4" fontId="115" fillId="68" borderId="405" applyNumberFormat="0" applyProtection="0">
      <alignment horizontal="right" vertical="center"/>
    </xf>
    <xf numFmtId="4" fontId="115" fillId="111" borderId="405" applyNumberFormat="0" applyProtection="0">
      <alignment horizontal="right" vertical="center"/>
    </xf>
    <xf numFmtId="4" fontId="115" fillId="60" borderId="405" applyNumberFormat="0" applyProtection="0">
      <alignment horizontal="right" vertical="center"/>
    </xf>
    <xf numFmtId="4" fontId="115" fillId="112" borderId="404" applyNumberFormat="0" applyProtection="0">
      <alignment horizontal="left" vertical="center" indent="1"/>
    </xf>
    <xf numFmtId="4" fontId="115" fillId="51" borderId="405" applyNumberFormat="0" applyProtection="0">
      <alignment horizontal="left" vertical="center" indent="1"/>
    </xf>
    <xf numFmtId="4" fontId="115" fillId="51" borderId="405" applyNumberFormat="0" applyProtection="0">
      <alignment horizontal="left" vertical="center" indent="1"/>
    </xf>
    <xf numFmtId="4" fontId="124" fillId="137" borderId="404" applyNumberFormat="0" applyProtection="0">
      <alignment horizontal="left" vertical="center" indent="1"/>
    </xf>
    <xf numFmtId="4" fontId="115" fillId="115" borderId="405" applyNumberFormat="0" applyProtection="0">
      <alignment horizontal="right" vertical="center"/>
    </xf>
    <xf numFmtId="0" fontId="57" fillId="57" borderId="387" applyNumberFormat="0" applyAlignment="0" applyProtection="0"/>
    <xf numFmtId="0" fontId="44" fillId="70" borderId="387" applyNumberFormat="0" applyAlignment="0" applyProtection="0"/>
    <xf numFmtId="0" fontId="115" fillId="70" borderId="405" applyNumberFormat="0" applyProtection="0">
      <alignment horizontal="left" vertical="center" indent="1"/>
    </xf>
    <xf numFmtId="0" fontId="101" fillId="137" borderId="403" applyNumberFormat="0" applyProtection="0">
      <alignment horizontal="left" vertical="top" indent="1"/>
    </xf>
    <xf numFmtId="0" fontId="101" fillId="137" borderId="403" applyNumberFormat="0" applyProtection="0">
      <alignment horizontal="left" vertical="top" indent="1"/>
    </xf>
    <xf numFmtId="0" fontId="115" fillId="138" borderId="405" applyNumberFormat="0" applyProtection="0">
      <alignment horizontal="left" vertical="center" indent="1"/>
    </xf>
    <xf numFmtId="0" fontId="101" fillId="115" borderId="403" applyNumberFormat="0" applyProtection="0">
      <alignment horizontal="left" vertical="top" indent="1"/>
    </xf>
    <xf numFmtId="0" fontId="101" fillId="115" borderId="403" applyNumberFormat="0" applyProtection="0">
      <alignment horizontal="left" vertical="top" indent="1"/>
    </xf>
    <xf numFmtId="0" fontId="115" fillId="58" borderId="405" applyNumberFormat="0" applyProtection="0">
      <alignment horizontal="left" vertical="center" indent="1"/>
    </xf>
    <xf numFmtId="0" fontId="101" fillId="58" borderId="403" applyNumberFormat="0" applyProtection="0">
      <alignment horizontal="left" vertical="top" indent="1"/>
    </xf>
    <xf numFmtId="0" fontId="101" fillId="58" borderId="403" applyNumberFormat="0" applyProtection="0">
      <alignment horizontal="left" vertical="top" indent="1"/>
    </xf>
    <xf numFmtId="0" fontId="115" fillId="113" borderId="405" applyNumberFormat="0" applyProtection="0">
      <alignment horizontal="left" vertical="center" indent="1"/>
    </xf>
    <xf numFmtId="0" fontId="101" fillId="113" borderId="403" applyNumberFormat="0" applyProtection="0">
      <alignment horizontal="left" vertical="top" indent="1"/>
    </xf>
    <xf numFmtId="0" fontId="101" fillId="113" borderId="403" applyNumberFormat="0" applyProtection="0">
      <alignment horizontal="left" vertical="top" indent="1"/>
    </xf>
    <xf numFmtId="4" fontId="123" fillId="139" borderId="405" applyNumberFormat="0" applyProtection="0">
      <alignment horizontal="left" vertical="center" indent="1"/>
    </xf>
    <xf numFmtId="4" fontId="123" fillId="139" borderId="405" applyNumberFormat="0" applyProtection="0">
      <alignment horizontal="left" vertical="center" indent="1"/>
    </xf>
    <xf numFmtId="0" fontId="57" fillId="57" borderId="453" applyNumberFormat="0" applyAlignment="0" applyProtection="0"/>
    <xf numFmtId="0" fontId="108" fillId="109" borderId="470" applyNumberFormat="0" applyProtection="0">
      <alignment horizontal="left" vertical="top" indent="1"/>
    </xf>
    <xf numFmtId="0" fontId="123" fillId="21" borderId="406"/>
    <xf numFmtId="4" fontId="115" fillId="0" borderId="405" applyNumberFormat="0" applyProtection="0">
      <alignment horizontal="right" vertical="center"/>
    </xf>
    <xf numFmtId="4" fontId="122" fillId="51" borderId="405" applyNumberFormat="0" applyProtection="0">
      <alignment horizontal="right" vertical="center"/>
    </xf>
    <xf numFmtId="0" fontId="125" fillId="0" borderId="402"/>
    <xf numFmtId="4" fontId="108" fillId="67" borderId="425" applyNumberFormat="0" applyProtection="0">
      <alignment horizontal="right" vertical="center"/>
    </xf>
    <xf numFmtId="0" fontId="41" fillId="78" borderId="410" applyNumberFormat="0" applyFont="0" applyAlignment="0" applyProtection="0"/>
    <xf numFmtId="4" fontId="113" fillId="113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0" fontId="44" fillId="70" borderId="409" applyNumberFormat="0" applyAlignment="0" applyProtection="0"/>
    <xf numFmtId="0" fontId="41" fillId="78" borderId="410" applyNumberFormat="0" applyFont="0" applyAlignment="0" applyProtection="0"/>
    <xf numFmtId="4" fontId="106" fillId="77" borderId="425" applyNumberFormat="0" applyProtection="0">
      <alignment vertical="center"/>
    </xf>
    <xf numFmtId="0" fontId="19" fillId="37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4" fontId="108" fillId="65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6" fillId="77" borderId="425" applyNumberFormat="0" applyProtection="0">
      <alignment vertical="center"/>
    </xf>
    <xf numFmtId="4" fontId="108" fillId="113" borderId="425" applyNumberFormat="0" applyProtection="0">
      <alignment horizontal="right" vertical="center"/>
    </xf>
    <xf numFmtId="0" fontId="18" fillId="30" borderId="424"/>
    <xf numFmtId="4" fontId="108" fillId="59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13" fillId="113" borderId="425" applyNumberFormat="0" applyProtection="0">
      <alignment horizontal="right" vertical="center"/>
    </xf>
    <xf numFmtId="0" fontId="19" fillId="25" borderId="425" applyNumberFormat="0" applyProtection="0">
      <alignment horizontal="left" vertical="center" indent="1"/>
    </xf>
    <xf numFmtId="4" fontId="108" fillId="116" borderId="425" applyNumberFormat="0" applyProtection="0">
      <alignment vertical="center"/>
    </xf>
    <xf numFmtId="168" fontId="15" fillId="0" borderId="424">
      <alignment horizontal="right" indent="1"/>
    </xf>
    <xf numFmtId="0" fontId="19" fillId="114" borderId="425" applyNumberFormat="0" applyProtection="0">
      <alignment horizontal="left" vertical="top" indent="1"/>
    </xf>
    <xf numFmtId="4" fontId="108" fillId="69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0" fontId="106" fillId="23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0" fontId="57" fillId="57" borderId="409" applyNumberFormat="0" applyAlignment="0" applyProtection="0"/>
    <xf numFmtId="0" fontId="62" fillId="0" borderId="423" applyNumberFormat="0" applyFill="0" applyAlignment="0" applyProtection="0"/>
    <xf numFmtId="0" fontId="108" fillId="109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0" fontId="18" fillId="30" borderId="424"/>
    <xf numFmtId="0" fontId="18" fillId="30" borderId="424"/>
    <xf numFmtId="4" fontId="108" fillId="65" borderId="425" applyNumberFormat="0" applyProtection="0">
      <alignment horizontal="right" vertical="center"/>
    </xf>
    <xf numFmtId="0" fontId="19" fillId="25" borderId="470" applyNumberFormat="0" applyProtection="0">
      <alignment horizontal="left" vertical="center" indent="1"/>
    </xf>
    <xf numFmtId="168" fontId="15" fillId="0" borderId="442">
      <alignment horizontal="right" indent="1"/>
    </xf>
    <xf numFmtId="0" fontId="108" fillId="109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44" fillId="70" borderId="409" applyNumberFormat="0" applyAlignment="0" applyProtection="0"/>
    <xf numFmtId="4" fontId="108" fillId="115" borderId="447" applyNumberFormat="0" applyProtection="0">
      <alignment horizontal="right" vertical="center"/>
    </xf>
    <xf numFmtId="0" fontId="62" fillId="0" borderId="441" applyNumberFormat="0" applyFill="0" applyAlignment="0" applyProtection="0"/>
    <xf numFmtId="4" fontId="108" fillId="61" borderId="447" applyNumberFormat="0" applyProtection="0">
      <alignment horizontal="right" vertical="center"/>
    </xf>
    <xf numFmtId="0" fontId="18" fillId="76" borderId="443"/>
    <xf numFmtId="0" fontId="41" fillId="78" borderId="432" applyNumberFormat="0" applyFont="0" applyAlignment="0" applyProtection="0"/>
    <xf numFmtId="0" fontId="18" fillId="76" borderId="421"/>
    <xf numFmtId="0" fontId="44" fillId="70" borderId="461" applyNumberFormat="0" applyAlignment="0" applyProtection="0"/>
    <xf numFmtId="0" fontId="41" fillId="78" borderId="410" applyNumberFormat="0" applyFont="0" applyAlignment="0" applyProtection="0"/>
    <xf numFmtId="4" fontId="108" fillId="69" borderId="425" applyNumberFormat="0" applyProtection="0">
      <alignment horizontal="right" vertical="center"/>
    </xf>
    <xf numFmtId="4" fontId="107" fillId="23" borderId="425" applyNumberFormat="0" applyProtection="0">
      <alignment vertical="center"/>
    </xf>
    <xf numFmtId="0" fontId="41" fillId="78" borderId="454" applyNumberFormat="0" applyFont="0" applyAlignment="0" applyProtection="0"/>
    <xf numFmtId="4" fontId="108" fillId="67" borderId="425" applyNumberFormat="0" applyProtection="0">
      <alignment horizontal="right" vertical="center"/>
    </xf>
    <xf numFmtId="4" fontId="106" fillId="77" borderId="425" applyNumberFormat="0" applyProtection="0">
      <alignment vertical="center"/>
    </xf>
    <xf numFmtId="4" fontId="106" fillId="77" borderId="447" applyNumberFormat="0" applyProtection="0">
      <alignment vertical="center"/>
    </xf>
    <xf numFmtId="0" fontId="44" fillId="70" borderId="461" applyNumberFormat="0" applyAlignment="0" applyProtection="0"/>
    <xf numFmtId="4" fontId="123" fillId="139" borderId="449" applyNumberFormat="0" applyProtection="0">
      <alignment horizontal="left" vertical="center" indent="1"/>
    </xf>
    <xf numFmtId="0" fontId="62" fillId="0" borderId="468" applyNumberFormat="0" applyFill="0" applyAlignment="0" applyProtection="0"/>
    <xf numFmtId="0" fontId="14" fillId="78" borderId="474" applyNumberFormat="0" applyFont="0" applyAlignment="0" applyProtection="0"/>
    <xf numFmtId="0" fontId="62" fillId="0" borderId="468" applyNumberFormat="0" applyFill="0" applyAlignment="0" applyProtection="0"/>
    <xf numFmtId="4" fontId="108" fillId="59" borderId="447" applyNumberFormat="0" applyProtection="0">
      <alignment horizontal="right" vertical="center"/>
    </xf>
    <xf numFmtId="168" fontId="15" fillId="0" borderId="446">
      <alignment horizontal="right" indent="1"/>
    </xf>
    <xf numFmtId="0" fontId="14" fillId="78" borderId="454" applyNumberFormat="0" applyFont="0" applyAlignment="0" applyProtection="0"/>
    <xf numFmtId="4" fontId="108" fillId="113" borderId="447" applyNumberFormat="0" applyProtection="0">
      <alignment horizontal="right" vertical="center"/>
    </xf>
    <xf numFmtId="0" fontId="18" fillId="30" borderId="446"/>
    <xf numFmtId="4" fontId="107" fillId="23" borderId="447" applyNumberFormat="0" applyProtection="0">
      <alignment vertical="center"/>
    </xf>
    <xf numFmtId="0" fontId="44" fillId="70" borderId="444" applyNumberFormat="0" applyAlignment="0" applyProtection="0"/>
    <xf numFmtId="4" fontId="108" fillId="68" borderId="447" applyNumberFormat="0" applyProtection="0">
      <alignment horizontal="right" vertical="center"/>
    </xf>
    <xf numFmtId="0" fontId="19" fillId="25" borderId="447" applyNumberFormat="0" applyProtection="0">
      <alignment horizontal="left" vertical="center" indent="1"/>
    </xf>
    <xf numFmtId="4" fontId="108" fillId="65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4" fontId="108" fillId="68" borderId="447" applyNumberFormat="0" applyProtection="0">
      <alignment horizontal="right" vertical="center"/>
    </xf>
    <xf numFmtId="0" fontId="19" fillId="37" borderId="447" applyNumberFormat="0" applyProtection="0">
      <alignment horizontal="left" vertical="top" indent="1"/>
    </xf>
    <xf numFmtId="4" fontId="108" fillId="116" borderId="447" applyNumberFormat="0" applyProtection="0">
      <alignment horizontal="left" vertical="center" indent="1"/>
    </xf>
    <xf numFmtId="0" fontId="40" fillId="76" borderId="465"/>
    <xf numFmtId="0" fontId="106" fillId="23" borderId="470" applyNumberFormat="0" applyProtection="0">
      <alignment horizontal="left" vertical="top" indent="1"/>
    </xf>
    <xf numFmtId="0" fontId="123" fillId="21" borderId="428"/>
    <xf numFmtId="0" fontId="101" fillId="113" borderId="425" applyNumberFormat="0" applyProtection="0">
      <alignment horizontal="left" vertical="top" indent="1"/>
    </xf>
    <xf numFmtId="0" fontId="101" fillId="115" borderId="425" applyNumberFormat="0" applyProtection="0">
      <alignment horizontal="left" vertical="top" indent="1"/>
    </xf>
    <xf numFmtId="0" fontId="115" fillId="58" borderId="427" applyNumberFormat="0" applyProtection="0">
      <alignment horizontal="left" vertical="center" indent="1"/>
    </xf>
    <xf numFmtId="0" fontId="115" fillId="70" borderId="427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4" fontId="108" fillId="115" borderId="403" applyNumberFormat="0" applyProtection="0">
      <alignment horizontal="right" vertical="center"/>
    </xf>
    <xf numFmtId="4" fontId="108" fillId="113" borderId="447" applyNumberFormat="0" applyProtection="0">
      <alignment horizontal="right" vertical="center"/>
    </xf>
    <xf numFmtId="0" fontId="57" fillId="57" borderId="461" applyNumberFormat="0" applyAlignment="0" applyProtection="0"/>
    <xf numFmtId="4" fontId="108" fillId="65" borderId="447" applyNumberFormat="0" applyProtection="0">
      <alignment horizontal="right" vertical="center"/>
    </xf>
    <xf numFmtId="0" fontId="41" fillId="78" borderId="388" applyNumberFormat="0" applyFont="0" applyAlignment="0" applyProtection="0"/>
    <xf numFmtId="0" fontId="62" fillId="0" borderId="441" applyNumberFormat="0" applyFill="0" applyAlignment="0" applyProtection="0"/>
    <xf numFmtId="0" fontId="40" fillId="76" borderId="443"/>
    <xf numFmtId="0" fontId="41" fillId="78" borderId="462" applyNumberFormat="0" applyFont="0" applyAlignment="0" applyProtection="0"/>
    <xf numFmtId="4" fontId="108" fillId="113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0" fontId="19" fillId="25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0" fontId="108" fillId="109" borderId="403" applyNumberFormat="0" applyProtection="0">
      <alignment horizontal="left" vertical="top" indent="1"/>
    </xf>
    <xf numFmtId="0" fontId="57" fillId="57" borderId="387" applyNumberFormat="0" applyAlignment="0" applyProtection="0"/>
    <xf numFmtId="4" fontId="111" fillId="113" borderId="403" applyNumberFormat="0" applyProtection="0">
      <alignment horizontal="right" vertical="center"/>
    </xf>
    <xf numFmtId="0" fontId="41" fillId="78" borderId="388" applyNumberFormat="0" applyFont="0" applyAlignment="0" applyProtection="0"/>
    <xf numFmtId="0" fontId="19" fillId="25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4" fontId="108" fillId="53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0" fontId="57" fillId="57" borderId="387" applyNumberFormat="0" applyAlignment="0" applyProtection="0"/>
    <xf numFmtId="4" fontId="108" fillId="116" borderId="403" applyNumberFormat="0" applyProtection="0">
      <alignment vertical="center"/>
    </xf>
    <xf numFmtId="0" fontId="108" fillId="116" borderId="403" applyNumberFormat="0" applyProtection="0">
      <alignment horizontal="left" vertical="top" indent="1"/>
    </xf>
    <xf numFmtId="0" fontId="62" fillId="0" borderId="401" applyNumberFormat="0" applyFill="0" applyAlignment="0" applyProtection="0"/>
    <xf numFmtId="168" fontId="15" fillId="0" borderId="402">
      <alignment horizontal="right" indent="1"/>
    </xf>
    <xf numFmtId="4" fontId="106" fillId="23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0" fontId="44" fillId="70" borderId="387" applyNumberFormat="0" applyAlignment="0" applyProtection="0"/>
    <xf numFmtId="4" fontId="108" fillId="111" borderId="403" applyNumberFormat="0" applyProtection="0">
      <alignment horizontal="right" vertical="center"/>
    </xf>
    <xf numFmtId="168" fontId="15" fillId="0" borderId="402">
      <alignment horizontal="right" indent="1"/>
    </xf>
    <xf numFmtId="4" fontId="113" fillId="113" borderId="403" applyNumberFormat="0" applyProtection="0">
      <alignment horizontal="right" vertical="center"/>
    </xf>
    <xf numFmtId="4" fontId="107" fillId="23" borderId="403" applyNumberFormat="0" applyProtection="0">
      <alignment vertical="center"/>
    </xf>
    <xf numFmtId="0" fontId="41" fillId="78" borderId="388" applyNumberFormat="0" applyFont="0" applyAlignment="0" applyProtection="0"/>
    <xf numFmtId="168" fontId="15" fillId="0" borderId="402">
      <alignment horizontal="right" indent="1"/>
    </xf>
    <xf numFmtId="4" fontId="108" fillId="53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116" borderId="403" applyNumberFormat="0" applyProtection="0">
      <alignment horizontal="left" vertical="center" indent="1"/>
    </xf>
    <xf numFmtId="4" fontId="107" fillId="23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11" fillId="113" borderId="403" applyNumberFormat="0" applyProtection="0">
      <alignment horizontal="right" vertical="center"/>
    </xf>
    <xf numFmtId="4" fontId="106" fillId="23" borderId="403" applyNumberFormat="0" applyProtection="0">
      <alignment horizontal="left" vertical="center" indent="1"/>
    </xf>
    <xf numFmtId="0" fontId="44" fillId="70" borderId="387" applyNumberFormat="0" applyAlignment="0" applyProtection="0"/>
    <xf numFmtId="0" fontId="57" fillId="57" borderId="387" applyNumberFormat="0" applyAlignment="0" applyProtection="0"/>
    <xf numFmtId="0" fontId="19" fillId="109" borderId="403" applyNumberFormat="0" applyProtection="0">
      <alignment horizontal="left" vertical="center" indent="1"/>
    </xf>
    <xf numFmtId="4" fontId="108" fillId="60" borderId="403" applyNumberFormat="0" applyProtection="0">
      <alignment horizontal="right" vertical="center"/>
    </xf>
    <xf numFmtId="168" fontId="15" fillId="0" borderId="402">
      <alignment horizontal="right" indent="1"/>
    </xf>
    <xf numFmtId="4" fontId="108" fillId="69" borderId="403" applyNumberFormat="0" applyProtection="0">
      <alignment horizontal="right" vertical="center"/>
    </xf>
    <xf numFmtId="0" fontId="44" fillId="70" borderId="387" applyNumberFormat="0" applyAlignment="0" applyProtection="0"/>
    <xf numFmtId="168" fontId="15" fillId="0" borderId="402">
      <alignment horizontal="right" indent="1"/>
    </xf>
    <xf numFmtId="0" fontId="14" fillId="78" borderId="388" applyNumberFormat="0" applyFont="0" applyAlignment="0" applyProtection="0"/>
    <xf numFmtId="0" fontId="105" fillId="70" borderId="400" applyNumberFormat="0" applyAlignment="0" applyProtection="0"/>
    <xf numFmtId="4" fontId="108" fillId="116" borderId="403" applyNumberFormat="0" applyProtection="0">
      <alignment horizontal="left" vertical="center" indent="1"/>
    </xf>
    <xf numFmtId="4" fontId="111" fillId="116" borderId="403" applyNumberFormat="0" applyProtection="0">
      <alignment vertical="center"/>
    </xf>
    <xf numFmtId="0" fontId="19" fillId="37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4" fontId="107" fillId="23" borderId="403" applyNumberFormat="0" applyProtection="0">
      <alignment vertical="center"/>
    </xf>
    <xf numFmtId="4" fontId="106" fillId="23" borderId="403" applyNumberFormat="0" applyProtection="0">
      <alignment horizontal="left" vertical="center" indent="1"/>
    </xf>
    <xf numFmtId="0" fontId="106" fillId="23" borderId="403" applyNumberFormat="0" applyProtection="0">
      <alignment horizontal="left" vertical="top" indent="1"/>
    </xf>
    <xf numFmtId="4" fontId="108" fillId="53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44" fillId="70" borderId="439" applyNumberFormat="0" applyAlignment="0" applyProtection="0"/>
    <xf numFmtId="0" fontId="106" fillId="23" borderId="447" applyNumberFormat="0" applyProtection="0">
      <alignment horizontal="left" vertical="top" indent="1"/>
    </xf>
    <xf numFmtId="4" fontId="108" fillId="115" borderId="403" applyNumberFormat="0" applyProtection="0">
      <alignment horizontal="left" vertical="center" indent="1"/>
    </xf>
    <xf numFmtId="4" fontId="113" fillId="113" borderId="403" applyNumberFormat="0" applyProtection="0">
      <alignment horizontal="right" vertical="center"/>
    </xf>
    <xf numFmtId="0" fontId="105" fillId="70" borderId="400" applyNumberFormat="0" applyAlignment="0" applyProtection="0"/>
    <xf numFmtId="0" fontId="57" fillId="57" borderId="387" applyNumberFormat="0" applyAlignment="0" applyProtection="0"/>
    <xf numFmtId="0" fontId="62" fillId="0" borderId="401" applyNumberFormat="0" applyFill="0" applyAlignment="0" applyProtection="0"/>
    <xf numFmtId="0" fontId="106" fillId="23" borderId="403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4" fontId="107" fillId="23" borderId="403" applyNumberFormat="0" applyProtection="0">
      <alignment vertical="center"/>
    </xf>
    <xf numFmtId="4" fontId="106" fillId="23" borderId="403" applyNumberFormat="0" applyProtection="0">
      <alignment horizontal="left" vertical="center" indent="1"/>
    </xf>
    <xf numFmtId="0" fontId="106" fillId="23" borderId="403" applyNumberFormat="0" applyProtection="0">
      <alignment horizontal="left" vertical="top" indent="1"/>
    </xf>
    <xf numFmtId="4" fontId="108" fillId="53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13" fillId="113" borderId="403" applyNumberFormat="0" applyProtection="0">
      <alignment horizontal="right" vertical="center"/>
    </xf>
    <xf numFmtId="0" fontId="108" fillId="116" borderId="403" applyNumberFormat="0" applyProtection="0">
      <alignment horizontal="left" vertical="top" indent="1"/>
    </xf>
    <xf numFmtId="4" fontId="108" fillId="115" borderId="403" applyNumberFormat="0" applyProtection="0">
      <alignment horizontal="left" vertical="center" indent="1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08" fillId="69" borderId="403" applyNumberFormat="0" applyProtection="0">
      <alignment horizontal="right" vertical="center"/>
    </xf>
    <xf numFmtId="168" fontId="15" fillId="0" borderId="402">
      <alignment horizontal="right" indent="1"/>
    </xf>
    <xf numFmtId="0" fontId="44" fillId="70" borderId="387" applyNumberFormat="0" applyAlignment="0" applyProtection="0"/>
    <xf numFmtId="0" fontId="106" fillId="23" borderId="403" applyNumberFormat="0" applyProtection="0">
      <alignment horizontal="left" vertical="top" indent="1"/>
    </xf>
    <xf numFmtId="4" fontId="108" fillId="67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13" fillId="113" borderId="403" applyNumberFormat="0" applyProtection="0">
      <alignment horizontal="right" vertical="center"/>
    </xf>
    <xf numFmtId="4" fontId="115" fillId="110" borderId="405" applyNumberFormat="0" applyProtection="0">
      <alignment horizontal="left" vertical="center" indent="1"/>
    </xf>
    <xf numFmtId="4" fontId="121" fillId="23" borderId="405" applyNumberFormat="0" applyProtection="0">
      <alignment vertical="center"/>
    </xf>
    <xf numFmtId="4" fontId="122" fillId="23" borderId="405" applyNumberFormat="0" applyProtection="0">
      <alignment vertical="center"/>
    </xf>
    <xf numFmtId="4" fontId="123" fillId="116" borderId="405" applyNumberFormat="0" applyProtection="0">
      <alignment horizontal="left" vertical="center" indent="1"/>
    </xf>
    <xf numFmtId="4" fontId="115" fillId="53" borderId="405" applyNumberFormat="0" applyProtection="0">
      <alignment horizontal="right" vertical="center"/>
    </xf>
    <xf numFmtId="4" fontId="115" fillId="136" borderId="405" applyNumberFormat="0" applyProtection="0">
      <alignment horizontal="right" vertical="center"/>
    </xf>
    <xf numFmtId="4" fontId="115" fillId="61" borderId="405" applyNumberFormat="0" applyProtection="0">
      <alignment horizontal="right" vertical="center"/>
    </xf>
    <xf numFmtId="4" fontId="115" fillId="65" borderId="405" applyNumberFormat="0" applyProtection="0">
      <alignment horizontal="right" vertical="center"/>
    </xf>
    <xf numFmtId="4" fontId="115" fillId="69" borderId="405" applyNumberFormat="0" applyProtection="0">
      <alignment horizontal="right" vertical="center"/>
    </xf>
    <xf numFmtId="4" fontId="115" fillId="68" borderId="405" applyNumberFormat="0" applyProtection="0">
      <alignment horizontal="right" vertical="center"/>
    </xf>
    <xf numFmtId="4" fontId="115" fillId="111" borderId="405" applyNumberFormat="0" applyProtection="0">
      <alignment horizontal="right" vertical="center"/>
    </xf>
    <xf numFmtId="4" fontId="115" fillId="60" borderId="405" applyNumberFormat="0" applyProtection="0">
      <alignment horizontal="right" vertical="center"/>
    </xf>
    <xf numFmtId="4" fontId="115" fillId="112" borderId="404" applyNumberFormat="0" applyProtection="0">
      <alignment horizontal="left" vertical="center" indent="1"/>
    </xf>
    <xf numFmtId="4" fontId="115" fillId="51" borderId="405" applyNumberFormat="0" applyProtection="0">
      <alignment horizontal="left" vertical="center" indent="1"/>
    </xf>
    <xf numFmtId="4" fontId="115" fillId="51" borderId="405" applyNumberFormat="0" applyProtection="0">
      <alignment horizontal="left" vertical="center" indent="1"/>
    </xf>
    <xf numFmtId="4" fontId="124" fillId="137" borderId="404" applyNumberFormat="0" applyProtection="0">
      <alignment horizontal="left" vertical="center" indent="1"/>
    </xf>
    <xf numFmtId="4" fontId="115" fillId="115" borderId="405" applyNumberFormat="0" applyProtection="0">
      <alignment horizontal="right" vertical="center"/>
    </xf>
    <xf numFmtId="0" fontId="115" fillId="70" borderId="405" applyNumberFormat="0" applyProtection="0">
      <alignment horizontal="left" vertical="center" indent="1"/>
    </xf>
    <xf numFmtId="0" fontId="101" fillId="137" borderId="403" applyNumberFormat="0" applyProtection="0">
      <alignment horizontal="left" vertical="top" indent="1"/>
    </xf>
    <xf numFmtId="0" fontId="101" fillId="137" borderId="403" applyNumberFormat="0" applyProtection="0">
      <alignment horizontal="left" vertical="top" indent="1"/>
    </xf>
    <xf numFmtId="0" fontId="115" fillId="138" borderId="405" applyNumberFormat="0" applyProtection="0">
      <alignment horizontal="left" vertical="center" indent="1"/>
    </xf>
    <xf numFmtId="0" fontId="101" fillId="115" borderId="403" applyNumberFormat="0" applyProtection="0">
      <alignment horizontal="left" vertical="top" indent="1"/>
    </xf>
    <xf numFmtId="0" fontId="101" fillId="115" borderId="403" applyNumberFormat="0" applyProtection="0">
      <alignment horizontal="left" vertical="top" indent="1"/>
    </xf>
    <xf numFmtId="0" fontId="115" fillId="58" borderId="405" applyNumberFormat="0" applyProtection="0">
      <alignment horizontal="left" vertical="center" indent="1"/>
    </xf>
    <xf numFmtId="0" fontId="101" fillId="58" borderId="403" applyNumberFormat="0" applyProtection="0">
      <alignment horizontal="left" vertical="top" indent="1"/>
    </xf>
    <xf numFmtId="0" fontId="101" fillId="58" borderId="403" applyNumberFormat="0" applyProtection="0">
      <alignment horizontal="left" vertical="top" indent="1"/>
    </xf>
    <xf numFmtId="0" fontId="115" fillId="113" borderId="405" applyNumberFormat="0" applyProtection="0">
      <alignment horizontal="left" vertical="center" indent="1"/>
    </xf>
    <xf numFmtId="0" fontId="101" fillId="113" borderId="403" applyNumberFormat="0" applyProtection="0">
      <alignment horizontal="left" vertical="top" indent="1"/>
    </xf>
    <xf numFmtId="0" fontId="101" fillId="113" borderId="403" applyNumberFormat="0" applyProtection="0">
      <alignment horizontal="left" vertical="top" indent="1"/>
    </xf>
    <xf numFmtId="4" fontId="123" fillId="139" borderId="405" applyNumberFormat="0" applyProtection="0">
      <alignment horizontal="left" vertical="center" indent="1"/>
    </xf>
    <xf numFmtId="4" fontId="123" fillId="139" borderId="405" applyNumberFormat="0" applyProtection="0">
      <alignment horizontal="left" vertical="center" indent="1"/>
    </xf>
    <xf numFmtId="0" fontId="123" fillId="21" borderId="406"/>
    <xf numFmtId="4" fontId="115" fillId="0" borderId="405" applyNumberFormat="0" applyProtection="0">
      <alignment horizontal="right" vertical="center"/>
    </xf>
    <xf numFmtId="4" fontId="122" fillId="51" borderId="405" applyNumberFormat="0" applyProtection="0">
      <alignment horizontal="right" vertical="center"/>
    </xf>
    <xf numFmtId="0" fontId="125" fillId="0" borderId="402"/>
    <xf numFmtId="4" fontId="106" fillId="77" borderId="425" applyNumberFormat="0" applyProtection="0">
      <alignment vertical="center"/>
    </xf>
    <xf numFmtId="0" fontId="18" fillId="30" borderId="424"/>
    <xf numFmtId="4" fontId="106" fillId="23" borderId="403" applyNumberFormat="0" applyProtection="0">
      <alignment horizontal="left" vertical="center" indent="1"/>
    </xf>
    <xf numFmtId="4" fontId="107" fillId="23" borderId="403" applyNumberFormat="0" applyProtection="0">
      <alignment vertical="center"/>
    </xf>
    <xf numFmtId="4" fontId="108" fillId="67" borderId="403" applyNumberFormat="0" applyProtection="0">
      <alignment horizontal="right" vertical="center"/>
    </xf>
    <xf numFmtId="0" fontId="41" fillId="78" borderId="388" applyNumberFormat="0" applyFont="0" applyAlignment="0" applyProtection="0"/>
    <xf numFmtId="4" fontId="113" fillId="113" borderId="403" applyNumberFormat="0" applyProtection="0">
      <alignment horizontal="right" vertical="center"/>
    </xf>
    <xf numFmtId="0" fontId="44" fillId="70" borderId="387" applyNumberFormat="0" applyAlignment="0" applyProtection="0"/>
    <xf numFmtId="168" fontId="15" fillId="0" borderId="402">
      <alignment horizontal="right" indent="1"/>
    </xf>
    <xf numFmtId="0" fontId="108" fillId="116" borderId="403" applyNumberFormat="0" applyProtection="0">
      <alignment horizontal="left" vertical="top" indent="1"/>
    </xf>
    <xf numFmtId="4" fontId="108" fillId="61" borderId="403" applyNumberFormat="0" applyProtection="0">
      <alignment horizontal="right" vertical="center"/>
    </xf>
    <xf numFmtId="0" fontId="41" fillId="78" borderId="388" applyNumberFormat="0" applyFont="0" applyAlignment="0" applyProtection="0"/>
    <xf numFmtId="0" fontId="57" fillId="57" borderId="387" applyNumberFormat="0" applyAlignment="0" applyProtection="0"/>
    <xf numFmtId="0" fontId="14" fillId="78" borderId="388" applyNumberFormat="0" applyFont="0" applyAlignment="0" applyProtection="0"/>
    <xf numFmtId="0" fontId="62" fillId="0" borderId="401" applyNumberFormat="0" applyFill="0" applyAlignment="0" applyProtection="0"/>
    <xf numFmtId="4" fontId="108" fillId="113" borderId="403" applyNumberFormat="0" applyProtection="0">
      <alignment horizontal="right" vertical="center"/>
    </xf>
    <xf numFmtId="168" fontId="15" fillId="0" borderId="402">
      <alignment horizontal="right" indent="1"/>
    </xf>
    <xf numFmtId="4" fontId="106" fillId="77" borderId="403" applyNumberFormat="0" applyProtection="0">
      <alignment vertical="center"/>
    </xf>
    <xf numFmtId="0" fontId="18" fillId="30" borderId="402"/>
    <xf numFmtId="0" fontId="62" fillId="0" borderId="401" applyNumberFormat="0" applyFill="0" applyAlignment="0" applyProtection="0"/>
    <xf numFmtId="0" fontId="108" fillId="109" borderId="403" applyNumberFormat="0" applyProtection="0">
      <alignment horizontal="left" vertical="top" indent="1"/>
    </xf>
    <xf numFmtId="0" fontId="108" fillId="116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44" fillId="70" borderId="387" applyNumberFormat="0" applyAlignment="0" applyProtection="0"/>
    <xf numFmtId="0" fontId="19" fillId="109" borderId="403" applyNumberFormat="0" applyProtection="0">
      <alignment horizontal="left" vertical="top" indent="1"/>
    </xf>
    <xf numFmtId="4" fontId="108" fillId="67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53" borderId="403" applyNumberFormat="0" applyProtection="0">
      <alignment horizontal="right" vertical="center"/>
    </xf>
    <xf numFmtId="0" fontId="106" fillId="23" borderId="403" applyNumberFormat="0" applyProtection="0">
      <alignment horizontal="left" vertical="top" indent="1"/>
    </xf>
    <xf numFmtId="4" fontId="106" fillId="23" borderId="403" applyNumberFormat="0" applyProtection="0">
      <alignment horizontal="left" vertical="center" indent="1"/>
    </xf>
    <xf numFmtId="4" fontId="107" fillId="23" borderId="403" applyNumberFormat="0" applyProtection="0">
      <alignment vertical="center"/>
    </xf>
    <xf numFmtId="0" fontId="57" fillId="57" borderId="387" applyNumberFormat="0" applyAlignment="0" applyProtection="0"/>
    <xf numFmtId="0" fontId="105" fillId="70" borderId="400" applyNumberFormat="0" applyAlignment="0" applyProtection="0"/>
    <xf numFmtId="0" fontId="41" fillId="78" borderId="440" applyNumberFormat="0" applyFont="0" applyAlignment="0" applyProtection="0"/>
    <xf numFmtId="0" fontId="44" fillId="70" borderId="409" applyNumberFormat="0" applyAlignment="0" applyProtection="0"/>
    <xf numFmtId="168" fontId="15" fillId="0" borderId="398">
      <alignment horizontal="right" indent="1"/>
    </xf>
    <xf numFmtId="0" fontId="41" fillId="78" borderId="388" applyNumberFormat="0" applyFont="0" applyAlignment="0" applyProtection="0"/>
    <xf numFmtId="168" fontId="15" fillId="0" borderId="402">
      <alignment horizontal="right" indent="1"/>
    </xf>
    <xf numFmtId="0" fontId="62" fillId="0" borderId="401" applyNumberFormat="0" applyFill="0" applyAlignment="0" applyProtection="0"/>
    <xf numFmtId="0" fontId="108" fillId="109" borderId="447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4" fontId="108" fillId="115" borderId="470" applyNumberFormat="0" applyProtection="0">
      <alignment horizontal="right" vertical="center"/>
    </xf>
    <xf numFmtId="0" fontId="18" fillId="30" borderId="398"/>
    <xf numFmtId="0" fontId="18" fillId="76" borderId="399"/>
    <xf numFmtId="4" fontId="106" fillId="77" borderId="403" applyNumberFormat="0" applyProtection="0">
      <alignment vertical="center"/>
    </xf>
    <xf numFmtId="0" fontId="19" fillId="114" borderId="403" applyNumberFormat="0" applyProtection="0">
      <alignment horizontal="left" vertical="top" indent="1"/>
    </xf>
    <xf numFmtId="0" fontId="19" fillId="37" borderId="425" applyNumberFormat="0" applyProtection="0">
      <alignment horizontal="left" vertical="top" indent="1"/>
    </xf>
    <xf numFmtId="4" fontId="111" fillId="116" borderId="425" applyNumberFormat="0" applyProtection="0">
      <alignment vertical="center"/>
    </xf>
    <xf numFmtId="0" fontId="57" fillId="57" borderId="417" applyNumberFormat="0" applyAlignment="0" applyProtection="0"/>
    <xf numFmtId="4" fontId="108" fillId="65" borderId="425" applyNumberFormat="0" applyProtection="0">
      <alignment horizontal="right" vertical="center"/>
    </xf>
    <xf numFmtId="0" fontId="108" fillId="116" borderId="447" applyNumberFormat="0" applyProtection="0">
      <alignment horizontal="left" vertical="top" indent="1"/>
    </xf>
    <xf numFmtId="0" fontId="41" fillId="78" borderId="413" applyNumberFormat="0" applyFont="0" applyAlignment="0" applyProtection="0"/>
    <xf numFmtId="4" fontId="108" fillId="113" borderId="425" applyNumberFormat="0" applyProtection="0">
      <alignment horizontal="right" vertical="center"/>
    </xf>
    <xf numFmtId="0" fontId="57" fillId="57" borderId="387" applyNumberFormat="0" applyAlignment="0" applyProtection="0"/>
    <xf numFmtId="0" fontId="14" fillId="78" borderId="388" applyNumberFormat="0" applyFont="0" applyAlignment="0" applyProtection="0"/>
    <xf numFmtId="0" fontId="41" fillId="78" borderId="432" applyNumberFormat="0" applyFont="0" applyAlignment="0" applyProtection="0"/>
    <xf numFmtId="0" fontId="19" fillId="114" borderId="425" applyNumberFormat="0" applyProtection="0">
      <alignment horizontal="left" vertical="center" indent="1"/>
    </xf>
    <xf numFmtId="4" fontId="108" fillId="60" borderId="403" applyNumberFormat="0" applyProtection="0">
      <alignment horizontal="right" vertical="center"/>
    </xf>
    <xf numFmtId="0" fontId="44" fillId="70" borderId="412" applyNumberFormat="0" applyAlignment="0" applyProtection="0"/>
    <xf numFmtId="0" fontId="19" fillId="25" borderId="425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44" fillId="70" borderId="387" applyNumberFormat="0" applyAlignment="0" applyProtection="0"/>
    <xf numFmtId="168" fontId="15" fillId="0" borderId="402">
      <alignment horizontal="right" indent="1"/>
    </xf>
    <xf numFmtId="0" fontId="57" fillId="57" borderId="387" applyNumberFormat="0" applyAlignment="0" applyProtection="0"/>
    <xf numFmtId="0" fontId="18" fillId="30" borderId="398"/>
    <xf numFmtId="0" fontId="18" fillId="76" borderId="399"/>
    <xf numFmtId="4" fontId="108" fillId="53" borderId="425" applyNumberFormat="0" applyProtection="0">
      <alignment horizontal="right" vertical="center"/>
    </xf>
    <xf numFmtId="0" fontId="57" fillId="57" borderId="409" applyNumberFormat="0" applyAlignment="0" applyProtection="0"/>
    <xf numFmtId="4" fontId="108" fillId="113" borderId="425" applyNumberFormat="0" applyProtection="0">
      <alignment horizontal="right" vertical="center"/>
    </xf>
    <xf numFmtId="0" fontId="19" fillId="25" borderId="470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57" fillId="57" borderId="409" applyNumberFormat="0" applyAlignment="0" applyProtection="0"/>
    <xf numFmtId="0" fontId="57" fillId="57" borderId="456" applyNumberFormat="0" applyAlignment="0" applyProtection="0"/>
    <xf numFmtId="0" fontId="57" fillId="57" borderId="439" applyNumberFormat="0" applyAlignment="0" applyProtection="0"/>
    <xf numFmtId="0" fontId="41" fillId="78" borderId="388" applyNumberFormat="0" applyFont="0" applyAlignment="0" applyProtection="0"/>
    <xf numFmtId="0" fontId="44" fillId="70" borderId="387" applyNumberFormat="0" applyAlignment="0" applyProtection="0"/>
    <xf numFmtId="0" fontId="40" fillId="30" borderId="420"/>
    <xf numFmtId="0" fontId="44" fillId="70" borderId="417" applyNumberFormat="0" applyAlignment="0" applyProtection="0"/>
    <xf numFmtId="0" fontId="62" fillId="0" borderId="401" applyNumberFormat="0" applyFill="0" applyAlignment="0" applyProtection="0"/>
    <xf numFmtId="168" fontId="15" fillId="0" borderId="402">
      <alignment horizontal="right" indent="1"/>
    </xf>
    <xf numFmtId="4" fontId="111" fillId="113" borderId="403" applyNumberFormat="0" applyProtection="0">
      <alignment horizontal="right"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4" fontId="108" fillId="60" borderId="403" applyNumberFormat="0" applyProtection="0">
      <alignment horizontal="right" vertical="center"/>
    </xf>
    <xf numFmtId="4" fontId="108" fillId="53" borderId="403" applyNumberFormat="0" applyProtection="0">
      <alignment horizontal="right" vertical="center"/>
    </xf>
    <xf numFmtId="168" fontId="15" fillId="0" borderId="402">
      <alignment horizontal="right" indent="1"/>
    </xf>
    <xf numFmtId="4" fontId="107" fillId="23" borderId="403" applyNumberFormat="0" applyProtection="0">
      <alignment vertical="center"/>
    </xf>
    <xf numFmtId="168" fontId="15" fillId="0" borderId="402">
      <alignment horizontal="right" indent="1"/>
    </xf>
    <xf numFmtId="4" fontId="108" fillId="111" borderId="403" applyNumberFormat="0" applyProtection="0">
      <alignment horizontal="right" vertical="center"/>
    </xf>
    <xf numFmtId="0" fontId="108" fillId="109" borderId="403" applyNumberFormat="0" applyProtection="0">
      <alignment horizontal="left" vertical="top" indent="1"/>
    </xf>
    <xf numFmtId="4" fontId="106" fillId="23" borderId="403" applyNumberFormat="0" applyProtection="0">
      <alignment horizontal="left" vertical="center" indent="1"/>
    </xf>
    <xf numFmtId="0" fontId="19" fillId="114" borderId="425" applyNumberFormat="0" applyProtection="0">
      <alignment horizontal="left" vertical="center" indent="1"/>
    </xf>
    <xf numFmtId="0" fontId="62" fillId="0" borderId="401" applyNumberFormat="0" applyFill="0" applyAlignment="0" applyProtection="0"/>
    <xf numFmtId="4" fontId="108" fillId="116" borderId="403" applyNumberFormat="0" applyProtection="0">
      <alignment vertical="center"/>
    </xf>
    <xf numFmtId="0" fontId="57" fillId="57" borderId="387" applyNumberFormat="0" applyAlignment="0" applyProtection="0"/>
    <xf numFmtId="4" fontId="108" fillId="53" borderId="403" applyNumberFormat="0" applyProtection="0">
      <alignment horizontal="right" vertical="center"/>
    </xf>
    <xf numFmtId="4" fontId="106" fillId="77" borderId="403" applyNumberFormat="0" applyProtection="0">
      <alignment vertical="center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top" indent="1"/>
    </xf>
    <xf numFmtId="4" fontId="111" fillId="113" borderId="403" applyNumberFormat="0" applyProtection="0">
      <alignment horizontal="right" vertical="center"/>
    </xf>
    <xf numFmtId="0" fontId="108" fillId="109" borderId="403" applyNumberFormat="0" applyProtection="0">
      <alignment horizontal="left" vertical="top" indent="1"/>
    </xf>
    <xf numFmtId="0" fontId="44" fillId="70" borderId="387" applyNumberFormat="0" applyAlignment="0" applyProtection="0"/>
    <xf numFmtId="0" fontId="19" fillId="114" borderId="403" applyNumberFormat="0" applyProtection="0">
      <alignment horizontal="left" vertical="center" indent="1"/>
    </xf>
    <xf numFmtId="4" fontId="108" fillId="115" borderId="403" applyNumberFormat="0" applyProtection="0">
      <alignment horizontal="right" vertical="center"/>
    </xf>
    <xf numFmtId="0" fontId="19" fillId="37" borderId="447" applyNumberFormat="0" applyProtection="0">
      <alignment horizontal="left" vertical="center" indent="1"/>
    </xf>
    <xf numFmtId="0" fontId="57" fillId="57" borderId="387" applyNumberFormat="0" applyAlignment="0" applyProtection="0"/>
    <xf numFmtId="0" fontId="14" fillId="78" borderId="388" applyNumberFormat="0" applyFont="0" applyAlignment="0" applyProtection="0"/>
    <xf numFmtId="0" fontId="105" fillId="70" borderId="400" applyNumberFormat="0" applyAlignment="0" applyProtection="0"/>
    <xf numFmtId="168" fontId="15" fillId="0" borderId="402">
      <alignment horizontal="right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4" fontId="106" fillId="77" borderId="403" applyNumberFormat="0" applyProtection="0">
      <alignment vertical="center"/>
    </xf>
    <xf numFmtId="4" fontId="107" fillId="23" borderId="403" applyNumberFormat="0" applyProtection="0">
      <alignment vertical="center"/>
    </xf>
    <xf numFmtId="4" fontId="106" fillId="23" borderId="403" applyNumberFormat="0" applyProtection="0">
      <alignment horizontal="left" vertical="center" indent="1"/>
    </xf>
    <xf numFmtId="0" fontId="106" fillId="23" borderId="403" applyNumberFormat="0" applyProtection="0">
      <alignment horizontal="left" vertical="top" indent="1"/>
    </xf>
    <xf numFmtId="4" fontId="108" fillId="53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0" fontId="44" fillId="70" borderId="387" applyNumberFormat="0" applyAlignment="0" applyProtection="0"/>
    <xf numFmtId="4" fontId="113" fillId="113" borderId="403" applyNumberFormat="0" applyProtection="0">
      <alignment horizontal="right" vertical="center"/>
    </xf>
    <xf numFmtId="168" fontId="15" fillId="0" borderId="402">
      <alignment horizontal="right" indent="1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08" fillId="59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4" fontId="108" fillId="61" borderId="403" applyNumberFormat="0" applyProtection="0">
      <alignment horizontal="right" vertical="center"/>
    </xf>
    <xf numFmtId="0" fontId="18" fillId="30" borderId="402"/>
    <xf numFmtId="4" fontId="108" fillId="59" borderId="403" applyNumberFormat="0" applyProtection="0">
      <alignment horizontal="right" vertical="center"/>
    </xf>
    <xf numFmtId="0" fontId="18" fillId="30" borderId="402"/>
    <xf numFmtId="4" fontId="106" fillId="77" borderId="403" applyNumberFormat="0" applyProtection="0">
      <alignment vertical="center"/>
    </xf>
    <xf numFmtId="168" fontId="15" fillId="0" borderId="402">
      <alignment horizontal="right" indent="1"/>
    </xf>
    <xf numFmtId="4" fontId="108" fillId="113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0" fontId="14" fillId="78" borderId="388" applyNumberFormat="0" applyFont="0" applyAlignment="0" applyProtection="0"/>
    <xf numFmtId="0" fontId="18" fillId="30" borderId="402"/>
    <xf numFmtId="4" fontId="108" fillId="65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0" fontId="18" fillId="30" borderId="402"/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0" fontId="108" fillId="109" borderId="403" applyNumberFormat="0" applyProtection="0">
      <alignment horizontal="left" vertical="top" indent="1"/>
    </xf>
    <xf numFmtId="0" fontId="57" fillId="57" borderId="387" applyNumberFormat="0" applyAlignment="0" applyProtection="0"/>
    <xf numFmtId="0" fontId="57" fillId="57" borderId="387" applyNumberFormat="0" applyAlignment="0" applyProtection="0"/>
    <xf numFmtId="4" fontId="111" fillId="113" borderId="403" applyNumberFormat="0" applyProtection="0">
      <alignment horizontal="right" vertical="center"/>
    </xf>
    <xf numFmtId="0" fontId="41" fillId="78" borderId="388" applyNumberFormat="0" applyFont="0" applyAlignment="0" applyProtection="0"/>
    <xf numFmtId="0" fontId="19" fillId="25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4" fontId="108" fillId="53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0" fontId="57" fillId="57" borderId="387" applyNumberFormat="0" applyAlignment="0" applyProtection="0"/>
    <xf numFmtId="4" fontId="108" fillId="116" borderId="403" applyNumberFormat="0" applyProtection="0">
      <alignment vertical="center"/>
    </xf>
    <xf numFmtId="0" fontId="108" fillId="116" borderId="403" applyNumberFormat="0" applyProtection="0">
      <alignment horizontal="left" vertical="top" indent="1"/>
    </xf>
    <xf numFmtId="0" fontId="62" fillId="0" borderId="401" applyNumberFormat="0" applyFill="0" applyAlignment="0" applyProtection="0"/>
    <xf numFmtId="4" fontId="115" fillId="65" borderId="449" applyNumberFormat="0" applyProtection="0">
      <alignment horizontal="right" vertical="center"/>
    </xf>
    <xf numFmtId="168" fontId="15" fillId="0" borderId="402">
      <alignment horizontal="right" indent="1"/>
    </xf>
    <xf numFmtId="4" fontId="106" fillId="23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0" fontId="44" fillId="70" borderId="387" applyNumberFormat="0" applyAlignment="0" applyProtection="0"/>
    <xf numFmtId="4" fontId="108" fillId="111" borderId="403" applyNumberFormat="0" applyProtection="0">
      <alignment horizontal="right" vertical="center"/>
    </xf>
    <xf numFmtId="168" fontId="15" fillId="0" borderId="402">
      <alignment horizontal="right" indent="1"/>
    </xf>
    <xf numFmtId="4" fontId="113" fillId="113" borderId="403" applyNumberFormat="0" applyProtection="0">
      <alignment horizontal="right" vertical="center"/>
    </xf>
    <xf numFmtId="4" fontId="107" fillId="23" borderId="403" applyNumberFormat="0" applyProtection="0">
      <alignment vertical="center"/>
    </xf>
    <xf numFmtId="0" fontId="41" fillId="78" borderId="388" applyNumberFormat="0" applyFont="0" applyAlignment="0" applyProtection="0"/>
    <xf numFmtId="168" fontId="15" fillId="0" borderId="402">
      <alignment horizontal="right" indent="1"/>
    </xf>
    <xf numFmtId="4" fontId="108" fillId="53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116" borderId="403" applyNumberFormat="0" applyProtection="0">
      <alignment horizontal="left" vertical="center" indent="1"/>
    </xf>
    <xf numFmtId="4" fontId="107" fillId="23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11" fillId="113" borderId="403" applyNumberFormat="0" applyProtection="0">
      <alignment horizontal="right" vertical="center"/>
    </xf>
    <xf numFmtId="4" fontId="106" fillId="23" borderId="403" applyNumberFormat="0" applyProtection="0">
      <alignment horizontal="left" vertical="center" indent="1"/>
    </xf>
    <xf numFmtId="0" fontId="44" fillId="70" borderId="387" applyNumberFormat="0" applyAlignment="0" applyProtection="0"/>
    <xf numFmtId="0" fontId="57" fillId="57" borderId="387" applyNumberFormat="0" applyAlignment="0" applyProtection="0"/>
    <xf numFmtId="0" fontId="19" fillId="109" borderId="403" applyNumberFormat="0" applyProtection="0">
      <alignment horizontal="left" vertical="center" indent="1"/>
    </xf>
    <xf numFmtId="4" fontId="108" fillId="60" borderId="403" applyNumberFormat="0" applyProtection="0">
      <alignment horizontal="right" vertical="center"/>
    </xf>
    <xf numFmtId="168" fontId="15" fillId="0" borderId="402">
      <alignment horizontal="right" indent="1"/>
    </xf>
    <xf numFmtId="4" fontId="108" fillId="69" borderId="403" applyNumberFormat="0" applyProtection="0">
      <alignment horizontal="right" vertical="center"/>
    </xf>
    <xf numFmtId="0" fontId="44" fillId="70" borderId="387" applyNumberFormat="0" applyAlignment="0" applyProtection="0"/>
    <xf numFmtId="168" fontId="15" fillId="0" borderId="402">
      <alignment horizontal="right" indent="1"/>
    </xf>
    <xf numFmtId="0" fontId="14" fillId="78" borderId="388" applyNumberFormat="0" applyFont="0" applyAlignment="0" applyProtection="0"/>
    <xf numFmtId="0" fontId="105" fillId="70" borderId="400" applyNumberFormat="0" applyAlignment="0" applyProtection="0"/>
    <xf numFmtId="4" fontId="108" fillId="116" borderId="403" applyNumberFormat="0" applyProtection="0">
      <alignment horizontal="left" vertical="center" indent="1"/>
    </xf>
    <xf numFmtId="4" fontId="111" fillId="116" borderId="403" applyNumberFormat="0" applyProtection="0">
      <alignment vertical="center"/>
    </xf>
    <xf numFmtId="0" fontId="19" fillId="37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4" fontId="107" fillId="23" borderId="403" applyNumberFormat="0" applyProtection="0">
      <alignment vertical="center"/>
    </xf>
    <xf numFmtId="4" fontId="106" fillId="23" borderId="403" applyNumberFormat="0" applyProtection="0">
      <alignment horizontal="left" vertical="center" indent="1"/>
    </xf>
    <xf numFmtId="0" fontId="106" fillId="23" borderId="403" applyNumberFormat="0" applyProtection="0">
      <alignment horizontal="left" vertical="top" indent="1"/>
    </xf>
    <xf numFmtId="4" fontId="108" fillId="53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168" fontId="15" fillId="0" borderId="402">
      <alignment horizontal="right" indent="1"/>
    </xf>
    <xf numFmtId="4" fontId="108" fillId="115" borderId="403" applyNumberFormat="0" applyProtection="0">
      <alignment horizontal="left" vertical="center" indent="1"/>
    </xf>
    <xf numFmtId="4" fontId="113" fillId="113" borderId="403" applyNumberFormat="0" applyProtection="0">
      <alignment horizontal="right" vertical="center"/>
    </xf>
    <xf numFmtId="0" fontId="105" fillId="70" borderId="400" applyNumberFormat="0" applyAlignment="0" applyProtection="0"/>
    <xf numFmtId="0" fontId="57" fillId="57" borderId="387" applyNumberFormat="0" applyAlignment="0" applyProtection="0"/>
    <xf numFmtId="0" fontId="62" fillId="0" borderId="401" applyNumberFormat="0" applyFill="0" applyAlignment="0" applyProtection="0"/>
    <xf numFmtId="0" fontId="106" fillId="23" borderId="403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4" fontId="107" fillId="23" borderId="403" applyNumberFormat="0" applyProtection="0">
      <alignment vertical="center"/>
    </xf>
    <xf numFmtId="4" fontId="106" fillId="23" borderId="403" applyNumberFormat="0" applyProtection="0">
      <alignment horizontal="left" vertical="center" indent="1"/>
    </xf>
    <xf numFmtId="0" fontId="106" fillId="23" borderId="403" applyNumberFormat="0" applyProtection="0">
      <alignment horizontal="left" vertical="top" indent="1"/>
    </xf>
    <xf numFmtId="4" fontId="108" fillId="53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13" fillId="113" borderId="403" applyNumberFormat="0" applyProtection="0">
      <alignment horizontal="right" vertical="center"/>
    </xf>
    <xf numFmtId="0" fontId="108" fillId="116" borderId="403" applyNumberFormat="0" applyProtection="0">
      <alignment horizontal="left" vertical="top" indent="1"/>
    </xf>
    <xf numFmtId="4" fontId="108" fillId="115" borderId="403" applyNumberFormat="0" applyProtection="0">
      <alignment horizontal="left" vertical="center" indent="1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08" fillId="69" borderId="403" applyNumberFormat="0" applyProtection="0">
      <alignment horizontal="right" vertical="center"/>
    </xf>
    <xf numFmtId="168" fontId="15" fillId="0" borderId="402">
      <alignment horizontal="right" indent="1"/>
    </xf>
    <xf numFmtId="0" fontId="44" fillId="70" borderId="387" applyNumberFormat="0" applyAlignment="0" applyProtection="0"/>
    <xf numFmtId="0" fontId="106" fillId="23" borderId="403" applyNumberFormat="0" applyProtection="0">
      <alignment horizontal="left" vertical="top" indent="1"/>
    </xf>
    <xf numFmtId="4" fontId="108" fillId="67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13" fillId="113" borderId="403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09" borderId="425" applyNumberFormat="0" applyProtection="0">
      <alignment horizontal="left" vertical="top" indent="1"/>
    </xf>
    <xf numFmtId="4" fontId="106" fillId="23" borderId="425" applyNumberFormat="0" applyProtection="0">
      <alignment horizontal="left" vertical="center" indent="1"/>
    </xf>
    <xf numFmtId="4" fontId="108" fillId="69" borderId="425" applyNumberFormat="0" applyProtection="0">
      <alignment horizontal="right" vertical="center"/>
    </xf>
    <xf numFmtId="168" fontId="15" fillId="0" borderId="424">
      <alignment horizontal="right" indent="1"/>
    </xf>
    <xf numFmtId="4" fontId="107" fillId="23" borderId="425" applyNumberFormat="0" applyProtection="0">
      <alignment vertical="center"/>
    </xf>
    <xf numFmtId="0" fontId="105" fillId="70" borderId="422" applyNumberFormat="0" applyAlignment="0" applyProtection="0"/>
    <xf numFmtId="0" fontId="40" fillId="30" borderId="442"/>
    <xf numFmtId="0" fontId="18" fillId="30" borderId="402"/>
    <xf numFmtId="4" fontId="108" fillId="59" borderId="403" applyNumberFormat="0" applyProtection="0">
      <alignment horizontal="right" vertical="center"/>
    </xf>
    <xf numFmtId="0" fontId="18" fillId="30" borderId="402"/>
    <xf numFmtId="4" fontId="108" fillId="61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13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4" fontId="111" fillId="113" borderId="403" applyNumberFormat="0" applyProtection="0">
      <alignment horizontal="right" vertical="center"/>
    </xf>
    <xf numFmtId="4" fontId="108" fillId="113" borderId="403" applyNumberFormat="0" applyProtection="0">
      <alignment horizontal="right" vertical="center"/>
    </xf>
    <xf numFmtId="4" fontId="108" fillId="116" borderId="403" applyNumberFormat="0" applyProtection="0">
      <alignment horizontal="left" vertical="center" indent="1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vertical="center"/>
    </xf>
    <xf numFmtId="0" fontId="19" fillId="25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4" fontId="108" fillId="111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0" fontId="44" fillId="70" borderId="387" applyNumberFormat="0" applyAlignment="0" applyProtection="0"/>
    <xf numFmtId="168" fontId="15" fillId="0" borderId="402">
      <alignment horizontal="right" indent="1"/>
    </xf>
    <xf numFmtId="0" fontId="62" fillId="0" borderId="401" applyNumberFormat="0" applyFill="0" applyAlignment="0" applyProtection="0"/>
    <xf numFmtId="0" fontId="18" fillId="76" borderId="421"/>
    <xf numFmtId="0" fontId="62" fillId="0" borderId="401" applyNumberFormat="0" applyFill="0" applyAlignment="0" applyProtection="0"/>
    <xf numFmtId="0" fontId="41" fillId="78" borderId="388" applyNumberFormat="0" applyFont="0" applyAlignment="0" applyProtection="0"/>
    <xf numFmtId="168" fontId="15" fillId="0" borderId="402">
      <alignment horizontal="right" indent="1"/>
    </xf>
    <xf numFmtId="0" fontId="57" fillId="57" borderId="387" applyNumberFormat="0" applyAlignment="0" applyProtection="0"/>
    <xf numFmtId="0" fontId="101" fillId="137" borderId="403" applyNumberFormat="0" applyProtection="0">
      <alignment horizontal="left" vertical="top" indent="1"/>
    </xf>
    <xf numFmtId="0" fontId="101" fillId="137" borderId="403" applyNumberFormat="0" applyProtection="0">
      <alignment horizontal="left" vertical="top" indent="1"/>
    </xf>
    <xf numFmtId="0" fontId="101" fillId="115" borderId="403" applyNumberFormat="0" applyProtection="0">
      <alignment horizontal="left" vertical="top" indent="1"/>
    </xf>
    <xf numFmtId="0" fontId="101" fillId="115" borderId="403" applyNumberFormat="0" applyProtection="0">
      <alignment horizontal="left" vertical="top" indent="1"/>
    </xf>
    <xf numFmtId="0" fontId="101" fillId="58" borderId="403" applyNumberFormat="0" applyProtection="0">
      <alignment horizontal="left" vertical="top" indent="1"/>
    </xf>
    <xf numFmtId="0" fontId="101" fillId="58" borderId="403" applyNumberFormat="0" applyProtection="0">
      <alignment horizontal="left" vertical="top" indent="1"/>
    </xf>
    <xf numFmtId="0" fontId="101" fillId="113" borderId="403" applyNumberFormat="0" applyProtection="0">
      <alignment horizontal="left" vertical="top" indent="1"/>
    </xf>
    <xf numFmtId="0" fontId="101" fillId="113" borderId="403" applyNumberFormat="0" applyProtection="0">
      <alignment horizontal="left" vertical="top" indent="1"/>
    </xf>
    <xf numFmtId="0" fontId="123" fillId="21" borderId="406"/>
    <xf numFmtId="168" fontId="15" fillId="0" borderId="402">
      <alignment horizontal="right" indent="1"/>
    </xf>
    <xf numFmtId="0" fontId="125" fillId="0" borderId="402"/>
    <xf numFmtId="4" fontId="108" fillId="53" borderId="425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0" fontId="41" fillId="78" borderId="388" applyNumberFormat="0" applyFont="0" applyAlignment="0" applyProtection="0"/>
    <xf numFmtId="0" fontId="41" fillId="78" borderId="440" applyNumberFormat="0" applyFont="0" applyAlignment="0" applyProtection="0"/>
    <xf numFmtId="168" fontId="15" fillId="0" borderId="424">
      <alignment horizontal="right" indent="1"/>
    </xf>
    <xf numFmtId="4" fontId="108" fillId="111" borderId="425" applyNumberFormat="0" applyProtection="0">
      <alignment horizontal="right" vertical="center"/>
    </xf>
    <xf numFmtId="0" fontId="62" fillId="0" borderId="419" applyNumberFormat="0" applyFill="0" applyAlignment="0" applyProtection="0"/>
    <xf numFmtId="0" fontId="108" fillId="109" borderId="425" applyNumberFormat="0" applyProtection="0">
      <alignment horizontal="left" vertical="top" indent="1"/>
    </xf>
    <xf numFmtId="4" fontId="111" fillId="113" borderId="425" applyNumberFormat="0" applyProtection="0">
      <alignment horizontal="right" vertical="center"/>
    </xf>
    <xf numFmtId="0" fontId="19" fillId="37" borderId="425" applyNumberFormat="0" applyProtection="0">
      <alignment horizontal="left" vertical="top" indent="1"/>
    </xf>
    <xf numFmtId="0" fontId="18" fillId="30" borderId="424"/>
    <xf numFmtId="0" fontId="19" fillId="37" borderId="425" applyNumberFormat="0" applyProtection="0">
      <alignment horizontal="left" vertical="top" indent="1"/>
    </xf>
    <xf numFmtId="0" fontId="18" fillId="30" borderId="424"/>
    <xf numFmtId="4" fontId="108" fillId="59" borderId="425" applyNumberFormat="0" applyProtection="0">
      <alignment horizontal="right" vertical="center"/>
    </xf>
    <xf numFmtId="0" fontId="18" fillId="30" borderId="424"/>
    <xf numFmtId="168" fontId="15" fillId="0" borderId="424">
      <alignment horizontal="right" indent="1"/>
    </xf>
    <xf numFmtId="4" fontId="108" fillId="61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4" fontId="108" fillId="113" borderId="425" applyNumberFormat="0" applyProtection="0">
      <alignment horizontal="right" vertical="center"/>
    </xf>
    <xf numFmtId="0" fontId="108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top" indent="1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4" fontId="108" fillId="65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6" fillId="23" borderId="425" applyNumberFormat="0" applyProtection="0">
      <alignment horizontal="left" vertical="center" indent="1"/>
    </xf>
    <xf numFmtId="4" fontId="111" fillId="116" borderId="425" applyNumberFormat="0" applyProtection="0">
      <alignment vertical="center"/>
    </xf>
    <xf numFmtId="0" fontId="57" fillId="57" borderId="409" applyNumberFormat="0" applyAlignment="0" applyProtection="0"/>
    <xf numFmtId="0" fontId="62" fillId="0" borderId="423" applyNumberFormat="0" applyFill="0" applyAlignment="0" applyProtection="0"/>
    <xf numFmtId="4" fontId="113" fillId="113" borderId="425" applyNumberFormat="0" applyProtection="0">
      <alignment horizontal="right" vertical="center"/>
    </xf>
    <xf numFmtId="0" fontId="14" fillId="78" borderId="410" applyNumberFormat="0" applyFont="0" applyAlignment="0" applyProtection="0"/>
    <xf numFmtId="168" fontId="15" fillId="0" borderId="424">
      <alignment horizontal="right" indent="1"/>
    </xf>
    <xf numFmtId="0" fontId="19" fillId="37" borderId="425" applyNumberFormat="0" applyProtection="0">
      <alignment horizontal="left" vertical="center" indent="1"/>
    </xf>
    <xf numFmtId="4" fontId="108" fillId="69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0" fontId="41" fillId="78" borderId="410" applyNumberFormat="0" applyFont="0" applyAlignment="0" applyProtection="0"/>
    <xf numFmtId="4" fontId="106" fillId="77" borderId="447" applyNumberFormat="0" applyProtection="0">
      <alignment vertical="center"/>
    </xf>
    <xf numFmtId="4" fontId="108" fillId="60" borderId="447" applyNumberFormat="0" applyProtection="0">
      <alignment horizontal="right" vertical="center"/>
    </xf>
    <xf numFmtId="0" fontId="19" fillId="114" borderId="425" applyNumberFormat="0" applyProtection="0">
      <alignment horizontal="left" vertical="top" indent="1"/>
    </xf>
    <xf numFmtId="168" fontId="15" fillId="0" borderId="424">
      <alignment horizontal="right" indent="1"/>
    </xf>
    <xf numFmtId="0" fontId="18" fillId="76" borderId="465"/>
    <xf numFmtId="0" fontId="40" fillId="76" borderId="443"/>
    <xf numFmtId="168" fontId="15" fillId="0" borderId="424">
      <alignment horizontal="right" indent="1"/>
    </xf>
    <xf numFmtId="0" fontId="18" fillId="30" borderId="424"/>
    <xf numFmtId="0" fontId="14" fillId="78" borderId="432" applyNumberFormat="0" applyFont="0" applyAlignment="0" applyProtection="0"/>
    <xf numFmtId="4" fontId="108" fillId="68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116" borderId="425" applyNumberFormat="0" applyProtection="0">
      <alignment horizontal="left" vertical="center" indent="1"/>
    </xf>
    <xf numFmtId="4" fontId="108" fillId="111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0" fontId="40" fillId="30" borderId="451"/>
    <xf numFmtId="0" fontId="14" fillId="78" borderId="474" applyNumberFormat="0" applyFont="0" applyAlignment="0" applyProtection="0"/>
    <xf numFmtId="4" fontId="108" fillId="59" borderId="470" applyNumberFormat="0" applyProtection="0">
      <alignment horizontal="right" vertical="center"/>
    </xf>
    <xf numFmtId="4" fontId="115" fillId="0" borderId="472" applyNumberFormat="0" applyProtection="0">
      <alignment horizontal="right" vertical="center"/>
    </xf>
    <xf numFmtId="0" fontId="18" fillId="30" borderId="446"/>
    <xf numFmtId="4" fontId="108" fillId="115" borderId="470" applyNumberFormat="0" applyProtection="0">
      <alignment horizontal="right" vertical="center"/>
    </xf>
    <xf numFmtId="168" fontId="15" fillId="0" borderId="446">
      <alignment horizontal="right" indent="1"/>
    </xf>
    <xf numFmtId="4" fontId="111" fillId="113" borderId="470" applyNumberFormat="0" applyProtection="0">
      <alignment horizontal="right" vertical="center"/>
    </xf>
    <xf numFmtId="0" fontId="44" fillId="70" borderId="444" applyNumberFormat="0" applyAlignment="0" applyProtection="0"/>
    <xf numFmtId="168" fontId="15" fillId="0" borderId="446">
      <alignment horizontal="right" indent="1"/>
    </xf>
    <xf numFmtId="4" fontId="108" fillId="69" borderId="447" applyNumberFormat="0" applyProtection="0">
      <alignment horizontal="right" vertical="center"/>
    </xf>
    <xf numFmtId="4" fontId="108" fillId="53" borderId="447" applyNumberFormat="0" applyProtection="0">
      <alignment horizontal="right" vertical="center"/>
    </xf>
    <xf numFmtId="0" fontId="57" fillId="57" borderId="444" applyNumberFormat="0" applyAlignment="0" applyProtection="0"/>
    <xf numFmtId="168" fontId="15" fillId="0" borderId="446">
      <alignment horizontal="right" indent="1"/>
    </xf>
    <xf numFmtId="0" fontId="19" fillId="25" borderId="447" applyNumberFormat="0" applyProtection="0">
      <alignment horizontal="left" vertical="top" indent="1"/>
    </xf>
    <xf numFmtId="4" fontId="108" fillId="59" borderId="447" applyNumberFormat="0" applyProtection="0">
      <alignment horizontal="right" vertical="center"/>
    </xf>
    <xf numFmtId="4" fontId="106" fillId="77" borderId="447" applyNumberFormat="0" applyProtection="0">
      <alignment vertical="center"/>
    </xf>
    <xf numFmtId="4" fontId="108" fillId="111" borderId="447" applyNumberFormat="0" applyProtection="0">
      <alignment horizontal="right" vertical="center"/>
    </xf>
    <xf numFmtId="0" fontId="41" fillId="78" borderId="440" applyNumberFormat="0" applyFont="0" applyAlignment="0" applyProtection="0"/>
    <xf numFmtId="168" fontId="15" fillId="0" borderId="446">
      <alignment horizontal="right" indent="1"/>
    </xf>
    <xf numFmtId="4" fontId="108" fillId="59" borderId="470" applyNumberFormat="0" applyProtection="0">
      <alignment horizontal="right" vertical="center"/>
    </xf>
    <xf numFmtId="168" fontId="15" fillId="0" borderId="464">
      <alignment horizontal="right" indent="1"/>
    </xf>
    <xf numFmtId="4" fontId="122" fillId="23" borderId="472" applyNumberFormat="0" applyProtection="0">
      <alignment vertical="center"/>
    </xf>
    <xf numFmtId="0" fontId="101" fillId="113" borderId="425" applyNumberFormat="0" applyProtection="0">
      <alignment horizontal="left" vertical="top" indent="1"/>
    </xf>
    <xf numFmtId="4" fontId="123" fillId="139" borderId="427" applyNumberFormat="0" applyProtection="0">
      <alignment horizontal="left" vertical="center" indent="1"/>
    </xf>
    <xf numFmtId="0" fontId="115" fillId="138" borderId="427" applyNumberFormat="0" applyProtection="0">
      <alignment horizontal="left" vertical="center" indent="1"/>
    </xf>
    <xf numFmtId="0" fontId="101" fillId="115" borderId="425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0" fontId="19" fillId="25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8" fillId="30" borderId="402"/>
    <xf numFmtId="4" fontId="108" fillId="111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0" fontId="18" fillId="30" borderId="402"/>
    <xf numFmtId="4" fontId="106" fillId="77" borderId="470" applyNumberFormat="0" applyProtection="0">
      <alignment vertical="center"/>
    </xf>
    <xf numFmtId="4" fontId="108" fillId="59" borderId="447" applyNumberFormat="0" applyProtection="0">
      <alignment horizontal="right" vertical="center"/>
    </xf>
    <xf numFmtId="0" fontId="40" fillId="76" borderId="438"/>
    <xf numFmtId="0" fontId="40" fillId="30" borderId="442"/>
    <xf numFmtId="0" fontId="44" fillId="70" borderId="439" applyNumberFormat="0" applyAlignment="0" applyProtection="0"/>
    <xf numFmtId="168" fontId="15" fillId="0" borderId="424">
      <alignment horizontal="right" indent="1"/>
    </xf>
    <xf numFmtId="0" fontId="106" fillId="23" borderId="425" applyNumberFormat="0" applyProtection="0">
      <alignment horizontal="left" vertical="top" indent="1"/>
    </xf>
    <xf numFmtId="0" fontId="44" fillId="70" borderId="387" applyNumberFormat="0" applyAlignment="0" applyProtection="0"/>
    <xf numFmtId="0" fontId="57" fillId="57" borderId="387" applyNumberFormat="0" applyAlignment="0" applyProtection="0"/>
    <xf numFmtId="0" fontId="19" fillId="109" borderId="403" applyNumberFormat="0" applyProtection="0">
      <alignment horizontal="left" vertical="center" indent="1"/>
    </xf>
    <xf numFmtId="4" fontId="108" fillId="60" borderId="403" applyNumberFormat="0" applyProtection="0">
      <alignment horizontal="right" vertical="center"/>
    </xf>
    <xf numFmtId="168" fontId="15" fillId="0" borderId="402">
      <alignment horizontal="right" indent="1"/>
    </xf>
    <xf numFmtId="4" fontId="108" fillId="69" borderId="403" applyNumberFormat="0" applyProtection="0">
      <alignment horizontal="right" vertical="center"/>
    </xf>
    <xf numFmtId="0" fontId="44" fillId="70" borderId="387" applyNumberFormat="0" applyAlignment="0" applyProtection="0"/>
    <xf numFmtId="168" fontId="15" fillId="0" borderId="402">
      <alignment horizontal="right" indent="1"/>
    </xf>
    <xf numFmtId="0" fontId="14" fillId="78" borderId="388" applyNumberFormat="0" applyFont="0" applyAlignment="0" applyProtection="0"/>
    <xf numFmtId="0" fontId="105" fillId="70" borderId="400" applyNumberFormat="0" applyAlignment="0" applyProtection="0"/>
    <xf numFmtId="4" fontId="108" fillId="116" borderId="403" applyNumberFormat="0" applyProtection="0">
      <alignment horizontal="left" vertical="center" indent="1"/>
    </xf>
    <xf numFmtId="4" fontId="111" fillId="116" borderId="403" applyNumberFormat="0" applyProtection="0">
      <alignment vertical="center"/>
    </xf>
    <xf numFmtId="0" fontId="19" fillId="37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4" fontId="107" fillId="23" borderId="403" applyNumberFormat="0" applyProtection="0">
      <alignment vertical="center"/>
    </xf>
    <xf numFmtId="4" fontId="106" fillId="23" borderId="403" applyNumberFormat="0" applyProtection="0">
      <alignment horizontal="left" vertical="center" indent="1"/>
    </xf>
    <xf numFmtId="0" fontId="106" fillId="23" borderId="403" applyNumberFormat="0" applyProtection="0">
      <alignment horizontal="left" vertical="top" indent="1"/>
    </xf>
    <xf numFmtId="4" fontId="108" fillId="53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4" fontId="108" fillId="115" borderId="403" applyNumberFormat="0" applyProtection="0">
      <alignment horizontal="left" vertical="center" indent="1"/>
    </xf>
    <xf numFmtId="4" fontId="113" fillId="113" borderId="403" applyNumberFormat="0" applyProtection="0">
      <alignment horizontal="right" vertical="center"/>
    </xf>
    <xf numFmtId="0" fontId="105" fillId="70" borderId="400" applyNumberFormat="0" applyAlignment="0" applyProtection="0"/>
    <xf numFmtId="0" fontId="57" fillId="57" borderId="387" applyNumberFormat="0" applyAlignment="0" applyProtection="0"/>
    <xf numFmtId="0" fontId="62" fillId="0" borderId="401" applyNumberFormat="0" applyFill="0" applyAlignment="0" applyProtection="0"/>
    <xf numFmtId="0" fontId="106" fillId="23" borderId="403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4" fontId="107" fillId="23" borderId="403" applyNumberFormat="0" applyProtection="0">
      <alignment vertical="center"/>
    </xf>
    <xf numFmtId="4" fontId="106" fillId="23" borderId="403" applyNumberFormat="0" applyProtection="0">
      <alignment horizontal="left" vertical="center" indent="1"/>
    </xf>
    <xf numFmtId="0" fontId="106" fillId="23" borderId="403" applyNumberFormat="0" applyProtection="0">
      <alignment horizontal="left" vertical="top" indent="1"/>
    </xf>
    <xf numFmtId="4" fontId="108" fillId="53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13" fillId="113" borderId="403" applyNumberFormat="0" applyProtection="0">
      <alignment horizontal="right" vertical="center"/>
    </xf>
    <xf numFmtId="0" fontId="108" fillId="116" borderId="403" applyNumberFormat="0" applyProtection="0">
      <alignment horizontal="left" vertical="top" indent="1"/>
    </xf>
    <xf numFmtId="4" fontId="108" fillId="115" borderId="403" applyNumberFormat="0" applyProtection="0">
      <alignment horizontal="left" vertical="center" indent="1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08" fillId="69" borderId="403" applyNumberFormat="0" applyProtection="0">
      <alignment horizontal="right" vertical="center"/>
    </xf>
    <xf numFmtId="168" fontId="15" fillId="0" borderId="402">
      <alignment horizontal="right" indent="1"/>
    </xf>
    <xf numFmtId="0" fontId="44" fillId="70" borderId="387" applyNumberFormat="0" applyAlignment="0" applyProtection="0"/>
    <xf numFmtId="0" fontId="106" fillId="23" borderId="403" applyNumberFormat="0" applyProtection="0">
      <alignment horizontal="left" vertical="top" indent="1"/>
    </xf>
    <xf numFmtId="4" fontId="108" fillId="67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13" fillId="113" borderId="403" applyNumberFormat="0" applyProtection="0">
      <alignment horizontal="right" vertical="center"/>
    </xf>
    <xf numFmtId="0" fontId="18" fillId="30" borderId="402"/>
    <xf numFmtId="4" fontId="115" fillId="110" borderId="405" applyNumberFormat="0" applyProtection="0">
      <alignment horizontal="left" vertical="center" indent="1"/>
    </xf>
    <xf numFmtId="0" fontId="18" fillId="30" borderId="402"/>
    <xf numFmtId="4" fontId="121" fillId="23" borderId="405" applyNumberFormat="0" applyProtection="0">
      <alignment vertical="center"/>
    </xf>
    <xf numFmtId="4" fontId="122" fillId="23" borderId="405" applyNumberFormat="0" applyProtection="0">
      <alignment vertical="center"/>
    </xf>
    <xf numFmtId="4" fontId="123" fillId="116" borderId="405" applyNumberFormat="0" applyProtection="0">
      <alignment horizontal="left" vertical="center" indent="1"/>
    </xf>
    <xf numFmtId="4" fontId="115" fillId="53" borderId="405" applyNumberFormat="0" applyProtection="0">
      <alignment horizontal="right" vertical="center"/>
    </xf>
    <xf numFmtId="4" fontId="115" fillId="136" borderId="405" applyNumberFormat="0" applyProtection="0">
      <alignment horizontal="right" vertical="center"/>
    </xf>
    <xf numFmtId="4" fontId="115" fillId="61" borderId="405" applyNumberFormat="0" applyProtection="0">
      <alignment horizontal="right" vertical="center"/>
    </xf>
    <xf numFmtId="4" fontId="115" fillId="65" borderId="405" applyNumberFormat="0" applyProtection="0">
      <alignment horizontal="right" vertical="center"/>
    </xf>
    <xf numFmtId="4" fontId="115" fillId="69" borderId="405" applyNumberFormat="0" applyProtection="0">
      <alignment horizontal="right" vertical="center"/>
    </xf>
    <xf numFmtId="4" fontId="115" fillId="68" borderId="405" applyNumberFormat="0" applyProtection="0">
      <alignment horizontal="right" vertical="center"/>
    </xf>
    <xf numFmtId="4" fontId="115" fillId="111" borderId="405" applyNumberFormat="0" applyProtection="0">
      <alignment horizontal="right" vertical="center"/>
    </xf>
    <xf numFmtId="4" fontId="115" fillId="60" borderId="405" applyNumberFormat="0" applyProtection="0">
      <alignment horizontal="right" vertical="center"/>
    </xf>
    <xf numFmtId="4" fontId="115" fillId="112" borderId="404" applyNumberFormat="0" applyProtection="0">
      <alignment horizontal="left" vertical="center" indent="1"/>
    </xf>
    <xf numFmtId="4" fontId="115" fillId="51" borderId="405" applyNumberFormat="0" applyProtection="0">
      <alignment horizontal="left" vertical="center" indent="1"/>
    </xf>
    <xf numFmtId="4" fontId="115" fillId="51" borderId="405" applyNumberFormat="0" applyProtection="0">
      <alignment horizontal="left" vertical="center" indent="1"/>
    </xf>
    <xf numFmtId="4" fontId="124" fillId="137" borderId="404" applyNumberFormat="0" applyProtection="0">
      <alignment horizontal="left" vertical="center" indent="1"/>
    </xf>
    <xf numFmtId="4" fontId="115" fillId="115" borderId="405" applyNumberFormat="0" applyProtection="0">
      <alignment horizontal="right" vertical="center"/>
    </xf>
    <xf numFmtId="0" fontId="115" fillId="70" borderId="405" applyNumberFormat="0" applyProtection="0">
      <alignment horizontal="left" vertical="center" indent="1"/>
    </xf>
    <xf numFmtId="0" fontId="101" fillId="137" borderId="403" applyNumberFormat="0" applyProtection="0">
      <alignment horizontal="left" vertical="top" indent="1"/>
    </xf>
    <xf numFmtId="0" fontId="101" fillId="137" borderId="403" applyNumberFormat="0" applyProtection="0">
      <alignment horizontal="left" vertical="top" indent="1"/>
    </xf>
    <xf numFmtId="0" fontId="115" fillId="138" borderId="405" applyNumberFormat="0" applyProtection="0">
      <alignment horizontal="left" vertical="center" indent="1"/>
    </xf>
    <xf numFmtId="0" fontId="101" fillId="115" borderId="403" applyNumberFormat="0" applyProtection="0">
      <alignment horizontal="left" vertical="top" indent="1"/>
    </xf>
    <xf numFmtId="0" fontId="101" fillId="115" borderId="403" applyNumberFormat="0" applyProtection="0">
      <alignment horizontal="left" vertical="top" indent="1"/>
    </xf>
    <xf numFmtId="0" fontId="115" fillId="58" borderId="405" applyNumberFormat="0" applyProtection="0">
      <alignment horizontal="left" vertical="center" indent="1"/>
    </xf>
    <xf numFmtId="0" fontId="101" fillId="58" borderId="403" applyNumberFormat="0" applyProtection="0">
      <alignment horizontal="left" vertical="top" indent="1"/>
    </xf>
    <xf numFmtId="0" fontId="101" fillId="58" borderId="403" applyNumberFormat="0" applyProtection="0">
      <alignment horizontal="left" vertical="top" indent="1"/>
    </xf>
    <xf numFmtId="0" fontId="115" fillId="113" borderId="405" applyNumberFormat="0" applyProtection="0">
      <alignment horizontal="left" vertical="center" indent="1"/>
    </xf>
    <xf numFmtId="0" fontId="101" fillId="113" borderId="403" applyNumberFormat="0" applyProtection="0">
      <alignment horizontal="left" vertical="top" indent="1"/>
    </xf>
    <xf numFmtId="0" fontId="101" fillId="113" borderId="403" applyNumberFormat="0" applyProtection="0">
      <alignment horizontal="left" vertical="top" indent="1"/>
    </xf>
    <xf numFmtId="4" fontId="123" fillId="139" borderId="405" applyNumberFormat="0" applyProtection="0">
      <alignment horizontal="left" vertical="center" indent="1"/>
    </xf>
    <xf numFmtId="4" fontId="123" fillId="139" borderId="405" applyNumberFormat="0" applyProtection="0">
      <alignment horizontal="left" vertical="center" indent="1"/>
    </xf>
    <xf numFmtId="168" fontId="15" fillId="0" borderId="451">
      <alignment horizontal="right" indent="1"/>
    </xf>
    <xf numFmtId="0" fontId="44" fillId="70" borderId="409" applyNumberFormat="0" applyAlignment="0" applyProtection="0"/>
    <xf numFmtId="168" fontId="15" fillId="0" borderId="464">
      <alignment horizontal="right" indent="1"/>
    </xf>
    <xf numFmtId="0" fontId="123" fillId="21" borderId="406"/>
    <xf numFmtId="4" fontId="115" fillId="0" borderId="405" applyNumberFormat="0" applyProtection="0">
      <alignment horizontal="right" vertical="center"/>
    </xf>
    <xf numFmtId="4" fontId="122" fillId="51" borderId="405" applyNumberFormat="0" applyProtection="0">
      <alignment horizontal="right" vertical="center"/>
    </xf>
    <xf numFmtId="0" fontId="125" fillId="0" borderId="398"/>
    <xf numFmtId="168" fontId="15" fillId="0" borderId="402">
      <alignment horizontal="right" indent="1"/>
    </xf>
    <xf numFmtId="168" fontId="15" fillId="0" borderId="402">
      <alignment horizontal="right" indent="1"/>
    </xf>
    <xf numFmtId="168" fontId="15" fillId="0" borderId="402">
      <alignment horizontal="right" indent="1"/>
    </xf>
    <xf numFmtId="168" fontId="15" fillId="0" borderId="402">
      <alignment horizontal="right" indent="1"/>
    </xf>
    <xf numFmtId="4" fontId="108" fillId="68" borderId="425" applyNumberFormat="0" applyProtection="0">
      <alignment horizontal="right" vertical="center"/>
    </xf>
    <xf numFmtId="0" fontId="18" fillId="30" borderId="402"/>
    <xf numFmtId="4" fontId="115" fillId="112" borderId="404" applyNumberFormat="0" applyProtection="0">
      <alignment horizontal="left" vertical="center" indent="1"/>
    </xf>
    <xf numFmtId="4" fontId="124" fillId="137" borderId="404" applyNumberFormat="0" applyProtection="0">
      <alignment horizontal="left" vertical="center" indent="1"/>
    </xf>
    <xf numFmtId="0" fontId="19" fillId="109" borderId="470" applyNumberFormat="0" applyProtection="0">
      <alignment horizontal="left" vertical="center" indent="1"/>
    </xf>
    <xf numFmtId="4" fontId="121" fillId="23" borderId="449" applyNumberFormat="0" applyProtection="0">
      <alignment vertical="center"/>
    </xf>
    <xf numFmtId="0" fontId="18" fillId="30" borderId="424"/>
    <xf numFmtId="0" fontId="57" fillId="57" borderId="417" applyNumberFormat="0" applyAlignment="0" applyProtection="0"/>
    <xf numFmtId="0" fontId="18" fillId="30" borderId="398"/>
    <xf numFmtId="0" fontId="108" fillId="116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0" fontId="19" fillId="25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4" fontId="108" fillId="115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0" fontId="106" fillId="23" borderId="403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0" fontId="57" fillId="57" borderId="387" applyNumberFormat="0" applyAlignment="0" applyProtection="0"/>
    <xf numFmtId="4" fontId="108" fillId="11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4" fontId="108" fillId="115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53" borderId="403" applyNumberFormat="0" applyProtection="0">
      <alignment horizontal="right" vertical="center"/>
    </xf>
    <xf numFmtId="0" fontId="106" fillId="23" borderId="403" applyNumberFormat="0" applyProtection="0">
      <alignment horizontal="left" vertical="top" indent="1"/>
    </xf>
    <xf numFmtId="4" fontId="106" fillId="23" borderId="403" applyNumberFormat="0" applyProtection="0">
      <alignment horizontal="left" vertical="center" indent="1"/>
    </xf>
    <xf numFmtId="4" fontId="107" fillId="23" borderId="403" applyNumberFormat="0" applyProtection="0">
      <alignment vertical="center"/>
    </xf>
    <xf numFmtId="168" fontId="15" fillId="0" borderId="402">
      <alignment horizontal="right" indent="1"/>
    </xf>
    <xf numFmtId="4" fontId="113" fillId="113" borderId="403" applyNumberFormat="0" applyProtection="0">
      <alignment horizontal="right" vertical="center"/>
    </xf>
    <xf numFmtId="168" fontId="15" fillId="0" borderId="402">
      <alignment horizontal="right" indent="1"/>
    </xf>
    <xf numFmtId="4" fontId="108" fillId="111" borderId="403" applyNumberFormat="0" applyProtection="0">
      <alignment horizontal="right" vertical="center"/>
    </xf>
    <xf numFmtId="0" fontId="44" fillId="70" borderId="387" applyNumberFormat="0" applyAlignment="0" applyProtection="0"/>
    <xf numFmtId="0" fontId="108" fillId="109" borderId="403" applyNumberFormat="0" applyProtection="0">
      <alignment horizontal="left" vertical="top" indent="1"/>
    </xf>
    <xf numFmtId="4" fontId="106" fillId="23" borderId="403" applyNumberFormat="0" applyProtection="0">
      <alignment horizontal="left" vertical="center" indent="1"/>
    </xf>
    <xf numFmtId="0" fontId="62" fillId="0" borderId="401" applyNumberFormat="0" applyFill="0" applyAlignment="0" applyProtection="0"/>
    <xf numFmtId="0" fontId="14" fillId="78" borderId="388" applyNumberFormat="0" applyFont="0" applyAlignment="0" applyProtection="0"/>
    <xf numFmtId="0" fontId="108" fillId="116" borderId="403" applyNumberFormat="0" applyProtection="0">
      <alignment horizontal="left" vertical="top" indent="1"/>
    </xf>
    <xf numFmtId="0" fontId="108" fillId="109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0" fontId="19" fillId="37" borderId="403" applyNumberFormat="0" applyProtection="0">
      <alignment horizontal="left" vertical="top" indent="1"/>
    </xf>
    <xf numFmtId="0" fontId="14" fillId="78" borderId="410" applyNumberFormat="0" applyFont="0" applyAlignment="0" applyProtection="0"/>
    <xf numFmtId="4" fontId="106" fillId="77" borderId="403" applyNumberFormat="0" applyProtection="0">
      <alignment vertical="center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13" fillId="113" borderId="403" applyNumberFormat="0" applyProtection="0">
      <alignment horizontal="right" vertical="center"/>
    </xf>
    <xf numFmtId="0" fontId="19" fillId="114" borderId="425" applyNumberFormat="0" applyProtection="0">
      <alignment horizontal="left" vertical="top" indent="1"/>
    </xf>
    <xf numFmtId="4" fontId="111" fillId="116" borderId="403" applyNumberFormat="0" applyProtection="0">
      <alignment vertical="center"/>
    </xf>
    <xf numFmtId="0" fontId="108" fillId="109" borderId="403" applyNumberFormat="0" applyProtection="0">
      <alignment horizontal="left" vertical="top" indent="1"/>
    </xf>
    <xf numFmtId="4" fontId="111" fillId="113" borderId="403" applyNumberFormat="0" applyProtection="0">
      <alignment horizontal="right" vertical="center"/>
    </xf>
    <xf numFmtId="0" fontId="19" fillId="37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4" fontId="108" fillId="111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0" fontId="44" fillId="70" borderId="387" applyNumberFormat="0" applyAlignment="0" applyProtection="0"/>
    <xf numFmtId="0" fontId="18" fillId="76" borderId="421"/>
    <xf numFmtId="0" fontId="19" fillId="37" borderId="403" applyNumberFormat="0" applyProtection="0">
      <alignment horizontal="left" vertical="top" indent="1"/>
    </xf>
    <xf numFmtId="0" fontId="57" fillId="57" borderId="387" applyNumberFormat="0" applyAlignment="0" applyProtection="0"/>
    <xf numFmtId="168" fontId="15" fillId="0" borderId="402">
      <alignment horizontal="right" indent="1"/>
    </xf>
    <xf numFmtId="4" fontId="108" fillId="69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0" fontId="19" fillId="25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0" fontId="40" fillId="30" borderId="420"/>
    <xf numFmtId="4" fontId="108" fillId="61" borderId="425" applyNumberFormat="0" applyProtection="0">
      <alignment horizontal="right" vertical="center"/>
    </xf>
    <xf numFmtId="0" fontId="14" fillId="78" borderId="388" applyNumberFormat="0" applyFont="0" applyAlignment="0" applyProtection="0"/>
    <xf numFmtId="0" fontId="57" fillId="57" borderId="461" applyNumberFormat="0" applyAlignment="0" applyProtection="0"/>
    <xf numFmtId="0" fontId="19" fillId="114" borderId="403" applyNumberFormat="0" applyProtection="0">
      <alignment horizontal="left" vertical="top" indent="1"/>
    </xf>
    <xf numFmtId="0" fontId="40" fillId="76" borderId="408"/>
    <xf numFmtId="0" fontId="19" fillId="25" borderId="425" applyNumberFormat="0" applyProtection="0">
      <alignment horizontal="left" vertical="top" indent="1"/>
    </xf>
    <xf numFmtId="0" fontId="62" fillId="0" borderId="401" applyNumberFormat="0" applyFill="0" applyAlignment="0" applyProtection="0"/>
    <xf numFmtId="0" fontId="18" fillId="30" borderId="402"/>
    <xf numFmtId="0" fontId="19" fillId="37" borderId="403" applyNumberFormat="0" applyProtection="0">
      <alignment horizontal="left" vertical="center" indent="1"/>
    </xf>
    <xf numFmtId="0" fontId="19" fillId="2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08" fillId="115" borderId="425" applyNumberFormat="0" applyProtection="0">
      <alignment horizontal="left" vertical="center" indent="1"/>
    </xf>
    <xf numFmtId="0" fontId="41" fillId="78" borderId="418" applyNumberFormat="0" applyFont="0" applyAlignment="0" applyProtection="0"/>
    <xf numFmtId="0" fontId="19" fillId="25" borderId="425" applyNumberFormat="0" applyProtection="0">
      <alignment horizontal="left" vertical="center" indent="1"/>
    </xf>
    <xf numFmtId="4" fontId="108" fillId="116" borderId="447" applyNumberFormat="0" applyProtection="0">
      <alignment vertical="center"/>
    </xf>
    <xf numFmtId="168" fontId="15" fillId="0" borderId="398">
      <alignment horizontal="right" indent="1"/>
    </xf>
    <xf numFmtId="0" fontId="105" fillId="70" borderId="400" applyNumberFormat="0" applyAlignment="0" applyProtection="0"/>
    <xf numFmtId="4" fontId="108" fillId="53" borderId="403" applyNumberFormat="0" applyProtection="0">
      <alignment horizontal="right" vertical="center"/>
    </xf>
    <xf numFmtId="0" fontId="18" fillId="30" borderId="402"/>
    <xf numFmtId="4" fontId="106" fillId="77" borderId="425" applyNumberFormat="0" applyProtection="0">
      <alignment vertical="center"/>
    </xf>
    <xf numFmtId="0" fontId="44" fillId="70" borderId="439" applyNumberFormat="0" applyAlignment="0" applyProtection="0"/>
    <xf numFmtId="0" fontId="108" fillId="116" borderId="425" applyNumberFormat="0" applyProtection="0">
      <alignment horizontal="left" vertical="top" indent="1"/>
    </xf>
    <xf numFmtId="4" fontId="108" fillId="60" borderId="425" applyNumberFormat="0" applyProtection="0">
      <alignment horizontal="right" vertical="center"/>
    </xf>
    <xf numFmtId="0" fontId="19" fillId="109" borderId="425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09" borderId="447" applyNumberFormat="0" applyProtection="0">
      <alignment horizontal="left" vertical="top" indent="1"/>
    </xf>
    <xf numFmtId="0" fontId="41" fillId="78" borderId="410" applyNumberFormat="0" applyFont="0" applyAlignment="0" applyProtection="0"/>
    <xf numFmtId="4" fontId="108" fillId="115" borderId="403" applyNumberFormat="0" applyProtection="0">
      <alignment horizontal="left" vertical="center" indent="1"/>
    </xf>
    <xf numFmtId="4" fontId="111" fillId="116" borderId="403" applyNumberFormat="0" applyProtection="0">
      <alignment vertical="center"/>
    </xf>
    <xf numFmtId="4" fontId="108" fillId="115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0" fontId="57" fillId="57" borderId="417" applyNumberFormat="0" applyAlignment="0" applyProtection="0"/>
    <xf numFmtId="168" fontId="15" fillId="0" borderId="420">
      <alignment horizontal="right" indent="1"/>
    </xf>
    <xf numFmtId="4" fontId="107" fillId="23" borderId="403" applyNumberFormat="0" applyProtection="0">
      <alignment vertical="center"/>
    </xf>
    <xf numFmtId="168" fontId="15" fillId="0" borderId="402">
      <alignment horizontal="right" indent="1"/>
    </xf>
    <xf numFmtId="4" fontId="108" fillId="116" borderId="403" applyNumberFormat="0" applyProtection="0">
      <alignment horizontal="left" vertical="center" indent="1"/>
    </xf>
    <xf numFmtId="4" fontId="111" fillId="116" borderId="403" applyNumberFormat="0" applyProtection="0">
      <alignment vertical="center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4" fontId="108" fillId="115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53" borderId="403" applyNumberFormat="0" applyProtection="0">
      <alignment horizontal="right" vertical="center"/>
    </xf>
    <xf numFmtId="4" fontId="106" fillId="23" borderId="403" applyNumberFormat="0" applyProtection="0">
      <alignment horizontal="left" vertical="center" indent="1"/>
    </xf>
    <xf numFmtId="4" fontId="107" fillId="23" borderId="403" applyNumberFormat="0" applyProtection="0">
      <alignment vertical="center"/>
    </xf>
    <xf numFmtId="0" fontId="106" fillId="23" borderId="403" applyNumberFormat="0" applyProtection="0">
      <alignment horizontal="left" vertical="top" indent="1"/>
    </xf>
    <xf numFmtId="0" fontId="62" fillId="0" borderId="401" applyNumberFormat="0" applyFill="0" applyAlignment="0" applyProtection="0"/>
    <xf numFmtId="0" fontId="105" fillId="70" borderId="400" applyNumberFormat="0" applyAlignment="0" applyProtection="0"/>
    <xf numFmtId="4" fontId="113" fillId="113" borderId="403" applyNumberFormat="0" applyProtection="0">
      <alignment horizontal="right" vertical="center"/>
    </xf>
    <xf numFmtId="4" fontId="106" fillId="77" borderId="403" applyNumberFormat="0" applyProtection="0">
      <alignment vertical="center"/>
    </xf>
    <xf numFmtId="4" fontId="108" fillId="60" borderId="403" applyNumberFormat="0" applyProtection="0">
      <alignment horizontal="right" vertical="center"/>
    </xf>
    <xf numFmtId="168" fontId="15" fillId="0" borderId="402">
      <alignment horizontal="right" indent="1"/>
    </xf>
    <xf numFmtId="0" fontId="57" fillId="57" borderId="387" applyNumberFormat="0" applyAlignment="0" applyProtection="0"/>
    <xf numFmtId="0" fontId="44" fillId="70" borderId="387" applyNumberFormat="0" applyAlignment="0" applyProtection="0"/>
    <xf numFmtId="4" fontId="106" fillId="23" borderId="403" applyNumberFormat="0" applyProtection="0">
      <alignment horizontal="left" vertical="center" indent="1"/>
    </xf>
    <xf numFmtId="4" fontId="111" fillId="113" borderId="403" applyNumberFormat="0" applyProtection="0">
      <alignment horizontal="right" vertical="center"/>
    </xf>
    <xf numFmtId="4" fontId="108" fillId="116" borderId="403" applyNumberFormat="0" applyProtection="0">
      <alignment vertical="center"/>
    </xf>
    <xf numFmtId="4" fontId="108" fillId="59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0" fontId="18" fillId="30" borderId="402"/>
    <xf numFmtId="4" fontId="108" fillId="61" borderId="403" applyNumberFormat="0" applyProtection="0">
      <alignment horizontal="right" vertical="center"/>
    </xf>
    <xf numFmtId="0" fontId="18" fillId="30" borderId="402"/>
    <xf numFmtId="4" fontId="108" fillId="59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4" fontId="108" fillId="59" borderId="403" applyNumberFormat="0" applyProtection="0">
      <alignment horizontal="right" vertical="center"/>
    </xf>
    <xf numFmtId="4" fontId="108" fillId="113" borderId="403" applyNumberFormat="0" applyProtection="0">
      <alignment horizontal="right" vertical="center"/>
    </xf>
    <xf numFmtId="0" fontId="19" fillId="25" borderId="403" applyNumberFormat="0" applyProtection="0">
      <alignment horizontal="left" vertical="top" indent="1"/>
    </xf>
    <xf numFmtId="4" fontId="108" fillId="67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4" fontId="108" fillId="69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53" borderId="403" applyNumberFormat="0" applyProtection="0">
      <alignment horizontal="right" vertical="center"/>
    </xf>
    <xf numFmtId="0" fontId="57" fillId="57" borderId="387" applyNumberFormat="0" applyAlignment="0" applyProtection="0"/>
    <xf numFmtId="0" fontId="62" fillId="0" borderId="401" applyNumberFormat="0" applyFill="0" applyAlignment="0" applyProtection="0"/>
    <xf numFmtId="0" fontId="41" fillId="78" borderId="388" applyNumberFormat="0" applyFont="0" applyAlignment="0" applyProtection="0"/>
    <xf numFmtId="4" fontId="108" fillId="115" borderId="425" applyNumberFormat="0" applyProtection="0">
      <alignment horizontal="right" vertical="center"/>
    </xf>
    <xf numFmtId="0" fontId="19" fillId="109" borderId="403" applyNumberFormat="0" applyProtection="0">
      <alignment horizontal="left" vertical="center" indent="1"/>
    </xf>
    <xf numFmtId="0" fontId="18" fillId="30" borderId="398"/>
    <xf numFmtId="0" fontId="62" fillId="0" borderId="401" applyNumberFormat="0" applyFill="0" applyAlignment="0" applyProtection="0"/>
    <xf numFmtId="0" fontId="41" fillId="78" borderId="388" applyNumberFormat="0" applyFont="0" applyAlignment="0" applyProtection="0"/>
    <xf numFmtId="4" fontId="111" fillId="113" borderId="403" applyNumberFormat="0" applyProtection="0">
      <alignment horizontal="right" vertical="center"/>
    </xf>
    <xf numFmtId="4" fontId="106" fillId="77" borderId="403" applyNumberFormat="0" applyProtection="0">
      <alignment vertical="center"/>
    </xf>
    <xf numFmtId="0" fontId="41" fillId="78" borderId="388" applyNumberFormat="0" applyFont="0" applyAlignment="0" applyProtection="0"/>
    <xf numFmtId="4" fontId="108" fillId="116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0" fontId="44" fillId="70" borderId="387" applyNumberFormat="0" applyAlignment="0" applyProtection="0"/>
    <xf numFmtId="0" fontId="57" fillId="57" borderId="431" applyNumberFormat="0" applyAlignment="0" applyProtection="0"/>
    <xf numFmtId="4" fontId="108" fillId="53" borderId="403" applyNumberFormat="0" applyProtection="0">
      <alignment horizontal="right" vertical="center"/>
    </xf>
    <xf numFmtId="4" fontId="108" fillId="116" borderId="403" applyNumberFormat="0" applyProtection="0">
      <alignment vertical="center"/>
    </xf>
    <xf numFmtId="4" fontId="107" fillId="23" borderId="403" applyNumberFormat="0" applyProtection="0">
      <alignment vertical="center"/>
    </xf>
    <xf numFmtId="4" fontId="108" fillId="61" borderId="403" applyNumberFormat="0" applyProtection="0">
      <alignment horizontal="right" vertical="center"/>
    </xf>
    <xf numFmtId="4" fontId="115" fillId="69" borderId="449" applyNumberFormat="0" applyProtection="0">
      <alignment horizontal="right" vertical="center"/>
    </xf>
    <xf numFmtId="4" fontId="107" fillId="23" borderId="403" applyNumberFormat="0" applyProtection="0">
      <alignment vertical="center"/>
    </xf>
    <xf numFmtId="0" fontId="19" fillId="37" borderId="403" applyNumberFormat="0" applyProtection="0">
      <alignment horizontal="left" vertical="center" indent="1"/>
    </xf>
    <xf numFmtId="168" fontId="15" fillId="0" borderId="398">
      <alignment horizontal="right" indent="1"/>
    </xf>
    <xf numFmtId="168" fontId="15" fillId="0" borderId="402">
      <alignment horizontal="right" indent="1"/>
    </xf>
    <xf numFmtId="4" fontId="108" fillId="60" borderId="403" applyNumberFormat="0" applyProtection="0">
      <alignment horizontal="right" vertical="center"/>
    </xf>
    <xf numFmtId="0" fontId="57" fillId="57" borderId="387" applyNumberFormat="0" applyAlignment="0" applyProtection="0"/>
    <xf numFmtId="0" fontId="14" fillId="78" borderId="388" applyNumberFormat="0" applyFont="0" applyAlignment="0" applyProtection="0"/>
    <xf numFmtId="4" fontId="111" fillId="116" borderId="403" applyNumberFormat="0" applyProtection="0">
      <alignment vertical="center"/>
    </xf>
    <xf numFmtId="4" fontId="106" fillId="77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4" fontId="108" fillId="60" borderId="403" applyNumberFormat="0" applyProtection="0">
      <alignment horizontal="right" vertical="center"/>
    </xf>
    <xf numFmtId="0" fontId="108" fillId="116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06" fillId="23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top" indent="1"/>
    </xf>
    <xf numFmtId="0" fontId="57" fillId="57" borderId="387" applyNumberFormat="0" applyAlignment="0" applyProtection="0"/>
    <xf numFmtId="4" fontId="106" fillId="23" borderId="403" applyNumberFormat="0" applyProtection="0">
      <alignment horizontal="left" vertical="center" indent="1"/>
    </xf>
    <xf numFmtId="0" fontId="105" fillId="70" borderId="400" applyNumberFormat="0" applyAlignment="0" applyProtection="0"/>
    <xf numFmtId="0" fontId="44" fillId="70" borderId="387" applyNumberFormat="0" applyAlignment="0" applyProtection="0"/>
    <xf numFmtId="0" fontId="18" fillId="30" borderId="398"/>
    <xf numFmtId="0" fontId="18" fillId="76" borderId="399"/>
    <xf numFmtId="0" fontId="44" fillId="70" borderId="387" applyNumberFormat="0" applyAlignment="0" applyProtection="0"/>
    <xf numFmtId="4" fontId="108" fillId="60" borderId="425" applyNumberFormat="0" applyProtection="0">
      <alignment horizontal="right" vertical="center"/>
    </xf>
    <xf numFmtId="0" fontId="41" fillId="78" borderId="388" applyNumberFormat="0" applyFont="0" applyAlignment="0" applyProtection="0"/>
    <xf numFmtId="4" fontId="108" fillId="67" borderId="403" applyNumberFormat="0" applyProtection="0">
      <alignment horizontal="right" vertical="center"/>
    </xf>
    <xf numFmtId="4" fontId="108" fillId="116" borderId="403" applyNumberFormat="0" applyProtection="0">
      <alignment horizontal="left" vertical="center" indent="1"/>
    </xf>
    <xf numFmtId="4" fontId="106" fillId="77" borderId="447" applyNumberFormat="0" applyProtection="0">
      <alignment vertical="center"/>
    </xf>
    <xf numFmtId="0" fontId="57" fillId="57" borderId="387" applyNumberFormat="0" applyAlignment="0" applyProtection="0"/>
    <xf numFmtId="0" fontId="18" fillId="76" borderId="399"/>
    <xf numFmtId="168" fontId="15" fillId="0" borderId="402">
      <alignment horizontal="right" indent="1"/>
    </xf>
    <xf numFmtId="4" fontId="108" fillId="65" borderId="425" applyNumberFormat="0" applyProtection="0">
      <alignment horizontal="right" vertical="center"/>
    </xf>
    <xf numFmtId="0" fontId="19" fillId="109" borderId="425" applyNumberFormat="0" applyProtection="0">
      <alignment horizontal="left" vertical="center" indent="1"/>
    </xf>
    <xf numFmtId="4" fontId="107" fillId="23" borderId="425" applyNumberFormat="0" applyProtection="0">
      <alignment vertical="center"/>
    </xf>
    <xf numFmtId="0" fontId="19" fillId="25" borderId="403" applyNumberFormat="0" applyProtection="0">
      <alignment horizontal="left" vertical="top" indent="1"/>
    </xf>
    <xf numFmtId="168" fontId="15" fillId="0" borderId="424">
      <alignment horizontal="right" indent="1"/>
    </xf>
    <xf numFmtId="4" fontId="108" fillId="111" borderId="403" applyNumberFormat="0" applyProtection="0">
      <alignment horizontal="right" vertical="center"/>
    </xf>
    <xf numFmtId="0" fontId="19" fillId="109" borderId="403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13" fillId="113" borderId="403" applyNumberFormat="0" applyProtection="0">
      <alignment horizontal="right" vertical="center"/>
    </xf>
    <xf numFmtId="0" fontId="108" fillId="116" borderId="403" applyNumberFormat="0" applyProtection="0">
      <alignment horizontal="left" vertical="top" indent="1"/>
    </xf>
    <xf numFmtId="4" fontId="108" fillId="115" borderId="403" applyNumberFormat="0" applyProtection="0">
      <alignment horizontal="left" vertical="center" indent="1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08" fillId="69" borderId="403" applyNumberFormat="0" applyProtection="0">
      <alignment horizontal="right" vertical="center"/>
    </xf>
    <xf numFmtId="168" fontId="15" fillId="0" borderId="402">
      <alignment horizontal="right" indent="1"/>
    </xf>
    <xf numFmtId="0" fontId="44" fillId="70" borderId="387" applyNumberFormat="0" applyAlignment="0" applyProtection="0"/>
    <xf numFmtId="0" fontId="106" fillId="23" borderId="403" applyNumberFormat="0" applyProtection="0">
      <alignment horizontal="left" vertical="top" indent="1"/>
    </xf>
    <xf numFmtId="4" fontId="108" fillId="67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13" fillId="113" borderId="403" applyNumberFormat="0" applyProtection="0">
      <alignment horizontal="right" vertical="center"/>
    </xf>
    <xf numFmtId="4" fontId="108" fillId="116" borderId="425" applyNumberFormat="0" applyProtection="0">
      <alignment vertical="center"/>
    </xf>
    <xf numFmtId="0" fontId="19" fillId="25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center" indent="1"/>
    </xf>
    <xf numFmtId="4" fontId="108" fillId="116" borderId="470" applyNumberFormat="0" applyProtection="0">
      <alignment vertical="center"/>
    </xf>
    <xf numFmtId="4" fontId="108" fillId="115" borderId="425" applyNumberFormat="0" applyProtection="0">
      <alignment horizontal="left" vertical="center" indent="1"/>
    </xf>
    <xf numFmtId="4" fontId="108" fillId="65" borderId="470" applyNumberFormat="0" applyProtection="0">
      <alignment horizontal="right" vertical="center"/>
    </xf>
    <xf numFmtId="4" fontId="108" fillId="53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0" fontId="108" fillId="116" borderId="425" applyNumberFormat="0" applyProtection="0">
      <alignment horizontal="left" vertical="top" indent="1"/>
    </xf>
    <xf numFmtId="0" fontId="62" fillId="0" borderId="433" applyNumberFormat="0" applyFill="0" applyAlignment="0" applyProtection="0"/>
    <xf numFmtId="4" fontId="108" fillId="65" borderId="470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0" fontId="19" fillId="25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4" fontId="108" fillId="115" borderId="403" applyNumberFormat="0" applyProtection="0">
      <alignment horizontal="right" vertical="center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4" fontId="108" fillId="60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53" borderId="403" applyNumberFormat="0" applyProtection="0">
      <alignment horizontal="right" vertical="center"/>
    </xf>
    <xf numFmtId="0" fontId="106" fillId="23" borderId="403" applyNumberFormat="0" applyProtection="0">
      <alignment horizontal="left" vertical="top" indent="1"/>
    </xf>
    <xf numFmtId="4" fontId="106" fillId="23" borderId="403" applyNumberFormat="0" applyProtection="0">
      <alignment horizontal="left" vertical="center" indent="1"/>
    </xf>
    <xf numFmtId="4" fontId="107" fillId="23" borderId="403" applyNumberFormat="0" applyProtection="0">
      <alignment vertical="center"/>
    </xf>
    <xf numFmtId="4" fontId="106" fillId="77" borderId="403" applyNumberFormat="0" applyProtection="0">
      <alignment vertical="center"/>
    </xf>
    <xf numFmtId="0" fontId="62" fillId="0" borderId="419" applyNumberFormat="0" applyFill="0" applyAlignment="0" applyProtection="0"/>
    <xf numFmtId="0" fontId="62" fillId="0" borderId="401" applyNumberFormat="0" applyFill="0" applyAlignment="0" applyProtection="0"/>
    <xf numFmtId="0" fontId="105" fillId="70" borderId="400" applyNumberFormat="0" applyAlignment="0" applyProtection="0"/>
    <xf numFmtId="0" fontId="14" fillId="78" borderId="388" applyNumberFormat="0" applyFont="0" applyAlignment="0" applyProtection="0"/>
    <xf numFmtId="0" fontId="19" fillId="37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4" fontId="108" fillId="113" borderId="403" applyNumberFormat="0" applyProtection="0">
      <alignment horizontal="right" vertical="center"/>
    </xf>
    <xf numFmtId="0" fontId="108" fillId="116" borderId="403" applyNumberFormat="0" applyProtection="0">
      <alignment horizontal="left" vertical="top" indent="1"/>
    </xf>
    <xf numFmtId="4" fontId="108" fillId="115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0" fontId="105" fillId="70" borderId="400" applyNumberFormat="0" applyAlignment="0" applyProtection="0"/>
    <xf numFmtId="4" fontId="108" fillId="65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0" fontId="44" fillId="70" borderId="387" applyNumberFormat="0" applyAlignment="0" applyProtection="0"/>
    <xf numFmtId="4" fontId="108" fillId="61" borderId="403" applyNumberFormat="0" applyProtection="0">
      <alignment horizontal="right" vertical="center"/>
    </xf>
    <xf numFmtId="0" fontId="19" fillId="37" borderId="403" applyNumberFormat="0" applyProtection="0">
      <alignment horizontal="left" vertical="center" indent="1"/>
    </xf>
    <xf numFmtId="4" fontId="108" fillId="67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113" borderId="403" applyNumberFormat="0" applyProtection="0">
      <alignment horizontal="right" vertical="center"/>
    </xf>
    <xf numFmtId="0" fontId="14" fillId="78" borderId="388" applyNumberFormat="0" applyFont="0" applyAlignment="0" applyProtection="0"/>
    <xf numFmtId="4" fontId="111" fillId="113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top" indent="1"/>
    </xf>
    <xf numFmtId="0" fontId="57" fillId="57" borderId="387" applyNumberFormat="0" applyAlignment="0" applyProtection="0"/>
    <xf numFmtId="0" fontId="44" fillId="70" borderId="387" applyNumberFormat="0" applyAlignment="0" applyProtection="0"/>
    <xf numFmtId="4" fontId="108" fillId="61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4" fontId="111" fillId="113" borderId="403" applyNumberFormat="0" applyProtection="0">
      <alignment horizontal="right" vertical="center"/>
    </xf>
    <xf numFmtId="0" fontId="14" fillId="78" borderId="388" applyNumberFormat="0" applyFont="0" applyAlignment="0" applyProtection="0"/>
    <xf numFmtId="0" fontId="105" fillId="70" borderId="400" applyNumberFormat="0" applyAlignment="0" applyProtection="0"/>
    <xf numFmtId="168" fontId="15" fillId="0" borderId="420">
      <alignment horizontal="right" indent="1"/>
    </xf>
    <xf numFmtId="0" fontId="40" fillId="76" borderId="421"/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0" fontId="41" fillId="78" borderId="418" applyNumberFormat="0" applyFont="0" applyAlignment="0" applyProtection="0"/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06" fillId="77" borderId="403" applyNumberFormat="0" applyProtection="0">
      <alignment vertical="center"/>
    </xf>
    <xf numFmtId="4" fontId="107" fillId="23" borderId="403" applyNumberFormat="0" applyProtection="0">
      <alignment vertical="center"/>
    </xf>
    <xf numFmtId="4" fontId="106" fillId="23" borderId="403" applyNumberFormat="0" applyProtection="0">
      <alignment horizontal="left" vertical="center" indent="1"/>
    </xf>
    <xf numFmtId="0" fontId="106" fillId="23" borderId="403" applyNumberFormat="0" applyProtection="0">
      <alignment horizontal="left" vertical="top" indent="1"/>
    </xf>
    <xf numFmtId="4" fontId="108" fillId="53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4" fontId="113" fillId="113" borderId="403" applyNumberFormat="0" applyProtection="0">
      <alignment horizontal="right" vertical="center"/>
    </xf>
    <xf numFmtId="0" fontId="44" fillId="70" borderId="387" applyNumberFormat="0" applyAlignment="0" applyProtection="0"/>
    <xf numFmtId="4" fontId="108" fillId="115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0" fontId="106" fillId="23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13" fillId="113" borderId="403" applyNumberFormat="0" applyProtection="0">
      <alignment horizontal="right" vertical="center"/>
    </xf>
    <xf numFmtId="0" fontId="19" fillId="25" borderId="403" applyNumberFormat="0" applyProtection="0">
      <alignment horizontal="left" vertical="center" indent="1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08" fillId="59" borderId="403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6" fillId="23" borderId="447" applyNumberFormat="0" applyProtection="0">
      <alignment horizontal="left" vertical="center" indent="1"/>
    </xf>
    <xf numFmtId="0" fontId="106" fillId="23" borderId="403" applyNumberFormat="0" applyProtection="0">
      <alignment horizontal="left" vertical="top" indent="1"/>
    </xf>
    <xf numFmtId="4" fontId="108" fillId="53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0" fontId="105" fillId="70" borderId="400" applyNumberFormat="0" applyAlignment="0" applyProtection="0"/>
    <xf numFmtId="0" fontId="108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4" fontId="108" fillId="67" borderId="403" applyNumberFormat="0" applyProtection="0">
      <alignment horizontal="right" vertical="center"/>
    </xf>
    <xf numFmtId="0" fontId="19" fillId="25" borderId="403" applyNumberFormat="0" applyProtection="0">
      <alignment horizontal="left" vertical="top" indent="1"/>
    </xf>
    <xf numFmtId="4" fontId="106" fillId="23" borderId="403" applyNumberFormat="0" applyProtection="0">
      <alignment horizontal="left" vertical="center" indent="1"/>
    </xf>
    <xf numFmtId="0" fontId="62" fillId="0" borderId="423" applyNumberFormat="0" applyFill="0" applyAlignment="0" applyProtection="0"/>
    <xf numFmtId="4" fontId="108" fillId="65" borderId="470" applyNumberFormat="0" applyProtection="0">
      <alignment horizontal="right" vertical="center"/>
    </xf>
    <xf numFmtId="4" fontId="108" fillId="116" borderId="403" applyNumberFormat="0" applyProtection="0">
      <alignment horizontal="left" vertical="center" indent="1"/>
    </xf>
    <xf numFmtId="4" fontId="107" fillId="23" borderId="425" applyNumberFormat="0" applyProtection="0">
      <alignment vertical="center"/>
    </xf>
    <xf numFmtId="0" fontId="62" fillId="0" borderId="433" applyNumberFormat="0" applyFill="0" applyAlignment="0" applyProtection="0"/>
    <xf numFmtId="4" fontId="111" fillId="116" borderId="403" applyNumberFormat="0" applyProtection="0">
      <alignment vertical="center"/>
    </xf>
    <xf numFmtId="0" fontId="18" fillId="30" borderId="424"/>
    <xf numFmtId="4" fontId="108" fillId="115" borderId="447" applyNumberFormat="0" applyProtection="0">
      <alignment horizontal="left" vertical="center" indent="1"/>
    </xf>
    <xf numFmtId="4" fontId="108" fillId="116" borderId="403" applyNumberFormat="0" applyProtection="0">
      <alignment vertical="center"/>
    </xf>
    <xf numFmtId="0" fontId="62" fillId="0" borderId="433" applyNumberFormat="0" applyFill="0" applyAlignment="0" applyProtection="0"/>
    <xf numFmtId="4" fontId="111" fillId="113" borderId="403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0" fontId="19" fillId="25" borderId="403" applyNumberFormat="0" applyProtection="0">
      <alignment horizontal="left" vertical="top" indent="1"/>
    </xf>
    <xf numFmtId="0" fontId="57" fillId="57" borderId="387" applyNumberFormat="0" applyAlignment="0" applyProtection="0"/>
    <xf numFmtId="0" fontId="19" fillId="37" borderId="403" applyNumberFormat="0" applyProtection="0">
      <alignment horizontal="left" vertical="top" indent="1"/>
    </xf>
    <xf numFmtId="4" fontId="106" fillId="77" borderId="425" applyNumberFormat="0" applyProtection="0">
      <alignment vertical="center"/>
    </xf>
    <xf numFmtId="4" fontId="108" fillId="116" borderId="470" applyNumberFormat="0" applyProtection="0">
      <alignment vertical="center"/>
    </xf>
    <xf numFmtId="4" fontId="108" fillId="53" borderId="425" applyNumberFormat="0" applyProtection="0">
      <alignment horizontal="right" vertical="center"/>
    </xf>
    <xf numFmtId="0" fontId="57" fillId="57" borderId="387" applyNumberFormat="0" applyAlignment="0" applyProtection="0"/>
    <xf numFmtId="4" fontId="111" fillId="113" borderId="403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41" fillId="78" borderId="440" applyNumberFormat="0" applyFont="0" applyAlignment="0" applyProtection="0"/>
    <xf numFmtId="4" fontId="106" fillId="77" borderId="425" applyNumberFormat="0" applyProtection="0">
      <alignment vertical="center"/>
    </xf>
    <xf numFmtId="4" fontId="108" fillId="113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0" fontId="57" fillId="57" borderId="409" applyNumberFormat="0" applyAlignment="0" applyProtection="0"/>
    <xf numFmtId="0" fontId="108" fillId="116" borderId="425" applyNumberFormat="0" applyProtection="0">
      <alignment horizontal="left" vertical="top" indent="1"/>
    </xf>
    <xf numFmtId="0" fontId="108" fillId="116" borderId="425" applyNumberFormat="0" applyProtection="0">
      <alignment horizontal="left" vertical="top" indent="1"/>
    </xf>
    <xf numFmtId="4" fontId="108" fillId="68" borderId="470" applyNumberFormat="0" applyProtection="0">
      <alignment horizontal="right" vertical="center"/>
    </xf>
    <xf numFmtId="0" fontId="18" fillId="76" borderId="421"/>
    <xf numFmtId="0" fontId="19" fillId="37" borderId="447" applyNumberFormat="0" applyProtection="0">
      <alignment horizontal="left" vertical="center" indent="1"/>
    </xf>
    <xf numFmtId="0" fontId="57" fillId="57" borderId="409" applyNumberFormat="0" applyAlignment="0" applyProtection="0"/>
    <xf numFmtId="4" fontId="108" fillId="111" borderId="470" applyNumberFormat="0" applyProtection="0">
      <alignment horizontal="right" vertical="center"/>
    </xf>
    <xf numFmtId="0" fontId="19" fillId="37" borderId="425" applyNumberFormat="0" applyProtection="0">
      <alignment horizontal="left" vertical="top" indent="1"/>
    </xf>
    <xf numFmtId="0" fontId="115" fillId="113" borderId="427" applyNumberFormat="0" applyProtection="0">
      <alignment horizontal="left" vertical="center" indent="1"/>
    </xf>
    <xf numFmtId="4" fontId="108" fillId="111" borderId="425" applyNumberFormat="0" applyProtection="0">
      <alignment horizontal="right" vertical="center"/>
    </xf>
    <xf numFmtId="0" fontId="40" fillId="76" borderId="452"/>
    <xf numFmtId="4" fontId="108" fillId="68" borderId="425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13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08" fillId="115" borderId="403" applyNumberFormat="0" applyProtection="0">
      <alignment horizontal="left" vertical="center" indent="1"/>
    </xf>
    <xf numFmtId="4" fontId="111" fillId="113" borderId="403" applyNumberFormat="0" applyProtection="0">
      <alignment horizontal="right" vertical="center"/>
    </xf>
    <xf numFmtId="4" fontId="108" fillId="113" borderId="403" applyNumberFormat="0" applyProtection="0">
      <alignment horizontal="right" vertical="center"/>
    </xf>
    <xf numFmtId="0" fontId="108" fillId="116" borderId="403" applyNumberFormat="0" applyProtection="0">
      <alignment horizontal="left" vertical="top" indent="1"/>
    </xf>
    <xf numFmtId="4" fontId="108" fillId="116" borderId="403" applyNumberFormat="0" applyProtection="0">
      <alignment horizontal="left" vertical="center" indent="1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vertical="center"/>
    </xf>
    <xf numFmtId="4" fontId="111" fillId="113" borderId="403" applyNumberFormat="0" applyProtection="0">
      <alignment horizontal="right" vertical="center"/>
    </xf>
    <xf numFmtId="0" fontId="19" fillId="25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4" fontId="108" fillId="113" borderId="403" applyNumberFormat="0" applyProtection="0">
      <alignment horizontal="right" vertical="center"/>
    </xf>
    <xf numFmtId="0" fontId="108" fillId="116" borderId="403" applyNumberFormat="0" applyProtection="0">
      <alignment horizontal="left" vertical="top" indent="1"/>
    </xf>
    <xf numFmtId="4" fontId="108" fillId="115" borderId="403" applyNumberFormat="0" applyProtection="0">
      <alignment horizontal="right" vertical="center"/>
    </xf>
    <xf numFmtId="4" fontId="108" fillId="116" borderId="403" applyNumberFormat="0" applyProtection="0">
      <alignment horizontal="left" vertical="center" indent="1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vertical="center"/>
    </xf>
    <xf numFmtId="4" fontId="108" fillId="60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7" fillId="23" borderId="403" applyNumberFormat="0" applyProtection="0">
      <alignment vertical="center"/>
    </xf>
    <xf numFmtId="4" fontId="106" fillId="77" borderId="403" applyNumberFormat="0" applyProtection="0">
      <alignment vertical="center"/>
    </xf>
    <xf numFmtId="0" fontId="19" fillId="109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4" fontId="108" fillId="68" borderId="403" applyNumberFormat="0" applyProtection="0">
      <alignment horizontal="right" vertical="center"/>
    </xf>
    <xf numFmtId="0" fontId="57" fillId="57" borderId="439" applyNumberFormat="0" applyAlignment="0" applyProtection="0"/>
    <xf numFmtId="0" fontId="105" fillId="70" borderId="400" applyNumberFormat="0" applyAlignment="0" applyProtection="0"/>
    <xf numFmtId="0" fontId="14" fillId="78" borderId="388" applyNumberFormat="0" applyFont="0" applyAlignment="0" applyProtection="0"/>
    <xf numFmtId="4" fontId="108" fillId="69" borderId="403" applyNumberFormat="0" applyProtection="0">
      <alignment horizontal="right" vertical="center"/>
    </xf>
    <xf numFmtId="0" fontId="44" fillId="70" borderId="387" applyNumberFormat="0" applyAlignment="0" applyProtection="0"/>
    <xf numFmtId="4" fontId="108" fillId="65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53" borderId="403" applyNumberFormat="0" applyProtection="0">
      <alignment horizontal="right" vertical="center"/>
    </xf>
    <xf numFmtId="4" fontId="106" fillId="23" borderId="403" applyNumberFormat="0" applyProtection="0">
      <alignment horizontal="left" vertical="center" indent="1"/>
    </xf>
    <xf numFmtId="4" fontId="107" fillId="23" borderId="403" applyNumberFormat="0" applyProtection="0">
      <alignment vertical="center"/>
    </xf>
    <xf numFmtId="0" fontId="44" fillId="70" borderId="387" applyNumberFormat="0" applyAlignment="0" applyProtection="0"/>
    <xf numFmtId="0" fontId="57" fillId="57" borderId="387" applyNumberFormat="0" applyAlignment="0" applyProtection="0"/>
    <xf numFmtId="0" fontId="57" fillId="57" borderId="387" applyNumberFormat="0" applyAlignment="0" applyProtection="0"/>
    <xf numFmtId="4" fontId="108" fillId="61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15" fillId="51" borderId="449" applyNumberFormat="0" applyProtection="0">
      <alignment horizontal="left" vertical="center" indent="1"/>
    </xf>
    <xf numFmtId="4" fontId="108" fillId="111" borderId="403" applyNumberFormat="0" applyProtection="0">
      <alignment horizontal="right" vertical="center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44" fillId="70" borderId="387" applyNumberFormat="0" applyAlignment="0" applyProtection="0"/>
    <xf numFmtId="0" fontId="19" fillId="37" borderId="403" applyNumberFormat="0" applyProtection="0">
      <alignment horizontal="left" vertical="center" indent="1"/>
    </xf>
    <xf numFmtId="4" fontId="106" fillId="77" borderId="403" applyNumberFormat="0" applyProtection="0">
      <alignment vertical="center"/>
    </xf>
    <xf numFmtId="4" fontId="107" fillId="23" borderId="403" applyNumberFormat="0" applyProtection="0">
      <alignment vertical="center"/>
    </xf>
    <xf numFmtId="4" fontId="106" fillId="23" borderId="403" applyNumberFormat="0" applyProtection="0">
      <alignment horizontal="left" vertical="center" indent="1"/>
    </xf>
    <xf numFmtId="0" fontId="106" fillId="23" borderId="403" applyNumberFormat="0" applyProtection="0">
      <alignment horizontal="left" vertical="top" indent="1"/>
    </xf>
    <xf numFmtId="4" fontId="108" fillId="53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3" borderId="403" applyNumberFormat="0" applyProtection="0">
      <alignment horizontal="right" vertical="center"/>
    </xf>
    <xf numFmtId="0" fontId="14" fillId="78" borderId="388" applyNumberFormat="0" applyFont="0" applyAlignment="0" applyProtection="0"/>
    <xf numFmtId="0" fontId="105" fillId="70" borderId="400" applyNumberFormat="0" applyAlignment="0" applyProtection="0"/>
    <xf numFmtId="0" fontId="62" fillId="0" borderId="419" applyNumberFormat="0" applyFill="0" applyAlignment="0" applyProtection="0"/>
    <xf numFmtId="4" fontId="111" fillId="113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4" fontId="106" fillId="77" borderId="403" applyNumberFormat="0" applyProtection="0">
      <alignment vertical="center"/>
    </xf>
    <xf numFmtId="4" fontId="107" fillId="23" borderId="403" applyNumberFormat="0" applyProtection="0">
      <alignment vertical="center"/>
    </xf>
    <xf numFmtId="4" fontId="106" fillId="23" borderId="403" applyNumberFormat="0" applyProtection="0">
      <alignment horizontal="left" vertical="center" indent="1"/>
    </xf>
    <xf numFmtId="0" fontId="106" fillId="23" borderId="403" applyNumberFormat="0" applyProtection="0">
      <alignment horizontal="left" vertical="top" indent="1"/>
    </xf>
    <xf numFmtId="4" fontId="108" fillId="53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4" fontId="108" fillId="115" borderId="403" applyNumberFormat="0" applyProtection="0">
      <alignment horizontal="right" vertical="center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0" fontId="19" fillId="109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top" indent="1"/>
    </xf>
    <xf numFmtId="0" fontId="19" fillId="25" borderId="403" applyNumberFormat="0" applyProtection="0">
      <alignment horizontal="left" vertical="center" indent="1"/>
    </xf>
    <xf numFmtId="0" fontId="19" fillId="25" borderId="403" applyNumberFormat="0" applyProtection="0">
      <alignment horizontal="left" vertical="top" indent="1"/>
    </xf>
    <xf numFmtId="4" fontId="111" fillId="113" borderId="403" applyNumberFormat="0" applyProtection="0">
      <alignment horizontal="right" vertical="center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08" fillId="115" borderId="403" applyNumberFormat="0" applyProtection="0">
      <alignment horizontal="left" vertical="center" indent="1"/>
    </xf>
    <xf numFmtId="4" fontId="113" fillId="113" borderId="403" applyNumberFormat="0" applyProtection="0">
      <alignment horizontal="right" vertical="center"/>
    </xf>
    <xf numFmtId="0" fontId="44" fillId="70" borderId="387" applyNumberFormat="0" applyAlignment="0" applyProtection="0"/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08" fillId="116" borderId="403" applyNumberFormat="0" applyProtection="0">
      <alignment vertical="center"/>
    </xf>
    <xf numFmtId="4" fontId="108" fillId="69" borderId="425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0" fontId="14" fillId="78" borderId="388" applyNumberFormat="0" applyFont="0" applyAlignment="0" applyProtection="0"/>
    <xf numFmtId="4" fontId="107" fillId="23" borderId="403" applyNumberFormat="0" applyProtection="0">
      <alignment vertical="center"/>
    </xf>
    <xf numFmtId="4" fontId="106" fillId="77" borderId="403" applyNumberFormat="0" applyProtection="0">
      <alignment vertical="center"/>
    </xf>
    <xf numFmtId="0" fontId="106" fillId="23" borderId="403" applyNumberFormat="0" applyProtection="0">
      <alignment horizontal="left" vertical="top" indent="1"/>
    </xf>
    <xf numFmtId="4" fontId="108" fillId="115" borderId="403" applyNumberFormat="0" applyProtection="0">
      <alignment horizontal="left" vertical="center" indent="1"/>
    </xf>
    <xf numFmtId="4" fontId="108" fillId="111" borderId="425" applyNumberFormat="0" applyProtection="0">
      <alignment horizontal="right" vertical="center"/>
    </xf>
    <xf numFmtId="0" fontId="19" fillId="109" borderId="470" applyNumberFormat="0" applyProtection="0">
      <alignment horizontal="left" vertical="top" indent="1"/>
    </xf>
    <xf numFmtId="4" fontId="108" fillId="61" borderId="403" applyNumberFormat="0" applyProtection="0">
      <alignment horizontal="right" vertical="center"/>
    </xf>
    <xf numFmtId="0" fontId="19" fillId="37" borderId="425" applyNumberFormat="0" applyProtection="0">
      <alignment horizontal="left" vertical="center" indent="1"/>
    </xf>
    <xf numFmtId="4" fontId="108" fillId="67" borderId="403" applyNumberFormat="0" applyProtection="0">
      <alignment horizontal="right" vertical="center"/>
    </xf>
    <xf numFmtId="0" fontId="62" fillId="0" borderId="423" applyNumberFormat="0" applyFill="0" applyAlignment="0" applyProtection="0"/>
    <xf numFmtId="4" fontId="108" fillId="59" borderId="403" applyNumberFormat="0" applyProtection="0">
      <alignment horizontal="right" vertical="center"/>
    </xf>
    <xf numFmtId="0" fontId="40" fillId="30" borderId="464"/>
    <xf numFmtId="4" fontId="111" fillId="116" borderId="447" applyNumberFormat="0" applyProtection="0">
      <alignment vertical="center"/>
    </xf>
    <xf numFmtId="4" fontId="108" fillId="53" borderId="403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22" fillId="51" borderId="427" applyNumberFormat="0" applyProtection="0">
      <alignment horizontal="right" vertical="center"/>
    </xf>
    <xf numFmtId="0" fontId="106" fillId="23" borderId="403" applyNumberFormat="0" applyProtection="0">
      <alignment horizontal="left" vertical="top" indent="1"/>
    </xf>
    <xf numFmtId="0" fontId="101" fillId="137" borderId="425" applyNumberFormat="0" applyProtection="0">
      <alignment horizontal="left" vertical="top" indent="1"/>
    </xf>
    <xf numFmtId="4" fontId="106" fillId="23" borderId="403" applyNumberFormat="0" applyProtection="0">
      <alignment horizontal="left" vertical="center" indent="1"/>
    </xf>
    <xf numFmtId="4" fontId="107" fillId="23" borderId="425" applyNumberFormat="0" applyProtection="0">
      <alignment vertical="center"/>
    </xf>
    <xf numFmtId="4" fontId="111" fillId="113" borderId="447" applyNumberFormat="0" applyProtection="0">
      <alignment horizontal="right" vertical="center"/>
    </xf>
    <xf numFmtId="4" fontId="108" fillId="67" borderId="403" applyNumberFormat="0" applyProtection="0">
      <alignment horizontal="right" vertical="center"/>
    </xf>
    <xf numFmtId="0" fontId="19" fillId="25" borderId="403" applyNumberFormat="0" applyProtection="0">
      <alignment horizontal="left" vertical="center" indent="1"/>
    </xf>
    <xf numFmtId="0" fontId="19" fillId="109" borderId="425" applyNumberFormat="0" applyProtection="0">
      <alignment horizontal="left" vertical="center" indent="1"/>
    </xf>
    <xf numFmtId="0" fontId="105" fillId="70" borderId="400" applyNumberFormat="0" applyAlignment="0" applyProtection="0"/>
    <xf numFmtId="0" fontId="19" fillId="25" borderId="403" applyNumberFormat="0" applyProtection="0">
      <alignment horizontal="left" vertical="top" indent="1"/>
    </xf>
    <xf numFmtId="4" fontId="108" fillId="59" borderId="403" applyNumberFormat="0" applyProtection="0">
      <alignment horizontal="right" vertical="center"/>
    </xf>
    <xf numFmtId="0" fontId="57" fillId="57" borderId="439" applyNumberFormat="0" applyAlignment="0" applyProtection="0"/>
    <xf numFmtId="4" fontId="107" fillId="23" borderId="425" applyNumberFormat="0" applyProtection="0">
      <alignment vertical="center"/>
    </xf>
    <xf numFmtId="0" fontId="62" fillId="0" borderId="433" applyNumberFormat="0" applyFill="0" applyAlignment="0" applyProtection="0"/>
    <xf numFmtId="168" fontId="15" fillId="0" borderId="469">
      <alignment horizontal="right" indent="1"/>
    </xf>
    <xf numFmtId="0" fontId="19" fillId="25" borderId="425" applyNumberFormat="0" applyProtection="0">
      <alignment horizontal="left" vertical="top" indent="1"/>
    </xf>
    <xf numFmtId="4" fontId="108" fillId="115" borderId="425" applyNumberFormat="0" applyProtection="0">
      <alignment horizontal="left" vertical="center" indent="1"/>
    </xf>
    <xf numFmtId="4" fontId="108" fillId="59" borderId="470" applyNumberFormat="0" applyProtection="0">
      <alignment horizontal="right" vertical="center"/>
    </xf>
    <xf numFmtId="0" fontId="44" fillId="70" borderId="409" applyNumberFormat="0" applyAlignment="0" applyProtection="0"/>
    <xf numFmtId="4" fontId="108" fillId="116" borderId="447" applyNumberFormat="0" applyProtection="0">
      <alignment horizontal="left" vertical="center" indent="1"/>
    </xf>
    <xf numFmtId="168" fontId="15" fillId="0" borderId="446">
      <alignment horizontal="right" indent="1"/>
    </xf>
    <xf numFmtId="168" fontId="15" fillId="0" borderId="424">
      <alignment horizontal="right" indent="1"/>
    </xf>
    <xf numFmtId="0" fontId="18" fillId="30" borderId="424"/>
    <xf numFmtId="4" fontId="123" fillId="139" borderId="427" applyNumberFormat="0" applyProtection="0">
      <alignment horizontal="left" vertical="center" indent="1"/>
    </xf>
    <xf numFmtId="4" fontId="113" fillId="113" borderId="470" applyNumberFormat="0" applyProtection="0">
      <alignment horizontal="right" vertical="center"/>
    </xf>
    <xf numFmtId="0" fontId="19" fillId="109" borderId="403" applyNumberFormat="0" applyProtection="0">
      <alignment horizontal="left" vertical="top" indent="1"/>
    </xf>
    <xf numFmtId="4" fontId="108" fillId="67" borderId="403" applyNumberFormat="0" applyProtection="0">
      <alignment horizontal="right" vertical="center"/>
    </xf>
    <xf numFmtId="0" fontId="105" fillId="70" borderId="400" applyNumberFormat="0" applyAlignment="0" applyProtection="0"/>
    <xf numFmtId="0" fontId="44" fillId="70" borderId="387" applyNumberFormat="0" applyAlignment="0" applyProtection="0"/>
    <xf numFmtId="0" fontId="14" fillId="78" borderId="388" applyNumberFormat="0" applyFont="0" applyAlignment="0" applyProtection="0"/>
    <xf numFmtId="4" fontId="106" fillId="23" borderId="403" applyNumberFormat="0" applyProtection="0">
      <alignment horizontal="left" vertical="center" indent="1"/>
    </xf>
    <xf numFmtId="4" fontId="108" fillId="115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08" fillId="116" borderId="403" applyNumberFormat="0" applyProtection="0">
      <alignment horizontal="left" vertical="top" indent="1"/>
    </xf>
    <xf numFmtId="0" fontId="62" fillId="0" borderId="401" applyNumberFormat="0" applyFill="0" applyAlignment="0" applyProtection="0"/>
    <xf numFmtId="4" fontId="108" fillId="116" borderId="403" applyNumberFormat="0" applyProtection="0">
      <alignment horizontal="left" vertical="center" indent="1"/>
    </xf>
    <xf numFmtId="4" fontId="111" fillId="116" borderId="403" applyNumberFormat="0" applyProtection="0">
      <alignment vertical="center"/>
    </xf>
    <xf numFmtId="4" fontId="108" fillId="60" borderId="403" applyNumberFormat="0" applyProtection="0">
      <alignment horizontal="right" vertical="center"/>
    </xf>
    <xf numFmtId="0" fontId="57" fillId="57" borderId="387" applyNumberFormat="0" applyAlignment="0" applyProtection="0"/>
    <xf numFmtId="4" fontId="108" fillId="115" borderId="403" applyNumberFormat="0" applyProtection="0">
      <alignment horizontal="right" vertical="center"/>
    </xf>
    <xf numFmtId="0" fontId="108" fillId="109" borderId="403" applyNumberFormat="0" applyProtection="0">
      <alignment horizontal="left" vertical="top" indent="1"/>
    </xf>
    <xf numFmtId="4" fontId="108" fillId="111" borderId="403" applyNumberFormat="0" applyProtection="0">
      <alignment horizontal="right" vertical="center"/>
    </xf>
    <xf numFmtId="0" fontId="19" fillId="25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center" indent="1"/>
    </xf>
    <xf numFmtId="0" fontId="57" fillId="57" borderId="387" applyNumberFormat="0" applyAlignment="0" applyProtection="0"/>
    <xf numFmtId="0" fontId="19" fillId="37" borderId="403" applyNumberFormat="0" applyProtection="0">
      <alignment horizontal="left" vertical="top" indent="1"/>
    </xf>
    <xf numFmtId="0" fontId="106" fillId="23" borderId="403" applyNumberFormat="0" applyProtection="0">
      <alignment horizontal="left" vertical="top" indent="1"/>
    </xf>
    <xf numFmtId="0" fontId="105" fillId="70" borderId="400" applyNumberFormat="0" applyAlignment="0" applyProtection="0"/>
    <xf numFmtId="4" fontId="106" fillId="77" borderId="403" applyNumberFormat="0" applyProtection="0">
      <alignment vertical="center"/>
    </xf>
    <xf numFmtId="0" fontId="19" fillId="25" borderId="403" applyNumberFormat="0" applyProtection="0">
      <alignment horizontal="left" vertical="top" indent="1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13" fillId="113" borderId="403" applyNumberFormat="0" applyProtection="0">
      <alignment horizontal="right" vertical="center"/>
    </xf>
    <xf numFmtId="0" fontId="108" fillId="109" borderId="403" applyNumberFormat="0" applyProtection="0">
      <alignment horizontal="left" vertical="top" indent="1"/>
    </xf>
    <xf numFmtId="4" fontId="108" fillId="60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0" fontId="14" fillId="78" borderId="388" applyNumberFormat="0" applyFont="0" applyAlignment="0" applyProtection="0"/>
    <xf numFmtId="0" fontId="19" fillId="25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top" indent="1"/>
    </xf>
    <xf numFmtId="0" fontId="57" fillId="57" borderId="387" applyNumberFormat="0" applyAlignment="0" applyProtection="0"/>
    <xf numFmtId="0" fontId="19" fillId="25" borderId="403" applyNumberFormat="0" applyProtection="0">
      <alignment horizontal="left" vertical="center" indent="1"/>
    </xf>
    <xf numFmtId="4" fontId="108" fillId="53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13" fillId="113" borderId="403" applyNumberFormat="0" applyProtection="0">
      <alignment horizontal="right" vertical="center"/>
    </xf>
    <xf numFmtId="0" fontId="108" fillId="109" borderId="403" applyNumberFormat="0" applyProtection="0">
      <alignment horizontal="left" vertical="top" indent="1"/>
    </xf>
    <xf numFmtId="0" fontId="62" fillId="0" borderId="401" applyNumberFormat="0" applyFill="0" applyAlignment="0" applyProtection="0"/>
    <xf numFmtId="4" fontId="113" fillId="113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4" fontId="106" fillId="77" borderId="425" applyNumberFormat="0" applyProtection="0">
      <alignment vertical="center"/>
    </xf>
    <xf numFmtId="0" fontId="62" fillId="0" borderId="423" applyNumberFormat="0" applyFill="0" applyAlignment="0" applyProtection="0"/>
    <xf numFmtId="4" fontId="108" fillId="60" borderId="425" applyNumberFormat="0" applyProtection="0">
      <alignment horizontal="right" vertical="center"/>
    </xf>
    <xf numFmtId="4" fontId="106" fillId="23" borderId="425" applyNumberFormat="0" applyProtection="0">
      <alignment horizontal="left" vertical="center" indent="1"/>
    </xf>
    <xf numFmtId="0" fontId="41" fillId="78" borderId="418" applyNumberFormat="0" applyFont="0" applyAlignment="0" applyProtection="0"/>
    <xf numFmtId="0" fontId="62" fillId="0" borderId="423" applyNumberFormat="0" applyFill="0" applyAlignment="0" applyProtection="0"/>
    <xf numFmtId="0" fontId="18" fillId="30" borderId="424"/>
    <xf numFmtId="0" fontId="19" fillId="25" borderId="403" applyNumberFormat="0" applyProtection="0">
      <alignment horizontal="left" vertical="top" indent="1"/>
    </xf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11" fillId="113" borderId="403" applyNumberFormat="0" applyProtection="0">
      <alignment horizontal="right" vertical="center"/>
    </xf>
    <xf numFmtId="4" fontId="108" fillId="115" borderId="403" applyNumberFormat="0" applyProtection="0">
      <alignment horizontal="left" vertical="center" indent="1"/>
    </xf>
    <xf numFmtId="0" fontId="108" fillId="109" borderId="403" applyNumberFormat="0" applyProtection="0">
      <alignment horizontal="left" vertical="top" indent="1"/>
    </xf>
    <xf numFmtId="4" fontId="113" fillId="113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0" fontId="19" fillId="114" borderId="403" applyNumberFormat="0" applyProtection="0">
      <alignment horizontal="left" vertical="center" indent="1"/>
    </xf>
    <xf numFmtId="0" fontId="44" fillId="70" borderId="387" applyNumberFormat="0" applyAlignment="0" applyProtection="0"/>
    <xf numFmtId="4" fontId="108" fillId="111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0" fontId="105" fillId="70" borderId="400" applyNumberFormat="0" applyAlignment="0" applyProtection="0"/>
    <xf numFmtId="0" fontId="57" fillId="57" borderId="387" applyNumberFormat="0" applyAlignment="0" applyProtection="0"/>
    <xf numFmtId="4" fontId="106" fillId="77" borderId="403" applyNumberFormat="0" applyProtection="0">
      <alignment vertical="center"/>
    </xf>
    <xf numFmtId="4" fontId="108" fillId="60" borderId="403" applyNumberFormat="0" applyProtection="0">
      <alignment horizontal="right" vertical="center"/>
    </xf>
    <xf numFmtId="0" fontId="19" fillId="109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top" indent="1"/>
    </xf>
    <xf numFmtId="0" fontId="14" fillId="78" borderId="388" applyNumberFormat="0" applyFont="0" applyAlignment="0" applyProtection="0"/>
    <xf numFmtId="4" fontId="108" fillId="67" borderId="403" applyNumberFormat="0" applyProtection="0">
      <alignment horizontal="right" vertical="center"/>
    </xf>
    <xf numFmtId="0" fontId="19" fillId="114" borderId="403" applyNumberFormat="0" applyProtection="0">
      <alignment horizontal="left" vertical="center" indent="1"/>
    </xf>
    <xf numFmtId="0" fontId="19" fillId="109" borderId="403" applyNumberFormat="0" applyProtection="0">
      <alignment horizontal="left" vertical="top" indent="1"/>
    </xf>
    <xf numFmtId="4" fontId="108" fillId="113" borderId="403" applyNumberFormat="0" applyProtection="0">
      <alignment horizontal="right" vertical="center"/>
    </xf>
    <xf numFmtId="4" fontId="106" fillId="77" borderId="403" applyNumberFormat="0" applyProtection="0">
      <alignment vertical="center"/>
    </xf>
    <xf numFmtId="0" fontId="108" fillId="116" borderId="403" applyNumberFormat="0" applyProtection="0">
      <alignment horizontal="left" vertical="top" indent="1"/>
    </xf>
    <xf numFmtId="4" fontId="108" fillId="115" borderId="403" applyNumberFormat="0" applyProtection="0">
      <alignment horizontal="right" vertical="center"/>
    </xf>
    <xf numFmtId="4" fontId="108" fillId="69" borderId="403" applyNumberFormat="0" applyProtection="0">
      <alignment horizontal="right" vertical="center"/>
    </xf>
    <xf numFmtId="4" fontId="108" fillId="65" borderId="403" applyNumberFormat="0" applyProtection="0">
      <alignment horizontal="right" vertical="center"/>
    </xf>
    <xf numFmtId="0" fontId="19" fillId="109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top" indent="1"/>
    </xf>
    <xf numFmtId="4" fontId="108" fillId="69" borderId="403" applyNumberFormat="0" applyProtection="0">
      <alignment horizontal="right" vertical="center"/>
    </xf>
    <xf numFmtId="0" fontId="19" fillId="25" borderId="403" applyNumberFormat="0" applyProtection="0">
      <alignment horizontal="left" vertical="center" indent="1"/>
    </xf>
    <xf numFmtId="4" fontId="108" fillId="111" borderId="403" applyNumberFormat="0" applyProtection="0">
      <alignment horizontal="right" vertical="center"/>
    </xf>
    <xf numFmtId="0" fontId="44" fillId="70" borderId="387" applyNumberFormat="0" applyAlignment="0" applyProtection="0"/>
    <xf numFmtId="4" fontId="108" fillId="116" borderId="403" applyNumberFormat="0" applyProtection="0">
      <alignment vertical="center"/>
    </xf>
    <xf numFmtId="4" fontId="111" fillId="116" borderId="403" applyNumberFormat="0" applyProtection="0">
      <alignment vertical="center"/>
    </xf>
    <xf numFmtId="4" fontId="108" fillId="115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0" fontId="44" fillId="70" borderId="387" applyNumberFormat="0" applyAlignment="0" applyProtection="0"/>
    <xf numFmtId="4" fontId="107" fillId="23" borderId="403" applyNumberFormat="0" applyProtection="0">
      <alignment vertical="center"/>
    </xf>
    <xf numFmtId="4" fontId="108" fillId="116" borderId="403" applyNumberFormat="0" applyProtection="0">
      <alignment vertical="center"/>
    </xf>
    <xf numFmtId="0" fontId="19" fillId="109" borderId="403" applyNumberFormat="0" applyProtection="0">
      <alignment horizontal="left" vertical="top" indent="1"/>
    </xf>
    <xf numFmtId="0" fontId="40" fillId="30" borderId="451"/>
    <xf numFmtId="0" fontId="44" fillId="70" borderId="387" applyNumberFormat="0" applyAlignment="0" applyProtection="0"/>
    <xf numFmtId="0" fontId="106" fillId="23" borderId="403" applyNumberFormat="0" applyProtection="0">
      <alignment horizontal="left" vertical="top" indent="1"/>
    </xf>
    <xf numFmtId="4" fontId="108" fillId="65" borderId="403" applyNumberFormat="0" applyProtection="0">
      <alignment horizontal="right" vertical="center"/>
    </xf>
    <xf numFmtId="0" fontId="19" fillId="37" borderId="403" applyNumberFormat="0" applyProtection="0">
      <alignment horizontal="left" vertical="center" indent="1"/>
    </xf>
    <xf numFmtId="4" fontId="108" fillId="116" borderId="403" applyNumberFormat="0" applyProtection="0">
      <alignment horizontal="left" vertical="center" indent="1"/>
    </xf>
    <xf numFmtId="0" fontId="62" fillId="0" borderId="401" applyNumberFormat="0" applyFill="0" applyAlignment="0" applyProtection="0"/>
    <xf numFmtId="4" fontId="108" fillId="67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9" fillId="109" borderId="403" applyNumberFormat="0" applyProtection="0">
      <alignment horizontal="left" vertical="center" indent="1"/>
    </xf>
    <xf numFmtId="4" fontId="108" fillId="115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0" fontId="44" fillId="70" borderId="387" applyNumberFormat="0" applyAlignment="0" applyProtection="0"/>
    <xf numFmtId="4" fontId="107" fillId="23" borderId="403" applyNumberFormat="0" applyProtection="0">
      <alignment vertical="center"/>
    </xf>
    <xf numFmtId="0" fontId="57" fillId="57" borderId="387" applyNumberFormat="0" applyAlignment="0" applyProtection="0"/>
    <xf numFmtId="4" fontId="108" fillId="53" borderId="403" applyNumberFormat="0" applyProtection="0">
      <alignment horizontal="right" vertical="center"/>
    </xf>
    <xf numFmtId="4" fontId="108" fillId="59" borderId="403" applyNumberFormat="0" applyProtection="0">
      <alignment horizontal="right" vertical="center"/>
    </xf>
    <xf numFmtId="4" fontId="108" fillId="68" borderId="403" applyNumberFormat="0" applyProtection="0">
      <alignment horizontal="right" vertical="center"/>
    </xf>
    <xf numFmtId="4" fontId="106" fillId="23" borderId="403" applyNumberFormat="0" applyProtection="0">
      <alignment horizontal="left" vertical="center" indent="1"/>
    </xf>
    <xf numFmtId="4" fontId="106" fillId="77" borderId="403" applyNumberFormat="0" applyProtection="0">
      <alignment vertical="center"/>
    </xf>
    <xf numFmtId="0" fontId="14" fillId="78" borderId="388" applyNumberFormat="0" applyFont="0" applyAlignment="0" applyProtection="0"/>
    <xf numFmtId="0" fontId="108" fillId="109" borderId="403" applyNumberFormat="0" applyProtection="0">
      <alignment horizontal="left" vertical="top" indent="1"/>
    </xf>
    <xf numFmtId="0" fontId="44" fillId="70" borderId="387" applyNumberFormat="0" applyAlignment="0" applyProtection="0"/>
    <xf numFmtId="0" fontId="19" fillId="109" borderId="403" applyNumberFormat="0" applyProtection="0">
      <alignment horizontal="left" vertical="top" indent="1"/>
    </xf>
    <xf numFmtId="4" fontId="108" fillId="60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4" fontId="106" fillId="23" borderId="403" applyNumberFormat="0" applyProtection="0">
      <alignment horizontal="left" vertical="center" indent="1"/>
    </xf>
    <xf numFmtId="0" fontId="108" fillId="116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top" indent="1"/>
    </xf>
    <xf numFmtId="0" fontId="19" fillId="114" borderId="403" applyNumberFormat="0" applyProtection="0">
      <alignment horizontal="left" vertical="center" indent="1"/>
    </xf>
    <xf numFmtId="4" fontId="108" fillId="69" borderId="403" applyNumberFormat="0" applyProtection="0">
      <alignment horizontal="right" vertical="center"/>
    </xf>
    <xf numFmtId="4" fontId="108" fillId="53" borderId="403" applyNumberFormat="0" applyProtection="0">
      <alignment horizontal="right" vertical="center"/>
    </xf>
    <xf numFmtId="0" fontId="57" fillId="57" borderId="387" applyNumberFormat="0" applyAlignment="0" applyProtection="0"/>
    <xf numFmtId="0" fontId="19" fillId="37" borderId="403" applyNumberFormat="0" applyProtection="0">
      <alignment horizontal="left" vertical="top" indent="1"/>
    </xf>
    <xf numFmtId="4" fontId="107" fillId="23" borderId="403" applyNumberFormat="0" applyProtection="0">
      <alignment vertical="center"/>
    </xf>
    <xf numFmtId="4" fontId="111" fillId="113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4" fontId="106" fillId="23" borderId="403" applyNumberFormat="0" applyProtection="0">
      <alignment horizontal="left" vertical="center" indent="1"/>
    </xf>
    <xf numFmtId="4" fontId="108" fillId="67" borderId="403" applyNumberFormat="0" applyProtection="0">
      <alignment horizontal="right" vertical="center"/>
    </xf>
    <xf numFmtId="4" fontId="108" fillId="61" borderId="403" applyNumberFormat="0" applyProtection="0">
      <alignment horizontal="right" vertical="center"/>
    </xf>
    <xf numFmtId="0" fontId="106" fillId="23" borderId="403" applyNumberFormat="0" applyProtection="0">
      <alignment horizontal="left" vertical="top" indent="1"/>
    </xf>
    <xf numFmtId="4" fontId="108" fillId="68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4" fontId="108" fillId="68" borderId="403" applyNumberFormat="0" applyProtection="0">
      <alignment horizontal="right" vertical="center"/>
    </xf>
    <xf numFmtId="0" fontId="19" fillId="109" borderId="403" applyNumberFormat="0" applyProtection="0">
      <alignment horizontal="left" vertical="center" indent="1"/>
    </xf>
    <xf numFmtId="4" fontId="113" fillId="113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0" fontId="19" fillId="109" borderId="403" applyNumberFormat="0" applyProtection="0">
      <alignment horizontal="left" vertical="center" indent="1"/>
    </xf>
    <xf numFmtId="4" fontId="111" fillId="116" borderId="403" applyNumberFormat="0" applyProtection="0">
      <alignment vertical="center"/>
    </xf>
    <xf numFmtId="4" fontId="108" fillId="116" borderId="403" applyNumberFormat="0" applyProtection="0">
      <alignment horizontal="left" vertical="center" indent="1"/>
    </xf>
    <xf numFmtId="4" fontId="108" fillId="53" borderId="403" applyNumberFormat="0" applyProtection="0">
      <alignment horizontal="right" vertical="center"/>
    </xf>
    <xf numFmtId="4" fontId="108" fillId="115" borderId="403" applyNumberFormat="0" applyProtection="0">
      <alignment horizontal="right" vertical="center"/>
    </xf>
    <xf numFmtId="0" fontId="105" fillId="70" borderId="400" applyNumberFormat="0" applyAlignment="0" applyProtection="0"/>
    <xf numFmtId="4" fontId="108" fillId="115" borderId="403" applyNumberFormat="0" applyProtection="0">
      <alignment horizontal="left" vertical="center" indent="1"/>
    </xf>
    <xf numFmtId="0" fontId="14" fillId="78" borderId="388" applyNumberFormat="0" applyFont="0" applyAlignment="0" applyProtection="0"/>
    <xf numFmtId="0" fontId="62" fillId="0" borderId="401" applyNumberFormat="0" applyFill="0" applyAlignment="0" applyProtection="0"/>
    <xf numFmtId="4" fontId="106" fillId="77" borderId="403" applyNumberFormat="0" applyProtection="0">
      <alignment vertical="center"/>
    </xf>
    <xf numFmtId="4" fontId="108" fillId="59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4" fontId="106" fillId="77" borderId="403" applyNumberFormat="0" applyProtection="0">
      <alignment vertical="center"/>
    </xf>
    <xf numFmtId="4" fontId="108" fillId="113" borderId="403" applyNumberFormat="0" applyProtection="0">
      <alignment horizontal="right" vertical="center"/>
    </xf>
    <xf numFmtId="4" fontId="111" fillId="116" borderId="403" applyNumberFormat="0" applyProtection="0">
      <alignment vertical="center"/>
    </xf>
    <xf numFmtId="4" fontId="113" fillId="113" borderId="403" applyNumberFormat="0" applyProtection="0">
      <alignment horizontal="right" vertical="center"/>
    </xf>
    <xf numFmtId="4" fontId="107" fillId="23" borderId="403" applyNumberFormat="0" applyProtection="0">
      <alignment vertical="center"/>
    </xf>
    <xf numFmtId="4" fontId="108" fillId="116" borderId="403" applyNumberFormat="0" applyProtection="0">
      <alignment vertical="center"/>
    </xf>
    <xf numFmtId="0" fontId="62" fillId="0" borderId="401" applyNumberFormat="0" applyFill="0" applyAlignment="0" applyProtection="0"/>
    <xf numFmtId="0" fontId="105" fillId="70" borderId="400" applyNumberFormat="0" applyAlignment="0" applyProtection="0"/>
    <xf numFmtId="0" fontId="19" fillId="114" borderId="403" applyNumberFormat="0" applyProtection="0">
      <alignment horizontal="left" vertical="top" indent="1"/>
    </xf>
    <xf numFmtId="4" fontId="107" fillId="23" borderId="403" applyNumberFormat="0" applyProtection="0">
      <alignment vertical="center"/>
    </xf>
    <xf numFmtId="0" fontId="106" fillId="23" borderId="403" applyNumberFormat="0" applyProtection="0">
      <alignment horizontal="left" vertical="top" indent="1"/>
    </xf>
    <xf numFmtId="0" fontId="44" fillId="70" borderId="417" applyNumberFormat="0" applyAlignment="0" applyProtection="0"/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08" fillId="115" borderId="403" applyNumberFormat="0" applyProtection="0">
      <alignment horizontal="left" vertical="center" indent="1"/>
    </xf>
    <xf numFmtId="4" fontId="106" fillId="23" borderId="403" applyNumberFormat="0" applyProtection="0">
      <alignment horizontal="left" vertical="center" indent="1"/>
    </xf>
    <xf numFmtId="0" fontId="14" fillId="78" borderId="388" applyNumberFormat="0" applyFont="0" applyAlignment="0" applyProtection="0"/>
    <xf numFmtId="0" fontId="108" fillId="109" borderId="403" applyNumberFormat="0" applyProtection="0">
      <alignment horizontal="left" vertical="top" indent="1"/>
    </xf>
    <xf numFmtId="4" fontId="107" fillId="23" borderId="403" applyNumberFormat="0" applyProtection="0">
      <alignment vertical="center"/>
    </xf>
    <xf numFmtId="0" fontId="19" fillId="114" borderId="403" applyNumberFormat="0" applyProtection="0">
      <alignment horizontal="left" vertical="top" indent="1"/>
    </xf>
    <xf numFmtId="4" fontId="106" fillId="23" borderId="403" applyNumberFormat="0" applyProtection="0">
      <alignment horizontal="left" vertical="center" indent="1"/>
    </xf>
    <xf numFmtId="4" fontId="108" fillId="116" borderId="403" applyNumberFormat="0" applyProtection="0">
      <alignment horizontal="left" vertical="center" indent="1"/>
    </xf>
    <xf numFmtId="4" fontId="108" fillId="53" borderId="403" applyNumberFormat="0" applyProtection="0">
      <alignment horizontal="right" vertical="center"/>
    </xf>
    <xf numFmtId="0" fontId="14" fillId="78" borderId="388" applyNumberFormat="0" applyFont="0" applyAlignment="0" applyProtection="0"/>
    <xf numFmtId="0" fontId="57" fillId="57" borderId="387" applyNumberFormat="0" applyAlignment="0" applyProtection="0"/>
    <xf numFmtId="4" fontId="108" fillId="115" borderId="403" applyNumberFormat="0" applyProtection="0">
      <alignment horizontal="right" vertical="center"/>
    </xf>
    <xf numFmtId="0" fontId="108" fillId="109" borderId="403" applyNumberFormat="0" applyProtection="0">
      <alignment horizontal="left" vertical="top" indent="1"/>
    </xf>
    <xf numFmtId="4" fontId="108" fillId="111" borderId="403" applyNumberFormat="0" applyProtection="0">
      <alignment horizontal="right" vertical="center"/>
    </xf>
    <xf numFmtId="0" fontId="19" fillId="25" borderId="403" applyNumberFormat="0" applyProtection="0">
      <alignment horizontal="left" vertical="center" indent="1"/>
    </xf>
    <xf numFmtId="0" fontId="19" fillId="114" borderId="403" applyNumberFormat="0" applyProtection="0">
      <alignment horizontal="left" vertical="center" indent="1"/>
    </xf>
    <xf numFmtId="0" fontId="19" fillId="37" borderId="403" applyNumberFormat="0" applyProtection="0">
      <alignment horizontal="left" vertical="center" indent="1"/>
    </xf>
    <xf numFmtId="0" fontId="57" fillId="57" borderId="387" applyNumberFormat="0" applyAlignment="0" applyProtection="0"/>
    <xf numFmtId="0" fontId="19" fillId="37" borderId="403" applyNumberFormat="0" applyProtection="0">
      <alignment horizontal="left" vertical="top" indent="1"/>
    </xf>
    <xf numFmtId="0" fontId="106" fillId="23" borderId="403" applyNumberFormat="0" applyProtection="0">
      <alignment horizontal="left" vertical="top" indent="1"/>
    </xf>
    <xf numFmtId="0" fontId="105" fillId="70" borderId="400" applyNumberFormat="0" applyAlignment="0" applyProtection="0"/>
    <xf numFmtId="4" fontId="106" fillId="77" borderId="403" applyNumberFormat="0" applyProtection="0">
      <alignment vertical="center"/>
    </xf>
    <xf numFmtId="0" fontId="19" fillId="25" borderId="403" applyNumberFormat="0" applyProtection="0">
      <alignment horizontal="left" vertical="top" indent="1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13" fillId="113" borderId="403" applyNumberFormat="0" applyProtection="0">
      <alignment horizontal="right" vertical="center"/>
    </xf>
    <xf numFmtId="0" fontId="108" fillId="109" borderId="403" applyNumberFormat="0" applyProtection="0">
      <alignment horizontal="left" vertical="top" indent="1"/>
    </xf>
    <xf numFmtId="4" fontId="108" fillId="60" borderId="403" applyNumberFormat="0" applyProtection="0">
      <alignment horizontal="right" vertical="center"/>
    </xf>
    <xf numFmtId="4" fontId="108" fillId="111" borderId="403" applyNumberFormat="0" applyProtection="0">
      <alignment horizontal="right" vertical="center"/>
    </xf>
    <xf numFmtId="0" fontId="14" fillId="78" borderId="388" applyNumberFormat="0" applyFont="0" applyAlignment="0" applyProtection="0"/>
    <xf numFmtId="0" fontId="19" fillId="25" borderId="403" applyNumberFormat="0" applyProtection="0">
      <alignment horizontal="left" vertical="top" indent="1"/>
    </xf>
    <xf numFmtId="0" fontId="19" fillId="37" borderId="403" applyNumberFormat="0" applyProtection="0">
      <alignment horizontal="left" vertical="top" indent="1"/>
    </xf>
    <xf numFmtId="0" fontId="57" fillId="57" borderId="387" applyNumberFormat="0" applyAlignment="0" applyProtection="0"/>
    <xf numFmtId="0" fontId="19" fillId="25" borderId="403" applyNumberFormat="0" applyProtection="0">
      <alignment horizontal="left" vertical="center" indent="1"/>
    </xf>
    <xf numFmtId="4" fontId="108" fillId="53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0" fontId="62" fillId="0" borderId="401" applyNumberFormat="0" applyFill="0" applyAlignment="0" applyProtection="0"/>
    <xf numFmtId="4" fontId="113" fillId="113" borderId="403" applyNumberFormat="0" applyProtection="0">
      <alignment horizontal="right" vertical="center"/>
    </xf>
    <xf numFmtId="0" fontId="108" fillId="109" borderId="403" applyNumberFormat="0" applyProtection="0">
      <alignment horizontal="left" vertical="top" indent="1"/>
    </xf>
    <xf numFmtId="0" fontId="62" fillId="0" borderId="401" applyNumberFormat="0" applyFill="0" applyAlignment="0" applyProtection="0"/>
    <xf numFmtId="4" fontId="113" fillId="113" borderId="403" applyNumberFormat="0" applyProtection="0">
      <alignment horizontal="right" vertical="center"/>
    </xf>
    <xf numFmtId="4" fontId="108" fillId="60" borderId="403" applyNumberFormat="0" applyProtection="0">
      <alignment horizontal="right" vertical="center"/>
    </xf>
    <xf numFmtId="0" fontId="62" fillId="0" borderId="401" applyNumberFormat="0" applyFill="0" applyAlignment="0" applyProtection="0"/>
    <xf numFmtId="4" fontId="108" fillId="61" borderId="425" applyNumberFormat="0" applyProtection="0">
      <alignment horizontal="right" vertical="center"/>
    </xf>
    <xf numFmtId="4" fontId="124" fillId="137" borderId="471" applyNumberFormat="0" applyProtection="0">
      <alignment horizontal="left" vertical="center" indent="1"/>
    </xf>
    <xf numFmtId="4" fontId="106" fillId="23" borderId="425" applyNumberFormat="0" applyProtection="0">
      <alignment horizontal="left" vertical="center" indent="1"/>
    </xf>
    <xf numFmtId="0" fontId="57" fillId="57" borderId="409" applyNumberFormat="0" applyAlignment="0" applyProtection="0"/>
    <xf numFmtId="4" fontId="108" fillId="116" borderId="425" applyNumberFormat="0" applyProtection="0">
      <alignment vertical="center"/>
    </xf>
    <xf numFmtId="0" fontId="108" fillId="116" borderId="425" applyNumberFormat="0" applyProtection="0">
      <alignment horizontal="left" vertical="top" indent="1"/>
    </xf>
    <xf numFmtId="0" fontId="62" fillId="0" borderId="423" applyNumberFormat="0" applyFill="0" applyAlignment="0" applyProtection="0"/>
    <xf numFmtId="4" fontId="115" fillId="115" borderId="472" applyNumberFormat="0" applyProtection="0">
      <alignment horizontal="right" vertical="center"/>
    </xf>
    <xf numFmtId="168" fontId="15" fillId="0" borderId="424">
      <alignment horizontal="right" indent="1"/>
    </xf>
    <xf numFmtId="4" fontId="106" fillId="23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0" fontId="44" fillId="70" borderId="409" applyNumberFormat="0" applyAlignment="0" applyProtection="0"/>
    <xf numFmtId="4" fontId="108" fillId="111" borderId="425" applyNumberFormat="0" applyProtection="0">
      <alignment horizontal="right" vertical="center"/>
    </xf>
    <xf numFmtId="168" fontId="15" fillId="0" borderId="424">
      <alignment horizontal="right" indent="1"/>
    </xf>
    <xf numFmtId="4" fontId="113" fillId="113" borderId="425" applyNumberFormat="0" applyProtection="0">
      <alignment horizontal="right" vertical="center"/>
    </xf>
    <xf numFmtId="4" fontId="107" fillId="23" borderId="425" applyNumberFormat="0" applyProtection="0">
      <alignment vertical="center"/>
    </xf>
    <xf numFmtId="0" fontId="62" fillId="0" borderId="423" applyNumberFormat="0" applyFill="0" applyAlignment="0" applyProtection="0"/>
    <xf numFmtId="0" fontId="41" fillId="78" borderId="410" applyNumberFormat="0" applyFont="0" applyAlignment="0" applyProtection="0"/>
    <xf numFmtId="168" fontId="15" fillId="0" borderId="424">
      <alignment horizontal="right" indent="1"/>
    </xf>
    <xf numFmtId="4" fontId="108" fillId="53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116" borderId="425" applyNumberFormat="0" applyProtection="0">
      <alignment horizontal="left" vertical="center" indent="1"/>
    </xf>
    <xf numFmtId="4" fontId="107" fillId="23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11" fillId="113" borderId="425" applyNumberFormat="0" applyProtection="0">
      <alignment horizontal="right" vertical="center"/>
    </xf>
    <xf numFmtId="4" fontId="106" fillId="23" borderId="425" applyNumberFormat="0" applyProtection="0">
      <alignment horizontal="left" vertical="center" indent="1"/>
    </xf>
    <xf numFmtId="0" fontId="44" fillId="70" borderId="409" applyNumberFormat="0" applyAlignment="0" applyProtection="0"/>
    <xf numFmtId="0" fontId="57" fillId="57" borderId="409" applyNumberFormat="0" applyAlignment="0" applyProtection="0"/>
    <xf numFmtId="0" fontId="19" fillId="109" borderId="425" applyNumberFormat="0" applyProtection="0">
      <alignment horizontal="left" vertical="center" indent="1"/>
    </xf>
    <xf numFmtId="4" fontId="108" fillId="60" borderId="425" applyNumberFormat="0" applyProtection="0">
      <alignment horizontal="right" vertical="center"/>
    </xf>
    <xf numFmtId="168" fontId="15" fillId="0" borderId="424">
      <alignment horizontal="right" indent="1"/>
    </xf>
    <xf numFmtId="4" fontId="108" fillId="69" borderId="425" applyNumberFormat="0" applyProtection="0">
      <alignment horizontal="right" vertical="center"/>
    </xf>
    <xf numFmtId="0" fontId="44" fillId="70" borderId="409" applyNumberFormat="0" applyAlignment="0" applyProtection="0"/>
    <xf numFmtId="168" fontId="15" fillId="0" borderId="424">
      <alignment horizontal="right" indent="1"/>
    </xf>
    <xf numFmtId="0" fontId="14" fillId="78" borderId="410" applyNumberFormat="0" applyFont="0" applyAlignment="0" applyProtection="0"/>
    <xf numFmtId="0" fontId="105" fillId="70" borderId="422" applyNumberFormat="0" applyAlignment="0" applyProtection="0"/>
    <xf numFmtId="4" fontId="108" fillId="116" borderId="425" applyNumberFormat="0" applyProtection="0">
      <alignment horizontal="left" vertical="center" indent="1"/>
    </xf>
    <xf numFmtId="4" fontId="111" fillId="116" borderId="425" applyNumberFormat="0" applyProtection="0">
      <alignment vertical="center"/>
    </xf>
    <xf numFmtId="0" fontId="19" fillId="37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4" fontId="106" fillId="77" borderId="425" applyNumberFormat="0" applyProtection="0">
      <alignment vertical="center"/>
    </xf>
    <xf numFmtId="4" fontId="107" fillId="23" borderId="425" applyNumberFormat="0" applyProtection="0">
      <alignment vertical="center"/>
    </xf>
    <xf numFmtId="4" fontId="106" fillId="23" borderId="425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168" fontId="15" fillId="0" borderId="469">
      <alignment horizontal="right" indent="1"/>
    </xf>
    <xf numFmtId="4" fontId="108" fillId="115" borderId="425" applyNumberFormat="0" applyProtection="0">
      <alignment horizontal="left" vertical="center" indent="1"/>
    </xf>
    <xf numFmtId="4" fontId="113" fillId="113" borderId="425" applyNumberFormat="0" applyProtection="0">
      <alignment horizontal="right" vertical="center"/>
    </xf>
    <xf numFmtId="0" fontId="105" fillId="70" borderId="422" applyNumberFormat="0" applyAlignment="0" applyProtection="0"/>
    <xf numFmtId="0" fontId="57" fillId="57" borderId="409" applyNumberFormat="0" applyAlignment="0" applyProtection="0"/>
    <xf numFmtId="0" fontId="62" fillId="0" borderId="423" applyNumberFormat="0" applyFill="0" applyAlignment="0" applyProtection="0"/>
    <xf numFmtId="0" fontId="106" fillId="23" borderId="425" applyNumberFormat="0" applyProtection="0">
      <alignment horizontal="left" vertical="top" indent="1"/>
    </xf>
    <xf numFmtId="4" fontId="106" fillId="77" borderId="425" applyNumberFormat="0" applyProtection="0">
      <alignment vertical="center"/>
    </xf>
    <xf numFmtId="4" fontId="107" fillId="23" borderId="425" applyNumberFormat="0" applyProtection="0">
      <alignment vertical="center"/>
    </xf>
    <xf numFmtId="4" fontId="106" fillId="23" borderId="425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13" fillId="113" borderId="425" applyNumberFormat="0" applyProtection="0">
      <alignment horizontal="right" vertical="center"/>
    </xf>
    <xf numFmtId="0" fontId="108" fillId="116" borderId="425" applyNumberFormat="0" applyProtection="0">
      <alignment horizontal="left" vertical="top" indent="1"/>
    </xf>
    <xf numFmtId="4" fontId="108" fillId="115" borderId="425" applyNumberFormat="0" applyProtection="0">
      <alignment horizontal="left" vertical="center" indent="1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08" fillId="69" borderId="425" applyNumberFormat="0" applyProtection="0">
      <alignment horizontal="right" vertical="center"/>
    </xf>
    <xf numFmtId="168" fontId="15" fillId="0" borderId="424">
      <alignment horizontal="right" indent="1"/>
    </xf>
    <xf numFmtId="0" fontId="44" fillId="70" borderId="409" applyNumberFormat="0" applyAlignment="0" applyProtection="0"/>
    <xf numFmtId="0" fontId="106" fillId="23" borderId="425" applyNumberFormat="0" applyProtection="0">
      <alignment horizontal="left" vertical="top" indent="1"/>
    </xf>
    <xf numFmtId="4" fontId="108" fillId="67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13" fillId="113" borderId="425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0" fontId="19" fillId="114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8" fillId="60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168" fontId="15" fillId="0" borderId="446">
      <alignment horizontal="right" indent="1"/>
    </xf>
    <xf numFmtId="4" fontId="115" fillId="110" borderId="427" applyNumberFormat="0" applyProtection="0">
      <alignment horizontal="left" vertical="center" indent="1"/>
    </xf>
    <xf numFmtId="4" fontId="108" fillId="65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53" borderId="425" applyNumberFormat="0" applyProtection="0">
      <alignment horizontal="right" vertical="center"/>
    </xf>
    <xf numFmtId="0" fontId="106" fillId="23" borderId="425" applyNumberFormat="0" applyProtection="0">
      <alignment horizontal="left" vertical="top" indent="1"/>
    </xf>
    <xf numFmtId="4" fontId="106" fillId="23" borderId="425" applyNumberFormat="0" applyProtection="0">
      <alignment horizontal="left" vertical="center" indent="1"/>
    </xf>
    <xf numFmtId="4" fontId="106" fillId="77" borderId="425" applyNumberFormat="0" applyProtection="0">
      <alignment vertical="center"/>
    </xf>
    <xf numFmtId="0" fontId="105" fillId="70" borderId="422" applyNumberFormat="0" applyAlignment="0" applyProtection="0"/>
    <xf numFmtId="0" fontId="14" fillId="78" borderId="410" applyNumberFormat="0" applyFont="0" applyAlignment="0" applyProtection="0"/>
    <xf numFmtId="0" fontId="44" fillId="70" borderId="409" applyNumberFormat="0" applyAlignment="0" applyProtection="0"/>
    <xf numFmtId="0" fontId="41" fillId="78" borderId="410" applyNumberFormat="0" applyFont="0" applyAlignment="0" applyProtection="0"/>
    <xf numFmtId="0" fontId="18" fillId="76" borderId="421"/>
    <xf numFmtId="0" fontId="18" fillId="30" borderId="424"/>
    <xf numFmtId="0" fontId="57" fillId="57" borderId="409" applyNumberFormat="0" applyAlignment="0" applyProtection="0"/>
    <xf numFmtId="168" fontId="15" fillId="0" borderId="424">
      <alignment horizontal="right" indent="1"/>
    </xf>
    <xf numFmtId="0" fontId="44" fillId="70" borderId="409" applyNumberFormat="0" applyAlignment="0" applyProtection="0"/>
    <xf numFmtId="0" fontId="19" fillId="114" borderId="425" applyNumberFormat="0" applyProtection="0">
      <alignment horizontal="left" vertical="top" indent="1"/>
    </xf>
    <xf numFmtId="0" fontId="105" fillId="70" borderId="467" applyNumberFormat="0" applyAlignment="0" applyProtection="0"/>
    <xf numFmtId="4" fontId="121" fillId="23" borderId="427" applyNumberFormat="0" applyProtection="0">
      <alignment vertical="center"/>
    </xf>
    <xf numFmtId="4" fontId="122" fillId="23" borderId="427" applyNumberFormat="0" applyProtection="0">
      <alignment vertical="center"/>
    </xf>
    <xf numFmtId="4" fontId="123" fillId="116" borderId="427" applyNumberFormat="0" applyProtection="0">
      <alignment horizontal="left" vertical="center" indent="1"/>
    </xf>
    <xf numFmtId="4" fontId="115" fillId="53" borderId="427" applyNumberFormat="0" applyProtection="0">
      <alignment horizontal="right" vertical="center"/>
    </xf>
    <xf numFmtId="4" fontId="115" fillId="136" borderId="427" applyNumberFormat="0" applyProtection="0">
      <alignment horizontal="right" vertical="center"/>
    </xf>
    <xf numFmtId="4" fontId="115" fillId="61" borderId="427" applyNumberFormat="0" applyProtection="0">
      <alignment horizontal="right" vertical="center"/>
    </xf>
    <xf numFmtId="4" fontId="115" fillId="65" borderId="427" applyNumberFormat="0" applyProtection="0">
      <alignment horizontal="right" vertical="center"/>
    </xf>
    <xf numFmtId="4" fontId="115" fillId="69" borderId="427" applyNumberFormat="0" applyProtection="0">
      <alignment horizontal="right" vertical="center"/>
    </xf>
    <xf numFmtId="4" fontId="115" fillId="68" borderId="427" applyNumberFormat="0" applyProtection="0">
      <alignment horizontal="right" vertical="center"/>
    </xf>
    <xf numFmtId="4" fontId="115" fillId="111" borderId="427" applyNumberFormat="0" applyProtection="0">
      <alignment horizontal="right" vertical="center"/>
    </xf>
    <xf numFmtId="4" fontId="115" fillId="60" borderId="427" applyNumberFormat="0" applyProtection="0">
      <alignment horizontal="right" vertical="center"/>
    </xf>
    <xf numFmtId="4" fontId="115" fillId="112" borderId="426" applyNumberFormat="0" applyProtection="0">
      <alignment horizontal="left" vertical="center" indent="1"/>
    </xf>
    <xf numFmtId="4" fontId="115" fillId="51" borderId="427" applyNumberFormat="0" applyProtection="0">
      <alignment horizontal="left" vertical="center" indent="1"/>
    </xf>
    <xf numFmtId="4" fontId="115" fillId="51" borderId="427" applyNumberFormat="0" applyProtection="0">
      <alignment horizontal="left" vertical="center" indent="1"/>
    </xf>
    <xf numFmtId="4" fontId="124" fillId="137" borderId="426" applyNumberFormat="0" applyProtection="0">
      <alignment horizontal="left" vertical="center" indent="1"/>
    </xf>
    <xf numFmtId="4" fontId="115" fillId="115" borderId="427" applyNumberFormat="0" applyProtection="0">
      <alignment horizontal="right" vertical="center"/>
    </xf>
    <xf numFmtId="0" fontId="57" fillId="57" borderId="409" applyNumberFormat="0" applyAlignment="0" applyProtection="0"/>
    <xf numFmtId="0" fontId="44" fillId="70" borderId="409" applyNumberFormat="0" applyAlignment="0" applyProtection="0"/>
    <xf numFmtId="0" fontId="115" fillId="70" borderId="427" applyNumberFormat="0" applyProtection="0">
      <alignment horizontal="left" vertical="center" indent="1"/>
    </xf>
    <xf numFmtId="0" fontId="101" fillId="137" borderId="425" applyNumberFormat="0" applyProtection="0">
      <alignment horizontal="left" vertical="top" indent="1"/>
    </xf>
    <xf numFmtId="0" fontId="101" fillId="137" borderId="425" applyNumberFormat="0" applyProtection="0">
      <alignment horizontal="left" vertical="top" indent="1"/>
    </xf>
    <xf numFmtId="0" fontId="115" fillId="138" borderId="427" applyNumberFormat="0" applyProtection="0">
      <alignment horizontal="left" vertical="center" indent="1"/>
    </xf>
    <xf numFmtId="0" fontId="101" fillId="115" borderId="425" applyNumberFormat="0" applyProtection="0">
      <alignment horizontal="left" vertical="top" indent="1"/>
    </xf>
    <xf numFmtId="0" fontId="101" fillId="115" borderId="425" applyNumberFormat="0" applyProtection="0">
      <alignment horizontal="left" vertical="top" indent="1"/>
    </xf>
    <xf numFmtId="0" fontId="115" fillId="58" borderId="427" applyNumberFormat="0" applyProtection="0">
      <alignment horizontal="left" vertical="center" indent="1"/>
    </xf>
    <xf numFmtId="0" fontId="101" fillId="58" borderId="425" applyNumberFormat="0" applyProtection="0">
      <alignment horizontal="left" vertical="top" indent="1"/>
    </xf>
    <xf numFmtId="0" fontId="101" fillId="58" borderId="425" applyNumberFormat="0" applyProtection="0">
      <alignment horizontal="left" vertical="top" indent="1"/>
    </xf>
    <xf numFmtId="0" fontId="115" fillId="113" borderId="427" applyNumberFormat="0" applyProtection="0">
      <alignment horizontal="left" vertical="center" indent="1"/>
    </xf>
    <xf numFmtId="0" fontId="101" fillId="113" borderId="425" applyNumberFormat="0" applyProtection="0">
      <alignment horizontal="left" vertical="top" indent="1"/>
    </xf>
    <xf numFmtId="0" fontId="101" fillId="113" borderId="425" applyNumberFormat="0" applyProtection="0">
      <alignment horizontal="left" vertical="top" indent="1"/>
    </xf>
    <xf numFmtId="4" fontId="123" fillId="139" borderId="427" applyNumberFormat="0" applyProtection="0">
      <alignment horizontal="left" vertical="center" indent="1"/>
    </xf>
    <xf numFmtId="4" fontId="123" fillId="139" borderId="427" applyNumberFormat="0" applyProtection="0">
      <alignment horizontal="left" vertical="center" indent="1"/>
    </xf>
    <xf numFmtId="0" fontId="44" fillId="70" borderId="431" applyNumberFormat="0" applyAlignment="0" applyProtection="0"/>
    <xf numFmtId="4" fontId="123" fillId="116" borderId="472" applyNumberFormat="0" applyProtection="0">
      <alignment horizontal="left" vertical="center" indent="1"/>
    </xf>
    <xf numFmtId="0" fontId="123" fillId="21" borderId="428"/>
    <xf numFmtId="4" fontId="115" fillId="0" borderId="427" applyNumberFormat="0" applyProtection="0">
      <alignment horizontal="right" vertical="center"/>
    </xf>
    <xf numFmtId="4" fontId="122" fillId="51" borderId="427" applyNumberFormat="0" applyProtection="0">
      <alignment horizontal="right" vertical="center"/>
    </xf>
    <xf numFmtId="0" fontId="125" fillId="0" borderId="424"/>
    <xf numFmtId="0" fontId="41" fillId="78" borderId="432" applyNumberFormat="0" applyFont="0" applyAlignment="0" applyProtection="0"/>
    <xf numFmtId="4" fontId="113" fillId="113" borderId="447" applyNumberFormat="0" applyProtection="0">
      <alignment horizontal="right" vertical="center"/>
    </xf>
    <xf numFmtId="0" fontId="44" fillId="70" borderId="431" applyNumberFormat="0" applyAlignment="0" applyProtection="0"/>
    <xf numFmtId="4" fontId="108" fillId="67" borderId="447" applyNumberFormat="0" applyProtection="0">
      <alignment horizontal="right" vertical="center"/>
    </xf>
    <xf numFmtId="0" fontId="40" fillId="76" borderId="443"/>
    <xf numFmtId="168" fontId="15" fillId="0" borderId="446">
      <alignment horizontal="right" indent="1"/>
    </xf>
    <xf numFmtId="0" fontId="108" fillId="109" borderId="447" applyNumberFormat="0" applyProtection="0">
      <alignment horizontal="left" vertical="top" indent="1"/>
    </xf>
    <xf numFmtId="0" fontId="41" fillId="78" borderId="432" applyNumberFormat="0" applyFont="0" applyAlignment="0" applyProtection="0"/>
    <xf numFmtId="4" fontId="108" fillId="69" borderId="447" applyNumberFormat="0" applyProtection="0">
      <alignment horizontal="right" vertical="center"/>
    </xf>
    <xf numFmtId="0" fontId="18" fillId="30" borderId="446"/>
    <xf numFmtId="0" fontId="62" fillId="0" borderId="433" applyNumberFormat="0" applyFill="0" applyAlignment="0" applyProtection="0"/>
    <xf numFmtId="0" fontId="18" fillId="30" borderId="446"/>
    <xf numFmtId="0" fontId="18" fillId="30" borderId="446"/>
    <xf numFmtId="0" fontId="18" fillId="30" borderId="446"/>
    <xf numFmtId="4" fontId="108" fillId="59" borderId="447" applyNumberFormat="0" applyProtection="0">
      <alignment horizontal="right" vertical="center"/>
    </xf>
    <xf numFmtId="4" fontId="108" fillId="116" borderId="447" applyNumberFormat="0" applyProtection="0">
      <alignment horizontal="left" vertical="center" indent="1"/>
    </xf>
    <xf numFmtId="4" fontId="111" fillId="113" borderId="447" applyNumberFormat="0" applyProtection="0">
      <alignment horizontal="right" vertical="center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top" indent="1"/>
    </xf>
    <xf numFmtId="4" fontId="108" fillId="60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0" fontId="106" fillId="23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8" fillId="113" borderId="447" applyNumberFormat="0" applyProtection="0">
      <alignment horizontal="right" vertical="center"/>
    </xf>
    <xf numFmtId="4" fontId="108" fillId="116" borderId="447" applyNumberFormat="0" applyProtection="0">
      <alignment vertical="center"/>
    </xf>
    <xf numFmtId="4" fontId="108" fillId="61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4" fontId="108" fillId="59" borderId="447" applyNumberFormat="0" applyProtection="0">
      <alignment horizontal="right" vertical="center"/>
    </xf>
    <xf numFmtId="0" fontId="14" fillId="78" borderId="432" applyNumberFormat="0" applyFont="0" applyAlignment="0" applyProtection="0"/>
    <xf numFmtId="0" fontId="19" fillId="37" borderId="447" applyNumberFormat="0" applyProtection="0">
      <alignment horizontal="left" vertical="center" indent="1"/>
    </xf>
    <xf numFmtId="0" fontId="40" fillId="76" borderId="465"/>
    <xf numFmtId="0" fontId="18" fillId="30" borderId="446"/>
    <xf numFmtId="4" fontId="111" fillId="113" borderId="470" applyNumberFormat="0" applyProtection="0">
      <alignment horizontal="right" vertical="center"/>
    </xf>
    <xf numFmtId="0" fontId="19" fillId="109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62" fillId="0" borderId="458" applyNumberFormat="0" applyFill="0" applyAlignment="0" applyProtection="0"/>
    <xf numFmtId="168" fontId="15" fillId="0" borderId="464">
      <alignment horizontal="right" indent="1"/>
    </xf>
    <xf numFmtId="0" fontId="18" fillId="76" borderId="443"/>
    <xf numFmtId="0" fontId="62" fillId="0" borderId="433" applyNumberFormat="0" applyFill="0" applyAlignment="0" applyProtection="0"/>
    <xf numFmtId="0" fontId="19" fillId="37" borderId="470" applyNumberFormat="0" applyProtection="0">
      <alignment horizontal="left" vertical="top" indent="1"/>
    </xf>
    <xf numFmtId="168" fontId="15" fillId="0" borderId="469">
      <alignment horizontal="right" indent="1"/>
    </xf>
    <xf numFmtId="4" fontId="108" fillId="60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4" fontId="108" fillId="113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11" fillId="116" borderId="470" applyNumberFormat="0" applyProtection="0">
      <alignment vertical="center"/>
    </xf>
    <xf numFmtId="0" fontId="108" fillId="109" borderId="470" applyNumberFormat="0" applyProtection="0">
      <alignment horizontal="left" vertical="top" indent="1"/>
    </xf>
    <xf numFmtId="4" fontId="108" fillId="65" borderId="470" applyNumberFormat="0" applyProtection="0">
      <alignment horizontal="right" vertical="center"/>
    </xf>
    <xf numFmtId="168" fontId="15" fillId="0" borderId="469">
      <alignment horizontal="right" indent="1"/>
    </xf>
    <xf numFmtId="4" fontId="107" fillId="23" borderId="470" applyNumberFormat="0" applyProtection="0">
      <alignment vertical="center"/>
    </xf>
    <xf numFmtId="0" fontId="125" fillId="0" borderId="446"/>
    <xf numFmtId="4" fontId="115" fillId="0" borderId="449" applyNumberFormat="0" applyProtection="0">
      <alignment horizontal="right" vertical="center"/>
    </xf>
    <xf numFmtId="0" fontId="101" fillId="58" borderId="447" applyNumberFormat="0" applyProtection="0">
      <alignment horizontal="left" vertical="top" indent="1"/>
    </xf>
    <xf numFmtId="0" fontId="101" fillId="113" borderId="447" applyNumberFormat="0" applyProtection="0">
      <alignment horizontal="left" vertical="top" indent="1"/>
    </xf>
    <xf numFmtId="0" fontId="101" fillId="137" borderId="447" applyNumberFormat="0" applyProtection="0">
      <alignment horizontal="left" vertical="top" indent="1"/>
    </xf>
    <xf numFmtId="0" fontId="115" fillId="138" borderId="449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4" fontId="108" fillId="115" borderId="425" applyNumberFormat="0" applyProtection="0">
      <alignment horizontal="right" vertical="center"/>
    </xf>
    <xf numFmtId="0" fontId="62" fillId="0" borderId="433" applyNumberFormat="0" applyFill="0" applyAlignment="0" applyProtection="0"/>
    <xf numFmtId="4" fontId="108" fillId="53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0" fontId="41" fillId="78" borderId="410" applyNumberFormat="0" applyFont="0" applyAlignment="0" applyProtection="0"/>
    <xf numFmtId="0" fontId="62" fillId="0" borderId="468" applyNumberFormat="0" applyFill="0" applyAlignment="0" applyProtection="0"/>
    <xf numFmtId="0" fontId="62" fillId="0" borderId="463" applyNumberFormat="0" applyFill="0" applyAlignment="0" applyProtection="0"/>
    <xf numFmtId="0" fontId="57" fillId="57" borderId="453" applyNumberFormat="0" applyAlignment="0" applyProtection="0"/>
    <xf numFmtId="0" fontId="18" fillId="30" borderId="446"/>
    <xf numFmtId="168" fontId="15" fillId="0" borderId="446">
      <alignment horizontal="right" indent="1"/>
    </xf>
    <xf numFmtId="0" fontId="19" fillId="25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0" fontId="108" fillId="109" borderId="425" applyNumberFormat="0" applyProtection="0">
      <alignment horizontal="left" vertical="top" indent="1"/>
    </xf>
    <xf numFmtId="0" fontId="57" fillId="57" borderId="409" applyNumberFormat="0" applyAlignment="0" applyProtection="0"/>
    <xf numFmtId="4" fontId="111" fillId="113" borderId="425" applyNumberFormat="0" applyProtection="0">
      <alignment horizontal="right" vertical="center"/>
    </xf>
    <xf numFmtId="0" fontId="41" fillId="78" borderId="410" applyNumberFormat="0" applyFont="0" applyAlignment="0" applyProtection="0"/>
    <xf numFmtId="0" fontId="19" fillId="25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top" indent="1"/>
    </xf>
    <xf numFmtId="4" fontId="106" fillId="77" borderId="425" applyNumberFormat="0" applyProtection="0">
      <alignment vertical="center"/>
    </xf>
    <xf numFmtId="4" fontId="108" fillId="53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0" fontId="57" fillId="57" borderId="409" applyNumberFormat="0" applyAlignment="0" applyProtection="0"/>
    <xf numFmtId="4" fontId="108" fillId="116" borderId="425" applyNumberFormat="0" applyProtection="0">
      <alignment vertical="center"/>
    </xf>
    <xf numFmtId="0" fontId="108" fillId="116" borderId="425" applyNumberFormat="0" applyProtection="0">
      <alignment horizontal="left" vertical="top" indent="1"/>
    </xf>
    <xf numFmtId="0" fontId="62" fillId="0" borderId="423" applyNumberFormat="0" applyFill="0" applyAlignment="0" applyProtection="0"/>
    <xf numFmtId="168" fontId="15" fillId="0" borderId="424">
      <alignment horizontal="right" indent="1"/>
    </xf>
    <xf numFmtId="4" fontId="106" fillId="23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0" fontId="44" fillId="70" borderId="409" applyNumberFormat="0" applyAlignment="0" applyProtection="0"/>
    <xf numFmtId="4" fontId="108" fillId="111" borderId="425" applyNumberFormat="0" applyProtection="0">
      <alignment horizontal="right" vertical="center"/>
    </xf>
    <xf numFmtId="168" fontId="15" fillId="0" borderId="424">
      <alignment horizontal="right" indent="1"/>
    </xf>
    <xf numFmtId="4" fontId="113" fillId="113" borderId="425" applyNumberFormat="0" applyProtection="0">
      <alignment horizontal="right" vertical="center"/>
    </xf>
    <xf numFmtId="4" fontId="107" fillId="23" borderId="425" applyNumberFormat="0" applyProtection="0">
      <alignment vertical="center"/>
    </xf>
    <xf numFmtId="0" fontId="41" fillId="78" borderId="410" applyNumberFormat="0" applyFont="0" applyAlignment="0" applyProtection="0"/>
    <xf numFmtId="168" fontId="15" fillId="0" borderId="424">
      <alignment horizontal="right" indent="1"/>
    </xf>
    <xf numFmtId="4" fontId="108" fillId="53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116" borderId="425" applyNumberFormat="0" applyProtection="0">
      <alignment horizontal="left" vertical="center" indent="1"/>
    </xf>
    <xf numFmtId="4" fontId="107" fillId="23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11" fillId="113" borderId="425" applyNumberFormat="0" applyProtection="0">
      <alignment horizontal="right" vertical="center"/>
    </xf>
    <xf numFmtId="4" fontId="106" fillId="23" borderId="425" applyNumberFormat="0" applyProtection="0">
      <alignment horizontal="left" vertical="center" indent="1"/>
    </xf>
    <xf numFmtId="0" fontId="44" fillId="70" borderId="409" applyNumberFormat="0" applyAlignment="0" applyProtection="0"/>
    <xf numFmtId="0" fontId="57" fillId="57" borderId="409" applyNumberFormat="0" applyAlignment="0" applyProtection="0"/>
    <xf numFmtId="0" fontId="19" fillId="109" borderId="425" applyNumberFormat="0" applyProtection="0">
      <alignment horizontal="left" vertical="center" indent="1"/>
    </xf>
    <xf numFmtId="4" fontId="108" fillId="60" borderId="425" applyNumberFormat="0" applyProtection="0">
      <alignment horizontal="right" vertical="center"/>
    </xf>
    <xf numFmtId="168" fontId="15" fillId="0" borderId="424">
      <alignment horizontal="right" indent="1"/>
    </xf>
    <xf numFmtId="4" fontId="108" fillId="69" borderId="425" applyNumberFormat="0" applyProtection="0">
      <alignment horizontal="right" vertical="center"/>
    </xf>
    <xf numFmtId="0" fontId="44" fillId="70" borderId="409" applyNumberFormat="0" applyAlignment="0" applyProtection="0"/>
    <xf numFmtId="168" fontId="15" fillId="0" borderId="424">
      <alignment horizontal="right" indent="1"/>
    </xf>
    <xf numFmtId="0" fontId="14" fillId="78" borderId="410" applyNumberFormat="0" applyFont="0" applyAlignment="0" applyProtection="0"/>
    <xf numFmtId="0" fontId="105" fillId="70" borderId="422" applyNumberFormat="0" applyAlignment="0" applyProtection="0"/>
    <xf numFmtId="4" fontId="108" fillId="116" borderId="425" applyNumberFormat="0" applyProtection="0">
      <alignment horizontal="left" vertical="center" indent="1"/>
    </xf>
    <xf numFmtId="4" fontId="111" fillId="116" borderId="425" applyNumberFormat="0" applyProtection="0">
      <alignment vertical="center"/>
    </xf>
    <xf numFmtId="0" fontId="19" fillId="37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4" fontId="106" fillId="77" borderId="425" applyNumberFormat="0" applyProtection="0">
      <alignment vertical="center"/>
    </xf>
    <xf numFmtId="4" fontId="107" fillId="23" borderId="425" applyNumberFormat="0" applyProtection="0">
      <alignment vertical="center"/>
    </xf>
    <xf numFmtId="4" fontId="106" fillId="23" borderId="425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4" fontId="113" fillId="113" borderId="470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4" fontId="113" fillId="113" borderId="425" applyNumberFormat="0" applyProtection="0">
      <alignment horizontal="right" vertical="center"/>
    </xf>
    <xf numFmtId="0" fontId="105" fillId="70" borderId="422" applyNumberFormat="0" applyAlignment="0" applyProtection="0"/>
    <xf numFmtId="0" fontId="57" fillId="57" borderId="409" applyNumberFormat="0" applyAlignment="0" applyProtection="0"/>
    <xf numFmtId="0" fontId="62" fillId="0" borderId="423" applyNumberFormat="0" applyFill="0" applyAlignment="0" applyProtection="0"/>
    <xf numFmtId="0" fontId="106" fillId="23" borderId="425" applyNumberFormat="0" applyProtection="0">
      <alignment horizontal="left" vertical="top" indent="1"/>
    </xf>
    <xf numFmtId="4" fontId="106" fillId="77" borderId="425" applyNumberFormat="0" applyProtection="0">
      <alignment vertical="center"/>
    </xf>
    <xf numFmtId="4" fontId="107" fillId="23" borderId="425" applyNumberFormat="0" applyProtection="0">
      <alignment vertical="center"/>
    </xf>
    <xf numFmtId="4" fontId="106" fillId="23" borderId="425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13" fillId="113" borderId="425" applyNumberFormat="0" applyProtection="0">
      <alignment horizontal="right" vertical="center"/>
    </xf>
    <xf numFmtId="0" fontId="108" fillId="116" borderId="425" applyNumberFormat="0" applyProtection="0">
      <alignment horizontal="left" vertical="top" indent="1"/>
    </xf>
    <xf numFmtId="4" fontId="108" fillId="115" borderId="425" applyNumberFormat="0" applyProtection="0">
      <alignment horizontal="left" vertical="center" indent="1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08" fillId="69" borderId="425" applyNumberFormat="0" applyProtection="0">
      <alignment horizontal="right" vertical="center"/>
    </xf>
    <xf numFmtId="168" fontId="15" fillId="0" borderId="424">
      <alignment horizontal="right" indent="1"/>
    </xf>
    <xf numFmtId="0" fontId="44" fillId="70" borderId="409" applyNumberFormat="0" applyAlignment="0" applyProtection="0"/>
    <xf numFmtId="0" fontId="106" fillId="23" borderId="425" applyNumberFormat="0" applyProtection="0">
      <alignment horizontal="left" vertical="top" indent="1"/>
    </xf>
    <xf numFmtId="4" fontId="108" fillId="67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13" fillId="113" borderId="425" applyNumberFormat="0" applyProtection="0">
      <alignment horizontal="right" vertical="center"/>
    </xf>
    <xf numFmtId="4" fontId="115" fillId="110" borderId="427" applyNumberFormat="0" applyProtection="0">
      <alignment horizontal="left" vertical="center" indent="1"/>
    </xf>
    <xf numFmtId="4" fontId="121" fillId="23" borderId="427" applyNumberFormat="0" applyProtection="0">
      <alignment vertical="center"/>
    </xf>
    <xf numFmtId="4" fontId="122" fillId="23" borderId="427" applyNumberFormat="0" applyProtection="0">
      <alignment vertical="center"/>
    </xf>
    <xf numFmtId="4" fontId="123" fillId="116" borderId="427" applyNumberFormat="0" applyProtection="0">
      <alignment horizontal="left" vertical="center" indent="1"/>
    </xf>
    <xf numFmtId="4" fontId="115" fillId="53" borderId="427" applyNumberFormat="0" applyProtection="0">
      <alignment horizontal="right" vertical="center"/>
    </xf>
    <xf numFmtId="4" fontId="115" fillId="136" borderId="427" applyNumberFormat="0" applyProtection="0">
      <alignment horizontal="right" vertical="center"/>
    </xf>
    <xf numFmtId="4" fontId="115" fillId="61" borderId="427" applyNumberFormat="0" applyProtection="0">
      <alignment horizontal="right" vertical="center"/>
    </xf>
    <xf numFmtId="4" fontId="115" fillId="65" borderId="427" applyNumberFormat="0" applyProtection="0">
      <alignment horizontal="right" vertical="center"/>
    </xf>
    <xf numFmtId="4" fontId="115" fillId="69" borderId="427" applyNumberFormat="0" applyProtection="0">
      <alignment horizontal="right" vertical="center"/>
    </xf>
    <xf numFmtId="4" fontId="115" fillId="68" borderId="427" applyNumberFormat="0" applyProtection="0">
      <alignment horizontal="right" vertical="center"/>
    </xf>
    <xf numFmtId="4" fontId="115" fillId="111" borderId="427" applyNumberFormat="0" applyProtection="0">
      <alignment horizontal="right" vertical="center"/>
    </xf>
    <xf numFmtId="4" fontId="115" fillId="60" borderId="427" applyNumberFormat="0" applyProtection="0">
      <alignment horizontal="right" vertical="center"/>
    </xf>
    <xf numFmtId="4" fontId="115" fillId="112" borderId="426" applyNumberFormat="0" applyProtection="0">
      <alignment horizontal="left" vertical="center" indent="1"/>
    </xf>
    <xf numFmtId="4" fontId="115" fillId="51" borderId="427" applyNumberFormat="0" applyProtection="0">
      <alignment horizontal="left" vertical="center" indent="1"/>
    </xf>
    <xf numFmtId="4" fontId="115" fillId="51" borderId="427" applyNumberFormat="0" applyProtection="0">
      <alignment horizontal="left" vertical="center" indent="1"/>
    </xf>
    <xf numFmtId="4" fontId="124" fillId="137" borderId="426" applyNumberFormat="0" applyProtection="0">
      <alignment horizontal="left" vertical="center" indent="1"/>
    </xf>
    <xf numFmtId="4" fontId="115" fillId="115" borderId="427" applyNumberFormat="0" applyProtection="0">
      <alignment horizontal="right" vertical="center"/>
    </xf>
    <xf numFmtId="0" fontId="115" fillId="70" borderId="427" applyNumberFormat="0" applyProtection="0">
      <alignment horizontal="left" vertical="center" indent="1"/>
    </xf>
    <xf numFmtId="0" fontId="101" fillId="137" borderId="425" applyNumberFormat="0" applyProtection="0">
      <alignment horizontal="left" vertical="top" indent="1"/>
    </xf>
    <xf numFmtId="0" fontId="101" fillId="137" borderId="425" applyNumberFormat="0" applyProtection="0">
      <alignment horizontal="left" vertical="top" indent="1"/>
    </xf>
    <xf numFmtId="0" fontId="115" fillId="138" borderId="427" applyNumberFormat="0" applyProtection="0">
      <alignment horizontal="left" vertical="center" indent="1"/>
    </xf>
    <xf numFmtId="0" fontId="101" fillId="115" borderId="425" applyNumberFormat="0" applyProtection="0">
      <alignment horizontal="left" vertical="top" indent="1"/>
    </xf>
    <xf numFmtId="0" fontId="101" fillId="115" borderId="425" applyNumberFormat="0" applyProtection="0">
      <alignment horizontal="left" vertical="top" indent="1"/>
    </xf>
    <xf numFmtId="0" fontId="115" fillId="58" borderId="427" applyNumberFormat="0" applyProtection="0">
      <alignment horizontal="left" vertical="center" indent="1"/>
    </xf>
    <xf numFmtId="0" fontId="101" fillId="58" borderId="425" applyNumberFormat="0" applyProtection="0">
      <alignment horizontal="left" vertical="top" indent="1"/>
    </xf>
    <xf numFmtId="0" fontId="101" fillId="58" borderId="425" applyNumberFormat="0" applyProtection="0">
      <alignment horizontal="left" vertical="top" indent="1"/>
    </xf>
    <xf numFmtId="0" fontId="115" fillId="113" borderId="427" applyNumberFormat="0" applyProtection="0">
      <alignment horizontal="left" vertical="center" indent="1"/>
    </xf>
    <xf numFmtId="0" fontId="101" fillId="113" borderId="425" applyNumberFormat="0" applyProtection="0">
      <alignment horizontal="left" vertical="top" indent="1"/>
    </xf>
    <xf numFmtId="0" fontId="101" fillId="113" borderId="425" applyNumberFormat="0" applyProtection="0">
      <alignment horizontal="left" vertical="top" indent="1"/>
    </xf>
    <xf numFmtId="4" fontId="123" fillId="139" borderId="427" applyNumberFormat="0" applyProtection="0">
      <alignment horizontal="left" vertical="center" indent="1"/>
    </xf>
    <xf numFmtId="4" fontId="123" fillId="139" borderId="427" applyNumberFormat="0" applyProtection="0">
      <alignment horizontal="left" vertical="center" indent="1"/>
    </xf>
    <xf numFmtId="4" fontId="115" fillId="53" borderId="472" applyNumberFormat="0" applyProtection="0">
      <alignment horizontal="right" vertical="center"/>
    </xf>
    <xf numFmtId="0" fontId="123" fillId="21" borderId="428"/>
    <xf numFmtId="4" fontId="115" fillId="0" borderId="427" applyNumberFormat="0" applyProtection="0">
      <alignment horizontal="right" vertical="center"/>
    </xf>
    <xf numFmtId="4" fontId="122" fillId="51" borderId="427" applyNumberFormat="0" applyProtection="0">
      <alignment horizontal="right" vertical="center"/>
    </xf>
    <xf numFmtId="0" fontId="125" fillId="0" borderId="424"/>
    <xf numFmtId="0" fontId="18" fillId="30" borderId="446"/>
    <xf numFmtId="4" fontId="108" fillId="61" borderId="447" applyNumberFormat="0" applyProtection="0">
      <alignment horizontal="right" vertical="center"/>
    </xf>
    <xf numFmtId="4" fontId="106" fillId="23" borderId="425" applyNumberFormat="0" applyProtection="0">
      <alignment horizontal="left" vertical="center" indent="1"/>
    </xf>
    <xf numFmtId="4" fontId="107" fillId="23" borderId="425" applyNumberFormat="0" applyProtection="0">
      <alignment vertical="center"/>
    </xf>
    <xf numFmtId="4" fontId="108" fillId="67" borderId="425" applyNumberFormat="0" applyProtection="0">
      <alignment horizontal="right" vertical="center"/>
    </xf>
    <xf numFmtId="0" fontId="41" fillId="78" borderId="410" applyNumberFormat="0" applyFont="0" applyAlignment="0" applyProtection="0"/>
    <xf numFmtId="4" fontId="113" fillId="113" borderId="425" applyNumberFormat="0" applyProtection="0">
      <alignment horizontal="right" vertical="center"/>
    </xf>
    <xf numFmtId="0" fontId="44" fillId="70" borderId="409" applyNumberFormat="0" applyAlignment="0" applyProtection="0"/>
    <xf numFmtId="168" fontId="15" fillId="0" borderId="424">
      <alignment horizontal="right" indent="1"/>
    </xf>
    <xf numFmtId="0" fontId="108" fillId="116" borderId="425" applyNumberFormat="0" applyProtection="0">
      <alignment horizontal="left" vertical="top" indent="1"/>
    </xf>
    <xf numFmtId="4" fontId="108" fillId="61" borderId="425" applyNumberFormat="0" applyProtection="0">
      <alignment horizontal="right" vertical="center"/>
    </xf>
    <xf numFmtId="0" fontId="41" fillId="78" borderId="410" applyNumberFormat="0" applyFont="0" applyAlignment="0" applyProtection="0"/>
    <xf numFmtId="0" fontId="57" fillId="57" borderId="409" applyNumberFormat="0" applyAlignment="0" applyProtection="0"/>
    <xf numFmtId="0" fontId="14" fillId="78" borderId="410" applyNumberFormat="0" applyFont="0" applyAlignment="0" applyProtection="0"/>
    <xf numFmtId="0" fontId="62" fillId="0" borderId="423" applyNumberFormat="0" applyFill="0" applyAlignment="0" applyProtection="0"/>
    <xf numFmtId="4" fontId="108" fillId="113" borderId="425" applyNumberFormat="0" applyProtection="0">
      <alignment horizontal="right" vertical="center"/>
    </xf>
    <xf numFmtId="168" fontId="15" fillId="0" borderId="424">
      <alignment horizontal="right" indent="1"/>
    </xf>
    <xf numFmtId="4" fontId="106" fillId="77" borderId="425" applyNumberFormat="0" applyProtection="0">
      <alignment vertical="center"/>
    </xf>
    <xf numFmtId="0" fontId="18" fillId="30" borderId="424"/>
    <xf numFmtId="0" fontId="62" fillId="0" borderId="423" applyNumberFormat="0" applyFill="0" applyAlignment="0" applyProtection="0"/>
    <xf numFmtId="0" fontId="108" fillId="109" borderId="425" applyNumberFormat="0" applyProtection="0">
      <alignment horizontal="left" vertical="top" indent="1"/>
    </xf>
    <xf numFmtId="0" fontId="108" fillId="116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44" fillId="70" borderId="409" applyNumberFormat="0" applyAlignment="0" applyProtection="0"/>
    <xf numFmtId="0" fontId="19" fillId="109" borderId="425" applyNumberFormat="0" applyProtection="0">
      <alignment horizontal="left" vertical="top" indent="1"/>
    </xf>
    <xf numFmtId="4" fontId="108" fillId="67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53" borderId="425" applyNumberFormat="0" applyProtection="0">
      <alignment horizontal="right" vertical="center"/>
    </xf>
    <xf numFmtId="0" fontId="106" fillId="23" borderId="425" applyNumberFormat="0" applyProtection="0">
      <alignment horizontal="left" vertical="top" indent="1"/>
    </xf>
    <xf numFmtId="4" fontId="106" fillId="23" borderId="425" applyNumberFormat="0" applyProtection="0">
      <alignment horizontal="left" vertical="center" indent="1"/>
    </xf>
    <xf numFmtId="4" fontId="107" fillId="23" borderId="425" applyNumberFormat="0" applyProtection="0">
      <alignment vertical="center"/>
    </xf>
    <xf numFmtId="0" fontId="57" fillId="57" borderId="409" applyNumberFormat="0" applyAlignment="0" applyProtection="0"/>
    <xf numFmtId="0" fontId="105" fillId="70" borderId="422" applyNumberFormat="0" applyAlignment="0" applyProtection="0"/>
    <xf numFmtId="4" fontId="108" fillId="113" borderId="447" applyNumberFormat="0" applyProtection="0">
      <alignment horizontal="right" vertical="center"/>
    </xf>
    <xf numFmtId="0" fontId="19" fillId="109" borderId="447" applyNumberFormat="0" applyProtection="0">
      <alignment horizontal="left" vertical="center" indent="1"/>
    </xf>
    <xf numFmtId="168" fontId="15" fillId="0" borderId="420">
      <alignment horizontal="right" indent="1"/>
    </xf>
    <xf numFmtId="0" fontId="41" fillId="78" borderId="410" applyNumberFormat="0" applyFont="0" applyAlignment="0" applyProtection="0"/>
    <xf numFmtId="168" fontId="15" fillId="0" borderId="424">
      <alignment horizontal="right" indent="1"/>
    </xf>
    <xf numFmtId="0" fontId="62" fillId="0" borderId="423" applyNumberFormat="0" applyFill="0" applyAlignment="0" applyProtection="0"/>
    <xf numFmtId="0" fontId="18" fillId="30" borderId="469"/>
    <xf numFmtId="0" fontId="19" fillId="109" borderId="425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8" fillId="30" borderId="420"/>
    <xf numFmtId="0" fontId="18" fillId="76" borderId="421"/>
    <xf numFmtId="4" fontId="106" fillId="77" borderId="425" applyNumberFormat="0" applyProtection="0">
      <alignment vertical="center"/>
    </xf>
    <xf numFmtId="0" fontId="19" fillId="114" borderId="425" applyNumberFormat="0" applyProtection="0">
      <alignment horizontal="left" vertical="top" indent="1"/>
    </xf>
    <xf numFmtId="168" fontId="15" fillId="0" borderId="464">
      <alignment horizontal="right" indent="1"/>
    </xf>
    <xf numFmtId="0" fontId="19" fillId="25" borderId="447" applyNumberFormat="0" applyProtection="0">
      <alignment horizontal="left" vertical="top" indent="1"/>
    </xf>
    <xf numFmtId="0" fontId="44" fillId="70" borderId="439" applyNumberFormat="0" applyAlignment="0" applyProtection="0"/>
    <xf numFmtId="4" fontId="108" fillId="59" borderId="447" applyNumberFormat="0" applyProtection="0">
      <alignment horizontal="right" vertical="center"/>
    </xf>
    <xf numFmtId="0" fontId="18" fillId="30" borderId="442"/>
    <xf numFmtId="0" fontId="57" fillId="57" borderId="434" applyNumberFormat="0" applyAlignment="0" applyProtection="0"/>
    <xf numFmtId="0" fontId="19" fillId="37" borderId="447" applyNumberFormat="0" applyProtection="0">
      <alignment horizontal="left" vertical="center" indent="1"/>
    </xf>
    <xf numFmtId="0" fontId="57" fillId="57" borderId="409" applyNumberFormat="0" applyAlignment="0" applyProtection="0"/>
    <xf numFmtId="0" fontId="14" fillId="78" borderId="410" applyNumberFormat="0" applyFont="0" applyAlignment="0" applyProtection="0"/>
    <xf numFmtId="4" fontId="108" fillId="115" borderId="447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0" fontId="44" fillId="70" borderId="439" applyNumberFormat="0" applyAlignment="0" applyProtection="0"/>
    <xf numFmtId="0" fontId="19" fillId="37" borderId="447" applyNumberFormat="0" applyProtection="0">
      <alignment horizontal="left" vertical="center" indent="1"/>
    </xf>
    <xf numFmtId="0" fontId="19" fillId="109" borderId="425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114" borderId="425" applyNumberFormat="0" applyProtection="0">
      <alignment horizontal="left" vertical="top" indent="1"/>
    </xf>
    <xf numFmtId="0" fontId="44" fillId="70" borderId="409" applyNumberFormat="0" applyAlignment="0" applyProtection="0"/>
    <xf numFmtId="168" fontId="15" fillId="0" borderId="424">
      <alignment horizontal="right" indent="1"/>
    </xf>
    <xf numFmtId="0" fontId="57" fillId="57" borderId="409" applyNumberFormat="0" applyAlignment="0" applyProtection="0"/>
    <xf numFmtId="0" fontId="18" fillId="30" borderId="420"/>
    <xf numFmtId="0" fontId="18" fillId="76" borderId="421"/>
    <xf numFmtId="0" fontId="19" fillId="37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6" borderId="447" applyNumberFormat="0" applyProtection="0">
      <alignment vertical="center"/>
    </xf>
    <xf numFmtId="4" fontId="108" fillId="68" borderId="447" applyNumberFormat="0" applyProtection="0">
      <alignment horizontal="right" vertical="center"/>
    </xf>
    <xf numFmtId="0" fontId="19" fillId="114" borderId="447" applyNumberFormat="0" applyProtection="0">
      <alignment horizontal="left" vertical="top" indent="1"/>
    </xf>
    <xf numFmtId="0" fontId="44" fillId="70" borderId="431" applyNumberFormat="0" applyAlignment="0" applyProtection="0"/>
    <xf numFmtId="4" fontId="108" fillId="115" borderId="470" applyNumberFormat="0" applyProtection="0">
      <alignment horizontal="left" vertical="center" indent="1"/>
    </xf>
    <xf numFmtId="0" fontId="41" fillId="78" borderId="410" applyNumberFormat="0" applyFont="0" applyAlignment="0" applyProtection="0"/>
    <xf numFmtId="0" fontId="44" fillId="70" borderId="409" applyNumberFormat="0" applyAlignment="0" applyProtection="0"/>
    <xf numFmtId="0" fontId="57" fillId="57" borderId="439" applyNumberFormat="0" applyAlignment="0" applyProtection="0"/>
    <xf numFmtId="0" fontId="41" fillId="78" borderId="435" applyNumberFormat="0" applyFont="0" applyAlignment="0" applyProtection="0"/>
    <xf numFmtId="0" fontId="62" fillId="0" borderId="423" applyNumberFormat="0" applyFill="0" applyAlignment="0" applyProtection="0"/>
    <xf numFmtId="168" fontId="15" fillId="0" borderId="424">
      <alignment horizontal="right" indent="1"/>
    </xf>
    <xf numFmtId="4" fontId="111" fillId="113" borderId="425" applyNumberFormat="0" applyProtection="0">
      <alignment horizontal="right"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4" fontId="108" fillId="60" borderId="425" applyNumberFormat="0" applyProtection="0">
      <alignment horizontal="right" vertical="center"/>
    </xf>
    <xf numFmtId="4" fontId="108" fillId="53" borderId="425" applyNumberFormat="0" applyProtection="0">
      <alignment horizontal="right" vertical="center"/>
    </xf>
    <xf numFmtId="168" fontId="15" fillId="0" borderId="424">
      <alignment horizontal="right" indent="1"/>
    </xf>
    <xf numFmtId="4" fontId="107" fillId="23" borderId="425" applyNumberFormat="0" applyProtection="0">
      <alignment vertical="center"/>
    </xf>
    <xf numFmtId="168" fontId="15" fillId="0" borderId="424">
      <alignment horizontal="right" indent="1"/>
    </xf>
    <xf numFmtId="4" fontId="108" fillId="111" borderId="425" applyNumberFormat="0" applyProtection="0">
      <alignment horizontal="right" vertical="center"/>
    </xf>
    <xf numFmtId="0" fontId="108" fillId="109" borderId="425" applyNumberFormat="0" applyProtection="0">
      <alignment horizontal="left" vertical="top" indent="1"/>
    </xf>
    <xf numFmtId="4" fontId="106" fillId="23" borderId="425" applyNumberFormat="0" applyProtection="0">
      <alignment horizontal="left" vertical="center" indent="1"/>
    </xf>
    <xf numFmtId="4" fontId="108" fillId="68" borderId="447" applyNumberFormat="0" applyProtection="0">
      <alignment horizontal="right" vertical="center"/>
    </xf>
    <xf numFmtId="0" fontId="62" fillId="0" borderId="423" applyNumberFormat="0" applyFill="0" applyAlignment="0" applyProtection="0"/>
    <xf numFmtId="4" fontId="108" fillId="116" borderId="425" applyNumberFormat="0" applyProtection="0">
      <alignment vertical="center"/>
    </xf>
    <xf numFmtId="0" fontId="57" fillId="57" borderId="409" applyNumberFormat="0" applyAlignment="0" applyProtection="0"/>
    <xf numFmtId="4" fontId="108" fillId="53" borderId="425" applyNumberFormat="0" applyProtection="0">
      <alignment horizontal="right" vertical="center"/>
    </xf>
    <xf numFmtId="4" fontId="106" fillId="77" borderId="425" applyNumberFormat="0" applyProtection="0">
      <alignment vertical="center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top" indent="1"/>
    </xf>
    <xf numFmtId="4" fontId="111" fillId="113" borderId="425" applyNumberFormat="0" applyProtection="0">
      <alignment horizontal="right" vertical="center"/>
    </xf>
    <xf numFmtId="0" fontId="108" fillId="109" borderId="425" applyNumberFormat="0" applyProtection="0">
      <alignment horizontal="left" vertical="top" indent="1"/>
    </xf>
    <xf numFmtId="0" fontId="44" fillId="70" borderId="409" applyNumberFormat="0" applyAlignment="0" applyProtection="0"/>
    <xf numFmtId="0" fontId="19" fillId="114" borderId="425" applyNumberFormat="0" applyProtection="0">
      <alignment horizontal="left" vertical="center" indent="1"/>
    </xf>
    <xf numFmtId="4" fontId="108" fillId="115" borderId="425" applyNumberFormat="0" applyProtection="0">
      <alignment horizontal="right" vertical="center"/>
    </xf>
    <xf numFmtId="0" fontId="108" fillId="116" borderId="470" applyNumberFormat="0" applyProtection="0">
      <alignment horizontal="left" vertical="top" indent="1"/>
    </xf>
    <xf numFmtId="0" fontId="57" fillId="57" borderId="409" applyNumberFormat="0" applyAlignment="0" applyProtection="0"/>
    <xf numFmtId="0" fontId="14" fillId="78" borderId="410" applyNumberFormat="0" applyFont="0" applyAlignment="0" applyProtection="0"/>
    <xf numFmtId="0" fontId="105" fillId="70" borderId="422" applyNumberFormat="0" applyAlignment="0" applyProtection="0"/>
    <xf numFmtId="168" fontId="15" fillId="0" borderId="424">
      <alignment horizontal="right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4" fontId="106" fillId="77" borderId="425" applyNumberFormat="0" applyProtection="0">
      <alignment vertical="center"/>
    </xf>
    <xf numFmtId="4" fontId="107" fillId="23" borderId="425" applyNumberFormat="0" applyProtection="0">
      <alignment vertical="center"/>
    </xf>
    <xf numFmtId="4" fontId="106" fillId="23" borderId="425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0" fontId="44" fillId="70" borderId="409" applyNumberFormat="0" applyAlignment="0" applyProtection="0"/>
    <xf numFmtId="4" fontId="113" fillId="113" borderId="425" applyNumberFormat="0" applyProtection="0">
      <alignment horizontal="right" vertical="center"/>
    </xf>
    <xf numFmtId="168" fontId="15" fillId="0" borderId="424">
      <alignment horizontal="right" indent="1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08" fillId="59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4" fontId="108" fillId="61" borderId="425" applyNumberFormat="0" applyProtection="0">
      <alignment horizontal="right" vertical="center"/>
    </xf>
    <xf numFmtId="0" fontId="18" fillId="30" borderId="424"/>
    <xf numFmtId="4" fontId="108" fillId="59" borderId="425" applyNumberFormat="0" applyProtection="0">
      <alignment horizontal="right" vertical="center"/>
    </xf>
    <xf numFmtId="0" fontId="18" fillId="30" borderId="424"/>
    <xf numFmtId="4" fontId="106" fillId="77" borderId="425" applyNumberFormat="0" applyProtection="0">
      <alignment vertical="center"/>
    </xf>
    <xf numFmtId="168" fontId="15" fillId="0" borderId="424">
      <alignment horizontal="right" indent="1"/>
    </xf>
    <xf numFmtId="4" fontId="108" fillId="113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0" fontId="14" fillId="78" borderId="410" applyNumberFormat="0" applyFont="0" applyAlignment="0" applyProtection="0"/>
    <xf numFmtId="0" fontId="18" fillId="30" borderId="424"/>
    <xf numFmtId="4" fontId="108" fillId="65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0" fontId="18" fillId="30" borderId="424"/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0" fontId="108" fillId="109" borderId="425" applyNumberFormat="0" applyProtection="0">
      <alignment horizontal="left" vertical="top" indent="1"/>
    </xf>
    <xf numFmtId="0" fontId="57" fillId="57" borderId="409" applyNumberFormat="0" applyAlignment="0" applyProtection="0"/>
    <xf numFmtId="0" fontId="57" fillId="57" borderId="409" applyNumberFormat="0" applyAlignment="0" applyProtection="0"/>
    <xf numFmtId="4" fontId="111" fillId="113" borderId="425" applyNumberFormat="0" applyProtection="0">
      <alignment horizontal="right" vertical="center"/>
    </xf>
    <xf numFmtId="0" fontId="41" fillId="78" borderId="410" applyNumberFormat="0" applyFont="0" applyAlignment="0" applyProtection="0"/>
    <xf numFmtId="0" fontId="19" fillId="25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top" indent="1"/>
    </xf>
    <xf numFmtId="4" fontId="106" fillId="77" borderId="425" applyNumberFormat="0" applyProtection="0">
      <alignment vertical="center"/>
    </xf>
    <xf numFmtId="4" fontId="108" fillId="53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0" fontId="57" fillId="57" borderId="409" applyNumberFormat="0" applyAlignment="0" applyProtection="0"/>
    <xf numFmtId="4" fontId="108" fillId="116" borderId="425" applyNumberFormat="0" applyProtection="0">
      <alignment vertical="center"/>
    </xf>
    <xf numFmtId="0" fontId="108" fillId="116" borderId="425" applyNumberFormat="0" applyProtection="0">
      <alignment horizontal="left" vertical="top" indent="1"/>
    </xf>
    <xf numFmtId="0" fontId="62" fillId="0" borderId="423" applyNumberFormat="0" applyFill="0" applyAlignment="0" applyProtection="0"/>
    <xf numFmtId="168" fontId="15" fillId="0" borderId="424">
      <alignment horizontal="right" indent="1"/>
    </xf>
    <xf numFmtId="4" fontId="106" fillId="23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0" fontId="44" fillId="70" borderId="409" applyNumberFormat="0" applyAlignment="0" applyProtection="0"/>
    <xf numFmtId="4" fontId="108" fillId="111" borderId="425" applyNumberFormat="0" applyProtection="0">
      <alignment horizontal="right" vertical="center"/>
    </xf>
    <xf numFmtId="168" fontId="15" fillId="0" borderId="424">
      <alignment horizontal="right" indent="1"/>
    </xf>
    <xf numFmtId="4" fontId="113" fillId="113" borderId="425" applyNumberFormat="0" applyProtection="0">
      <alignment horizontal="right" vertical="center"/>
    </xf>
    <xf numFmtId="4" fontId="107" fillId="23" borderId="425" applyNumberFormat="0" applyProtection="0">
      <alignment vertical="center"/>
    </xf>
    <xf numFmtId="0" fontId="41" fillId="78" borderId="410" applyNumberFormat="0" applyFont="0" applyAlignment="0" applyProtection="0"/>
    <xf numFmtId="168" fontId="15" fillId="0" borderId="424">
      <alignment horizontal="right" indent="1"/>
    </xf>
    <xf numFmtId="4" fontId="108" fillId="53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116" borderId="425" applyNumberFormat="0" applyProtection="0">
      <alignment horizontal="left" vertical="center" indent="1"/>
    </xf>
    <xf numFmtId="4" fontId="107" fillId="23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11" fillId="113" borderId="425" applyNumberFormat="0" applyProtection="0">
      <alignment horizontal="right" vertical="center"/>
    </xf>
    <xf numFmtId="4" fontId="106" fillId="23" borderId="425" applyNumberFormat="0" applyProtection="0">
      <alignment horizontal="left" vertical="center" indent="1"/>
    </xf>
    <xf numFmtId="0" fontId="44" fillId="70" borderId="409" applyNumberFormat="0" applyAlignment="0" applyProtection="0"/>
    <xf numFmtId="0" fontId="57" fillId="57" borderId="409" applyNumberFormat="0" applyAlignment="0" applyProtection="0"/>
    <xf numFmtId="0" fontId="19" fillId="109" borderId="425" applyNumberFormat="0" applyProtection="0">
      <alignment horizontal="left" vertical="center" indent="1"/>
    </xf>
    <xf numFmtId="4" fontId="108" fillId="60" borderId="425" applyNumberFormat="0" applyProtection="0">
      <alignment horizontal="right" vertical="center"/>
    </xf>
    <xf numFmtId="168" fontId="15" fillId="0" borderId="424">
      <alignment horizontal="right" indent="1"/>
    </xf>
    <xf numFmtId="4" fontId="108" fillId="69" borderId="425" applyNumberFormat="0" applyProtection="0">
      <alignment horizontal="right" vertical="center"/>
    </xf>
    <xf numFmtId="0" fontId="44" fillId="70" borderId="409" applyNumberFormat="0" applyAlignment="0" applyProtection="0"/>
    <xf numFmtId="168" fontId="15" fillId="0" borderId="424">
      <alignment horizontal="right" indent="1"/>
    </xf>
    <xf numFmtId="0" fontId="14" fillId="78" borderId="410" applyNumberFormat="0" applyFont="0" applyAlignment="0" applyProtection="0"/>
    <xf numFmtId="0" fontId="105" fillId="70" borderId="422" applyNumberFormat="0" applyAlignment="0" applyProtection="0"/>
    <xf numFmtId="4" fontId="108" fillId="116" borderId="425" applyNumberFormat="0" applyProtection="0">
      <alignment horizontal="left" vertical="center" indent="1"/>
    </xf>
    <xf numFmtId="4" fontId="111" fillId="116" borderId="425" applyNumberFormat="0" applyProtection="0">
      <alignment vertical="center"/>
    </xf>
    <xf numFmtId="0" fontId="19" fillId="37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4" fontId="106" fillId="77" borderId="425" applyNumberFormat="0" applyProtection="0">
      <alignment vertical="center"/>
    </xf>
    <xf numFmtId="4" fontId="107" fillId="23" borderId="425" applyNumberFormat="0" applyProtection="0">
      <alignment vertical="center"/>
    </xf>
    <xf numFmtId="4" fontId="106" fillId="23" borderId="425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168" fontId="15" fillId="0" borderId="424">
      <alignment horizontal="right" indent="1"/>
    </xf>
    <xf numFmtId="4" fontId="108" fillId="115" borderId="425" applyNumberFormat="0" applyProtection="0">
      <alignment horizontal="left" vertical="center" indent="1"/>
    </xf>
    <xf numFmtId="4" fontId="113" fillId="113" borderId="425" applyNumberFormat="0" applyProtection="0">
      <alignment horizontal="right" vertical="center"/>
    </xf>
    <xf numFmtId="0" fontId="105" fillId="70" borderId="422" applyNumberFormat="0" applyAlignment="0" applyProtection="0"/>
    <xf numFmtId="0" fontId="57" fillId="57" borderId="409" applyNumberFormat="0" applyAlignment="0" applyProtection="0"/>
    <xf numFmtId="0" fontId="62" fillId="0" borderId="423" applyNumberFormat="0" applyFill="0" applyAlignment="0" applyProtection="0"/>
    <xf numFmtId="0" fontId="106" fillId="23" borderId="425" applyNumberFormat="0" applyProtection="0">
      <alignment horizontal="left" vertical="top" indent="1"/>
    </xf>
    <xf numFmtId="4" fontId="106" fillId="77" borderId="425" applyNumberFormat="0" applyProtection="0">
      <alignment vertical="center"/>
    </xf>
    <xf numFmtId="4" fontId="107" fillId="23" borderId="425" applyNumberFormat="0" applyProtection="0">
      <alignment vertical="center"/>
    </xf>
    <xf numFmtId="4" fontId="106" fillId="23" borderId="425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13" fillId="113" borderId="425" applyNumberFormat="0" applyProtection="0">
      <alignment horizontal="right" vertical="center"/>
    </xf>
    <xf numFmtId="0" fontId="108" fillId="116" borderId="425" applyNumberFormat="0" applyProtection="0">
      <alignment horizontal="left" vertical="top" indent="1"/>
    </xf>
    <xf numFmtId="4" fontId="108" fillId="115" borderId="425" applyNumberFormat="0" applyProtection="0">
      <alignment horizontal="left" vertical="center" indent="1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08" fillId="69" borderId="425" applyNumberFormat="0" applyProtection="0">
      <alignment horizontal="right" vertical="center"/>
    </xf>
    <xf numFmtId="168" fontId="15" fillId="0" borderId="424">
      <alignment horizontal="right" indent="1"/>
    </xf>
    <xf numFmtId="0" fontId="44" fillId="70" borderId="409" applyNumberFormat="0" applyAlignment="0" applyProtection="0"/>
    <xf numFmtId="0" fontId="106" fillId="23" borderId="425" applyNumberFormat="0" applyProtection="0">
      <alignment horizontal="left" vertical="top" indent="1"/>
    </xf>
    <xf numFmtId="4" fontId="108" fillId="67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13" fillId="113" borderId="425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168" fontId="15" fillId="0" borderId="446">
      <alignment horizontal="right" indent="1"/>
    </xf>
    <xf numFmtId="4" fontId="108" fillId="67" borderId="447" applyNumberFormat="0" applyProtection="0">
      <alignment horizontal="right" vertical="center"/>
    </xf>
    <xf numFmtId="0" fontId="44" fillId="70" borderId="431" applyNumberFormat="0" applyAlignment="0" applyProtection="0"/>
    <xf numFmtId="0" fontId="40" fillId="76" borderId="465"/>
    <xf numFmtId="0" fontId="18" fillId="30" borderId="424"/>
    <xf numFmtId="4" fontId="108" fillId="59" borderId="425" applyNumberFormat="0" applyProtection="0">
      <alignment horizontal="right" vertical="center"/>
    </xf>
    <xf numFmtId="0" fontId="18" fillId="30" borderId="424"/>
    <xf numFmtId="4" fontId="108" fillId="61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13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4" fontId="111" fillId="113" borderId="425" applyNumberFormat="0" applyProtection="0">
      <alignment horizontal="right" vertical="center"/>
    </xf>
    <xf numFmtId="4" fontId="108" fillId="113" borderId="425" applyNumberFormat="0" applyProtection="0">
      <alignment horizontal="right" vertical="center"/>
    </xf>
    <xf numFmtId="4" fontId="108" fillId="116" borderId="425" applyNumberFormat="0" applyProtection="0">
      <alignment horizontal="left" vertical="center" indent="1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vertical="center"/>
    </xf>
    <xf numFmtId="0" fontId="19" fillId="25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4" fontId="108" fillId="111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0" fontId="44" fillId="70" borderId="409" applyNumberFormat="0" applyAlignment="0" applyProtection="0"/>
    <xf numFmtId="168" fontId="15" fillId="0" borderId="424">
      <alignment horizontal="right" indent="1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0" fontId="41" fillId="78" borderId="410" applyNumberFormat="0" applyFont="0" applyAlignment="0" applyProtection="0"/>
    <xf numFmtId="168" fontId="15" fillId="0" borderId="424">
      <alignment horizontal="right" indent="1"/>
    </xf>
    <xf numFmtId="0" fontId="57" fillId="57" borderId="409" applyNumberFormat="0" applyAlignment="0" applyProtection="0"/>
    <xf numFmtId="0" fontId="101" fillId="137" borderId="425" applyNumberFormat="0" applyProtection="0">
      <alignment horizontal="left" vertical="top" indent="1"/>
    </xf>
    <xf numFmtId="0" fontId="101" fillId="137" borderId="425" applyNumberFormat="0" applyProtection="0">
      <alignment horizontal="left" vertical="top" indent="1"/>
    </xf>
    <xf numFmtId="0" fontId="101" fillId="115" borderId="425" applyNumberFormat="0" applyProtection="0">
      <alignment horizontal="left" vertical="top" indent="1"/>
    </xf>
    <xf numFmtId="0" fontId="101" fillId="115" borderId="425" applyNumberFormat="0" applyProtection="0">
      <alignment horizontal="left" vertical="top" indent="1"/>
    </xf>
    <xf numFmtId="0" fontId="101" fillId="58" borderId="425" applyNumberFormat="0" applyProtection="0">
      <alignment horizontal="left" vertical="top" indent="1"/>
    </xf>
    <xf numFmtId="0" fontId="101" fillId="58" borderId="425" applyNumberFormat="0" applyProtection="0">
      <alignment horizontal="left" vertical="top" indent="1"/>
    </xf>
    <xf numFmtId="0" fontId="101" fillId="113" borderId="425" applyNumberFormat="0" applyProtection="0">
      <alignment horizontal="left" vertical="top" indent="1"/>
    </xf>
    <xf numFmtId="0" fontId="101" fillId="113" borderId="425" applyNumberFormat="0" applyProtection="0">
      <alignment horizontal="left" vertical="top" indent="1"/>
    </xf>
    <xf numFmtId="0" fontId="123" fillId="21" borderId="428"/>
    <xf numFmtId="168" fontId="15" fillId="0" borderId="424">
      <alignment horizontal="right" indent="1"/>
    </xf>
    <xf numFmtId="0" fontId="125" fillId="0" borderId="424"/>
    <xf numFmtId="0" fontId="40" fillId="30" borderId="464"/>
    <xf numFmtId="4" fontId="108" fillId="61" borderId="425" applyNumberFormat="0" applyProtection="0">
      <alignment horizontal="right" vertical="center"/>
    </xf>
    <xf numFmtId="0" fontId="41" fillId="78" borderId="410" applyNumberFormat="0" applyFont="0" applyAlignment="0" applyProtection="0"/>
    <xf numFmtId="168" fontId="15" fillId="0" borderId="446">
      <alignment horizontal="right" indent="1"/>
    </xf>
    <xf numFmtId="0" fontId="108" fillId="109" borderId="447" applyNumberFormat="0" applyProtection="0">
      <alignment horizontal="left" vertical="top" indent="1"/>
    </xf>
    <xf numFmtId="0" fontId="106" fillId="23" borderId="447" applyNumberFormat="0" applyProtection="0">
      <alignment horizontal="left" vertical="top" indent="1"/>
    </xf>
    <xf numFmtId="0" fontId="40" fillId="30" borderId="442"/>
    <xf numFmtId="0" fontId="62" fillId="0" borderId="433" applyNumberFormat="0" applyFill="0" applyAlignment="0" applyProtection="0"/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113" borderId="447" applyNumberFormat="0" applyProtection="0">
      <alignment horizontal="right" vertical="center"/>
    </xf>
    <xf numFmtId="0" fontId="14" fillId="78" borderId="432" applyNumberFormat="0" applyFont="0" applyAlignment="0" applyProtection="0"/>
    <xf numFmtId="4" fontId="108" fillId="61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4" fontId="111" fillId="116" borderId="447" applyNumberFormat="0" applyProtection="0">
      <alignment vertical="center"/>
    </xf>
    <xf numFmtId="4" fontId="108" fillId="113" borderId="447" applyNumberFormat="0" applyProtection="0">
      <alignment horizontal="right" vertical="center"/>
    </xf>
    <xf numFmtId="0" fontId="19" fillId="109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center" indent="1"/>
    </xf>
    <xf numFmtId="4" fontId="108" fillId="111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6" fillId="23" borderId="447" applyNumberFormat="0" applyProtection="0">
      <alignment horizontal="left" vertical="center" indent="1"/>
    </xf>
    <xf numFmtId="0" fontId="18" fillId="76" borderId="443"/>
    <xf numFmtId="4" fontId="108" fillId="115" borderId="447" applyNumberFormat="0" applyProtection="0">
      <alignment horizontal="left" vertical="center" indent="1"/>
    </xf>
    <xf numFmtId="4" fontId="111" fillId="116" borderId="447" applyNumberFormat="0" applyProtection="0">
      <alignment vertical="center"/>
    </xf>
    <xf numFmtId="4" fontId="108" fillId="59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4" fontId="108" fillId="65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168" fontId="15" fillId="0" borderId="446">
      <alignment horizontal="right" indent="1"/>
    </xf>
    <xf numFmtId="0" fontId="41" fillId="78" borderId="432" applyNumberFormat="0" applyFont="0" applyAlignment="0" applyProtection="0"/>
    <xf numFmtId="0" fontId="18" fillId="30" borderId="464"/>
    <xf numFmtId="0" fontId="57" fillId="57" borderId="444" applyNumberFormat="0" applyAlignment="0" applyProtection="0"/>
    <xf numFmtId="0" fontId="57" fillId="57" borderId="453" applyNumberFormat="0" applyAlignment="0" applyProtection="0"/>
    <xf numFmtId="4" fontId="108" fillId="116" borderId="470" applyNumberFormat="0" applyProtection="0">
      <alignment vertical="center"/>
    </xf>
    <xf numFmtId="168" fontId="15" fillId="0" borderId="459">
      <alignment horizontal="right" indent="1"/>
    </xf>
    <xf numFmtId="0" fontId="108" fillId="109" borderId="470" applyNumberFormat="0" applyProtection="0">
      <alignment horizontal="left" vertical="top" indent="1"/>
    </xf>
    <xf numFmtId="4" fontId="108" fillId="116" borderId="470" applyNumberFormat="0" applyProtection="0">
      <alignment horizontal="left" vertical="center" indent="1"/>
    </xf>
    <xf numFmtId="0" fontId="18" fillId="30" borderId="446"/>
    <xf numFmtId="0" fontId="40" fillId="76" borderId="465"/>
    <xf numFmtId="0" fontId="44" fillId="70" borderId="444" applyNumberFormat="0" applyAlignment="0" applyProtection="0"/>
    <xf numFmtId="4" fontId="108" fillId="65" borderId="470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0" fontId="18" fillId="30" borderId="446"/>
    <xf numFmtId="4" fontId="108" fillId="68" borderId="470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0" fontId="41" fillId="78" borderId="454" applyNumberFormat="0" applyFont="0" applyAlignment="0" applyProtection="0"/>
    <xf numFmtId="0" fontId="44" fillId="70" borderId="466" applyNumberFormat="0" applyAlignment="0" applyProtection="0"/>
    <xf numFmtId="168" fontId="15" fillId="0" borderId="469">
      <alignment horizontal="right" indent="1"/>
    </xf>
    <xf numFmtId="0" fontId="19" fillId="109" borderId="470" applyNumberFormat="0" applyProtection="0">
      <alignment horizontal="left" vertical="center" indent="1"/>
    </xf>
    <xf numFmtId="4" fontId="108" fillId="115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center" indent="1"/>
    </xf>
    <xf numFmtId="4" fontId="108" fillId="60" borderId="470" applyNumberFormat="0" applyProtection="0">
      <alignment horizontal="right" vertical="center"/>
    </xf>
    <xf numFmtId="4" fontId="108" fillId="116" borderId="470" applyNumberFormat="0" applyProtection="0">
      <alignment horizontal="left" vertical="center" indent="1"/>
    </xf>
    <xf numFmtId="0" fontId="62" fillId="0" borderId="468" applyNumberFormat="0" applyFill="0" applyAlignment="0" applyProtection="0"/>
    <xf numFmtId="4" fontId="108" fillId="53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0" fontId="44" fillId="70" borderId="453" applyNumberFormat="0" applyAlignment="0" applyProtection="0"/>
    <xf numFmtId="0" fontId="123" fillId="21" borderId="450"/>
    <xf numFmtId="4" fontId="122" fillId="51" borderId="449" applyNumberFormat="0" applyProtection="0">
      <alignment horizontal="right" vertical="center"/>
    </xf>
    <xf numFmtId="0" fontId="101" fillId="58" borderId="447" applyNumberFormat="0" applyProtection="0">
      <alignment horizontal="left" vertical="top" indent="1"/>
    </xf>
    <xf numFmtId="0" fontId="101" fillId="113" borderId="447" applyNumberFormat="0" applyProtection="0">
      <alignment horizontal="left" vertical="top" indent="1"/>
    </xf>
    <xf numFmtId="0" fontId="115" fillId="70" borderId="449" applyNumberFormat="0" applyProtection="0">
      <alignment horizontal="left" vertical="center" indent="1"/>
    </xf>
    <xf numFmtId="0" fontId="101" fillId="137" borderId="447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0" fontId="19" fillId="25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8" fillId="30" borderId="424"/>
    <xf numFmtId="4" fontId="108" fillId="111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0" fontId="18" fillId="30" borderId="424"/>
    <xf numFmtId="0" fontId="19" fillId="109" borderId="470" applyNumberFormat="0" applyProtection="0">
      <alignment horizontal="left" vertical="top" indent="1"/>
    </xf>
    <xf numFmtId="0" fontId="57" fillId="57" borderId="453" applyNumberFormat="0" applyAlignment="0" applyProtection="0"/>
    <xf numFmtId="0" fontId="62" fillId="0" borderId="468" applyNumberFormat="0" applyFill="0" applyAlignment="0" applyProtection="0"/>
    <xf numFmtId="0" fontId="41" fillId="78" borderId="432" applyNumberFormat="0" applyFont="0" applyAlignment="0" applyProtection="0"/>
    <xf numFmtId="4" fontId="108" fillId="59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0" fontId="44" fillId="70" borderId="409" applyNumberFormat="0" applyAlignment="0" applyProtection="0"/>
    <xf numFmtId="0" fontId="57" fillId="57" borderId="409" applyNumberFormat="0" applyAlignment="0" applyProtection="0"/>
    <xf numFmtId="0" fontId="19" fillId="109" borderId="425" applyNumberFormat="0" applyProtection="0">
      <alignment horizontal="left" vertical="center" indent="1"/>
    </xf>
    <xf numFmtId="4" fontId="108" fillId="60" borderId="425" applyNumberFormat="0" applyProtection="0">
      <alignment horizontal="right" vertical="center"/>
    </xf>
    <xf numFmtId="168" fontId="15" fillId="0" borderId="424">
      <alignment horizontal="right" indent="1"/>
    </xf>
    <xf numFmtId="4" fontId="108" fillId="69" borderId="425" applyNumberFormat="0" applyProtection="0">
      <alignment horizontal="right" vertical="center"/>
    </xf>
    <xf numFmtId="0" fontId="44" fillId="70" borderId="409" applyNumberFormat="0" applyAlignment="0" applyProtection="0"/>
    <xf numFmtId="168" fontId="15" fillId="0" borderId="424">
      <alignment horizontal="right" indent="1"/>
    </xf>
    <xf numFmtId="0" fontId="14" fillId="78" borderId="410" applyNumberFormat="0" applyFont="0" applyAlignment="0" applyProtection="0"/>
    <xf numFmtId="0" fontId="105" fillId="70" borderId="422" applyNumberFormat="0" applyAlignment="0" applyProtection="0"/>
    <xf numFmtId="4" fontId="108" fillId="116" borderId="425" applyNumberFormat="0" applyProtection="0">
      <alignment horizontal="left" vertical="center" indent="1"/>
    </xf>
    <xf numFmtId="4" fontId="111" fillId="116" borderId="425" applyNumberFormat="0" applyProtection="0">
      <alignment vertical="center"/>
    </xf>
    <xf numFmtId="0" fontId="19" fillId="37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4" fontId="106" fillId="77" borderId="425" applyNumberFormat="0" applyProtection="0">
      <alignment vertical="center"/>
    </xf>
    <xf numFmtId="4" fontId="107" fillId="23" borderId="425" applyNumberFormat="0" applyProtection="0">
      <alignment vertical="center"/>
    </xf>
    <xf numFmtId="4" fontId="106" fillId="23" borderId="425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4" fontId="108" fillId="115" borderId="425" applyNumberFormat="0" applyProtection="0">
      <alignment horizontal="left" vertical="center" indent="1"/>
    </xf>
    <xf numFmtId="4" fontId="113" fillId="113" borderId="425" applyNumberFormat="0" applyProtection="0">
      <alignment horizontal="right" vertical="center"/>
    </xf>
    <xf numFmtId="0" fontId="105" fillId="70" borderId="422" applyNumberFormat="0" applyAlignment="0" applyProtection="0"/>
    <xf numFmtId="0" fontId="57" fillId="57" borderId="409" applyNumberFormat="0" applyAlignment="0" applyProtection="0"/>
    <xf numFmtId="0" fontId="62" fillId="0" borderId="423" applyNumberFormat="0" applyFill="0" applyAlignment="0" applyProtection="0"/>
    <xf numFmtId="0" fontId="106" fillId="23" borderId="425" applyNumberFormat="0" applyProtection="0">
      <alignment horizontal="left" vertical="top" indent="1"/>
    </xf>
    <xf numFmtId="4" fontId="106" fillId="77" borderId="425" applyNumberFormat="0" applyProtection="0">
      <alignment vertical="center"/>
    </xf>
    <xf numFmtId="4" fontId="107" fillId="23" borderId="425" applyNumberFormat="0" applyProtection="0">
      <alignment vertical="center"/>
    </xf>
    <xf numFmtId="4" fontId="106" fillId="23" borderId="425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13" fillId="113" borderId="425" applyNumberFormat="0" applyProtection="0">
      <alignment horizontal="right" vertical="center"/>
    </xf>
    <xf numFmtId="0" fontId="108" fillId="116" borderId="425" applyNumberFormat="0" applyProtection="0">
      <alignment horizontal="left" vertical="top" indent="1"/>
    </xf>
    <xf numFmtId="4" fontId="108" fillId="115" borderId="425" applyNumberFormat="0" applyProtection="0">
      <alignment horizontal="left" vertical="center" indent="1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08" fillId="69" borderId="425" applyNumberFormat="0" applyProtection="0">
      <alignment horizontal="right" vertical="center"/>
    </xf>
    <xf numFmtId="168" fontId="15" fillId="0" borderId="424">
      <alignment horizontal="right" indent="1"/>
    </xf>
    <xf numFmtId="0" fontId="44" fillId="70" borderId="409" applyNumberFormat="0" applyAlignment="0" applyProtection="0"/>
    <xf numFmtId="0" fontId="106" fillId="23" borderId="425" applyNumberFormat="0" applyProtection="0">
      <alignment horizontal="left" vertical="top" indent="1"/>
    </xf>
    <xf numFmtId="4" fontId="108" fillId="67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13" fillId="113" borderId="425" applyNumberFormat="0" applyProtection="0">
      <alignment horizontal="right" vertical="center"/>
    </xf>
    <xf numFmtId="0" fontId="18" fillId="30" borderId="424"/>
    <xf numFmtId="4" fontId="115" fillId="110" borderId="427" applyNumberFormat="0" applyProtection="0">
      <alignment horizontal="left" vertical="center" indent="1"/>
    </xf>
    <xf numFmtId="0" fontId="18" fillId="30" borderId="424"/>
    <xf numFmtId="4" fontId="121" fillId="23" borderId="427" applyNumberFormat="0" applyProtection="0">
      <alignment vertical="center"/>
    </xf>
    <xf numFmtId="4" fontId="122" fillId="23" borderId="427" applyNumberFormat="0" applyProtection="0">
      <alignment vertical="center"/>
    </xf>
    <xf numFmtId="4" fontId="123" fillId="116" borderId="427" applyNumberFormat="0" applyProtection="0">
      <alignment horizontal="left" vertical="center" indent="1"/>
    </xf>
    <xf numFmtId="4" fontId="115" fillId="53" borderId="427" applyNumberFormat="0" applyProtection="0">
      <alignment horizontal="right" vertical="center"/>
    </xf>
    <xf numFmtId="4" fontId="115" fillId="136" borderId="427" applyNumberFormat="0" applyProtection="0">
      <alignment horizontal="right" vertical="center"/>
    </xf>
    <xf numFmtId="4" fontId="115" fillId="61" borderId="427" applyNumberFormat="0" applyProtection="0">
      <alignment horizontal="right" vertical="center"/>
    </xf>
    <xf numFmtId="4" fontId="115" fillId="65" borderId="427" applyNumberFormat="0" applyProtection="0">
      <alignment horizontal="right" vertical="center"/>
    </xf>
    <xf numFmtId="4" fontId="115" fillId="69" borderId="427" applyNumberFormat="0" applyProtection="0">
      <alignment horizontal="right" vertical="center"/>
    </xf>
    <xf numFmtId="4" fontId="115" fillId="68" borderId="427" applyNumberFormat="0" applyProtection="0">
      <alignment horizontal="right" vertical="center"/>
    </xf>
    <xf numFmtId="4" fontId="115" fillId="111" borderId="427" applyNumberFormat="0" applyProtection="0">
      <alignment horizontal="right" vertical="center"/>
    </xf>
    <xf numFmtId="4" fontId="115" fillId="60" borderId="427" applyNumberFormat="0" applyProtection="0">
      <alignment horizontal="right" vertical="center"/>
    </xf>
    <xf numFmtId="4" fontId="115" fillId="112" borderId="426" applyNumberFormat="0" applyProtection="0">
      <alignment horizontal="left" vertical="center" indent="1"/>
    </xf>
    <xf numFmtId="4" fontId="115" fillId="51" borderId="427" applyNumberFormat="0" applyProtection="0">
      <alignment horizontal="left" vertical="center" indent="1"/>
    </xf>
    <xf numFmtId="4" fontId="115" fillId="51" borderId="427" applyNumberFormat="0" applyProtection="0">
      <alignment horizontal="left" vertical="center" indent="1"/>
    </xf>
    <xf numFmtId="4" fontId="124" fillId="137" borderId="426" applyNumberFormat="0" applyProtection="0">
      <alignment horizontal="left" vertical="center" indent="1"/>
    </xf>
    <xf numFmtId="4" fontId="115" fillId="115" borderId="427" applyNumberFormat="0" applyProtection="0">
      <alignment horizontal="right" vertical="center"/>
    </xf>
    <xf numFmtId="0" fontId="115" fillId="70" borderId="427" applyNumberFormat="0" applyProtection="0">
      <alignment horizontal="left" vertical="center" indent="1"/>
    </xf>
    <xf numFmtId="0" fontId="101" fillId="137" borderId="425" applyNumberFormat="0" applyProtection="0">
      <alignment horizontal="left" vertical="top" indent="1"/>
    </xf>
    <xf numFmtId="0" fontId="101" fillId="137" borderId="425" applyNumberFormat="0" applyProtection="0">
      <alignment horizontal="left" vertical="top" indent="1"/>
    </xf>
    <xf numFmtId="0" fontId="115" fillId="138" borderId="427" applyNumberFormat="0" applyProtection="0">
      <alignment horizontal="left" vertical="center" indent="1"/>
    </xf>
    <xf numFmtId="0" fontId="101" fillId="115" borderId="425" applyNumberFormat="0" applyProtection="0">
      <alignment horizontal="left" vertical="top" indent="1"/>
    </xf>
    <xf numFmtId="0" fontId="101" fillId="115" borderId="425" applyNumberFormat="0" applyProtection="0">
      <alignment horizontal="left" vertical="top" indent="1"/>
    </xf>
    <xf numFmtId="0" fontId="115" fillId="58" borderId="427" applyNumberFormat="0" applyProtection="0">
      <alignment horizontal="left" vertical="center" indent="1"/>
    </xf>
    <xf numFmtId="0" fontId="101" fillId="58" borderId="425" applyNumberFormat="0" applyProtection="0">
      <alignment horizontal="left" vertical="top" indent="1"/>
    </xf>
    <xf numFmtId="0" fontId="101" fillId="58" borderId="425" applyNumberFormat="0" applyProtection="0">
      <alignment horizontal="left" vertical="top" indent="1"/>
    </xf>
    <xf numFmtId="0" fontId="115" fillId="113" borderId="427" applyNumberFormat="0" applyProtection="0">
      <alignment horizontal="left" vertical="center" indent="1"/>
    </xf>
    <xf numFmtId="0" fontId="101" fillId="113" borderId="425" applyNumberFormat="0" applyProtection="0">
      <alignment horizontal="left" vertical="top" indent="1"/>
    </xf>
    <xf numFmtId="0" fontId="101" fillId="113" borderId="425" applyNumberFormat="0" applyProtection="0">
      <alignment horizontal="left" vertical="top" indent="1"/>
    </xf>
    <xf numFmtId="4" fontId="123" fillId="139" borderId="427" applyNumberFormat="0" applyProtection="0">
      <alignment horizontal="left" vertical="center" indent="1"/>
    </xf>
    <xf numFmtId="4" fontId="123" fillId="139" borderId="427" applyNumberFormat="0" applyProtection="0">
      <alignment horizontal="left" vertical="center" indent="1"/>
    </xf>
    <xf numFmtId="0" fontId="123" fillId="21" borderId="428"/>
    <xf numFmtId="4" fontId="115" fillId="0" borderId="427" applyNumberFormat="0" applyProtection="0">
      <alignment horizontal="right" vertical="center"/>
    </xf>
    <xf numFmtId="4" fontId="122" fillId="51" borderId="427" applyNumberFormat="0" applyProtection="0">
      <alignment horizontal="right" vertical="center"/>
    </xf>
    <xf numFmtId="0" fontId="125" fillId="0" borderId="420"/>
    <xf numFmtId="168" fontId="15" fillId="0" borderId="424">
      <alignment horizontal="right" indent="1"/>
    </xf>
    <xf numFmtId="168" fontId="15" fillId="0" borderId="424">
      <alignment horizontal="right" indent="1"/>
    </xf>
    <xf numFmtId="168" fontId="15" fillId="0" borderId="424">
      <alignment horizontal="right" indent="1"/>
    </xf>
    <xf numFmtId="168" fontId="15" fillId="0" borderId="424">
      <alignment horizontal="right" indent="1"/>
    </xf>
    <xf numFmtId="4" fontId="108" fillId="68" borderId="447" applyNumberFormat="0" applyProtection="0">
      <alignment horizontal="right" vertical="center"/>
    </xf>
    <xf numFmtId="0" fontId="18" fillId="30" borderId="424"/>
    <xf numFmtId="4" fontId="115" fillId="112" borderId="426" applyNumberFormat="0" applyProtection="0">
      <alignment horizontal="left" vertical="center" indent="1"/>
    </xf>
    <xf numFmtId="4" fontId="124" fillId="137" borderId="426" applyNumberFormat="0" applyProtection="0">
      <alignment horizontal="left" vertical="center" indent="1"/>
    </xf>
    <xf numFmtId="4" fontId="121" fillId="23" borderId="472" applyNumberFormat="0" applyProtection="0">
      <alignment vertical="center"/>
    </xf>
    <xf numFmtId="4" fontId="108" fillId="59" borderId="447" applyNumberFormat="0" applyProtection="0">
      <alignment horizontal="right" vertical="center"/>
    </xf>
    <xf numFmtId="0" fontId="40" fillId="30" borderId="442"/>
    <xf numFmtId="0" fontId="18" fillId="30" borderId="420"/>
    <xf numFmtId="0" fontId="108" fillId="116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0" fontId="19" fillId="25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4" fontId="108" fillId="115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0" fontId="106" fillId="23" borderId="425" applyNumberFormat="0" applyProtection="0">
      <alignment horizontal="left" vertical="top" indent="1"/>
    </xf>
    <xf numFmtId="4" fontId="106" fillId="77" borderId="425" applyNumberFormat="0" applyProtection="0">
      <alignment vertical="center"/>
    </xf>
    <xf numFmtId="0" fontId="57" fillId="57" borderId="409" applyNumberFormat="0" applyAlignment="0" applyProtection="0"/>
    <xf numFmtId="4" fontId="108" fillId="11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4" fontId="108" fillId="115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53" borderId="425" applyNumberFormat="0" applyProtection="0">
      <alignment horizontal="right" vertical="center"/>
    </xf>
    <xf numFmtId="0" fontId="106" fillId="23" borderId="425" applyNumberFormat="0" applyProtection="0">
      <alignment horizontal="left" vertical="top" indent="1"/>
    </xf>
    <xf numFmtId="4" fontId="106" fillId="23" borderId="425" applyNumberFormat="0" applyProtection="0">
      <alignment horizontal="left" vertical="center" indent="1"/>
    </xf>
    <xf numFmtId="4" fontId="107" fillId="23" borderId="425" applyNumberFormat="0" applyProtection="0">
      <alignment vertical="center"/>
    </xf>
    <xf numFmtId="168" fontId="15" fillId="0" borderId="424">
      <alignment horizontal="right" indent="1"/>
    </xf>
    <xf numFmtId="4" fontId="113" fillId="113" borderId="425" applyNumberFormat="0" applyProtection="0">
      <alignment horizontal="right" vertical="center"/>
    </xf>
    <xf numFmtId="168" fontId="15" fillId="0" borderId="424">
      <alignment horizontal="right" indent="1"/>
    </xf>
    <xf numFmtId="4" fontId="108" fillId="111" borderId="425" applyNumberFormat="0" applyProtection="0">
      <alignment horizontal="right" vertical="center"/>
    </xf>
    <xf numFmtId="0" fontId="44" fillId="70" borderId="409" applyNumberFormat="0" applyAlignment="0" applyProtection="0"/>
    <xf numFmtId="0" fontId="108" fillId="109" borderId="425" applyNumberFormat="0" applyProtection="0">
      <alignment horizontal="left" vertical="top" indent="1"/>
    </xf>
    <xf numFmtId="4" fontId="106" fillId="23" borderId="425" applyNumberFormat="0" applyProtection="0">
      <alignment horizontal="left" vertical="center" indent="1"/>
    </xf>
    <xf numFmtId="0" fontId="62" fillId="0" borderId="423" applyNumberFormat="0" applyFill="0" applyAlignment="0" applyProtection="0"/>
    <xf numFmtId="0" fontId="14" fillId="78" borderId="410" applyNumberFormat="0" applyFont="0" applyAlignment="0" applyProtection="0"/>
    <xf numFmtId="0" fontId="108" fillId="116" borderId="425" applyNumberFormat="0" applyProtection="0">
      <alignment horizontal="left" vertical="top" indent="1"/>
    </xf>
    <xf numFmtId="0" fontId="108" fillId="109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0" fontId="19" fillId="37" borderId="425" applyNumberFormat="0" applyProtection="0">
      <alignment horizontal="left" vertical="top" indent="1"/>
    </xf>
    <xf numFmtId="168" fontId="15" fillId="0" borderId="446">
      <alignment horizontal="right" indent="1"/>
    </xf>
    <xf numFmtId="4" fontId="106" fillId="77" borderId="425" applyNumberFormat="0" applyProtection="0">
      <alignment vertical="center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13" fillId="113" borderId="425" applyNumberFormat="0" applyProtection="0">
      <alignment horizontal="right" vertical="center"/>
    </xf>
    <xf numFmtId="0" fontId="40" fillId="30" borderId="459"/>
    <xf numFmtId="4" fontId="111" fillId="116" borderId="425" applyNumberFormat="0" applyProtection="0">
      <alignment vertical="center"/>
    </xf>
    <xf numFmtId="0" fontId="108" fillId="109" borderId="425" applyNumberFormat="0" applyProtection="0">
      <alignment horizontal="left" vertical="top" indent="1"/>
    </xf>
    <xf numFmtId="4" fontId="111" fillId="113" borderId="425" applyNumberFormat="0" applyProtection="0">
      <alignment horizontal="right" vertical="center"/>
    </xf>
    <xf numFmtId="0" fontId="19" fillId="37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4" fontId="108" fillId="111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0" fontId="44" fillId="70" borderId="409" applyNumberFormat="0" applyAlignment="0" applyProtection="0"/>
    <xf numFmtId="0" fontId="14" fillId="78" borderId="432" applyNumberFormat="0" applyFont="0" applyAlignment="0" applyProtection="0"/>
    <xf numFmtId="0" fontId="19" fillId="37" borderId="425" applyNumberFormat="0" applyProtection="0">
      <alignment horizontal="left" vertical="top" indent="1"/>
    </xf>
    <xf numFmtId="0" fontId="57" fillId="57" borderId="409" applyNumberFormat="0" applyAlignment="0" applyProtection="0"/>
    <xf numFmtId="168" fontId="15" fillId="0" borderId="424">
      <alignment horizontal="right" indent="1"/>
    </xf>
    <xf numFmtId="4" fontId="108" fillId="69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0" fontId="19" fillId="25" borderId="447" applyNumberFormat="0" applyProtection="0">
      <alignment horizontal="left" vertical="center" indent="1"/>
    </xf>
    <xf numFmtId="0" fontId="41" fillId="78" borderId="440" applyNumberFormat="0" applyFont="0" applyAlignment="0" applyProtection="0"/>
    <xf numFmtId="4" fontId="108" fillId="53" borderId="447" applyNumberFormat="0" applyProtection="0">
      <alignment horizontal="right" vertical="center"/>
    </xf>
    <xf numFmtId="0" fontId="14" fillId="78" borderId="410" applyNumberFormat="0" applyFont="0" applyAlignment="0" applyProtection="0"/>
    <xf numFmtId="0" fontId="57" fillId="57" borderId="431" applyNumberFormat="0" applyAlignment="0" applyProtection="0"/>
    <xf numFmtId="0" fontId="19" fillId="114" borderId="425" applyNumberFormat="0" applyProtection="0">
      <alignment horizontal="left" vertical="top" indent="1"/>
    </xf>
    <xf numFmtId="168" fontId="15" fillId="0" borderId="429">
      <alignment horizontal="right" indent="1"/>
    </xf>
    <xf numFmtId="0" fontId="18" fillId="30" borderId="446"/>
    <xf numFmtId="0" fontId="62" fillId="0" borderId="423" applyNumberFormat="0" applyFill="0" applyAlignment="0" applyProtection="0"/>
    <xf numFmtId="0" fontId="18" fillId="30" borderId="424"/>
    <xf numFmtId="0" fontId="19" fillId="37" borderId="425" applyNumberFormat="0" applyProtection="0">
      <alignment horizontal="left" vertical="center" indent="1"/>
    </xf>
    <xf numFmtId="4" fontId="106" fillId="23" borderId="470" applyNumberFormat="0" applyProtection="0">
      <alignment horizontal="left" vertical="center" indent="1"/>
    </xf>
    <xf numFmtId="4" fontId="108" fillId="116" borderId="447" applyNumberFormat="0" applyProtection="0">
      <alignment vertical="center"/>
    </xf>
    <xf numFmtId="168" fontId="15" fillId="0" borderId="437">
      <alignment horizontal="right" indent="1"/>
    </xf>
    <xf numFmtId="0" fontId="19" fillId="109" borderId="447" applyNumberFormat="0" applyProtection="0">
      <alignment horizontal="left" vertical="top" indent="1"/>
    </xf>
    <xf numFmtId="4" fontId="108" fillId="59" borderId="470" applyNumberFormat="0" applyProtection="0">
      <alignment horizontal="right" vertical="center"/>
    </xf>
    <xf numFmtId="168" fontId="15" fillId="0" borderId="420">
      <alignment horizontal="right" indent="1"/>
    </xf>
    <xf numFmtId="0" fontId="105" fillId="70" borderId="422" applyNumberFormat="0" applyAlignment="0" applyProtection="0"/>
    <xf numFmtId="4" fontId="108" fillId="53" borderId="425" applyNumberFormat="0" applyProtection="0">
      <alignment horizontal="right" vertical="center"/>
    </xf>
    <xf numFmtId="0" fontId="18" fillId="30" borderId="424"/>
    <xf numFmtId="0" fontId="19" fillId="25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08" fillId="69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4" fontId="108" fillId="113" borderId="425" applyNumberFormat="0" applyProtection="0">
      <alignment horizontal="right" vertical="center"/>
    </xf>
    <xf numFmtId="0" fontId="19" fillId="114" borderId="447" applyNumberFormat="0" applyProtection="0">
      <alignment horizontal="left" vertical="top" indent="1"/>
    </xf>
    <xf numFmtId="4" fontId="108" fillId="115" borderId="425" applyNumberFormat="0" applyProtection="0">
      <alignment horizontal="left" vertical="center" indent="1"/>
    </xf>
    <xf numFmtId="4" fontId="111" fillId="116" borderId="425" applyNumberFormat="0" applyProtection="0">
      <alignment vertical="center"/>
    </xf>
    <xf numFmtId="4" fontId="108" fillId="115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0" fontId="40" fillId="30" borderId="442"/>
    <xf numFmtId="0" fontId="40" fillId="76" borderId="430"/>
    <xf numFmtId="4" fontId="107" fillId="23" borderId="425" applyNumberFormat="0" applyProtection="0">
      <alignment vertical="center"/>
    </xf>
    <xf numFmtId="168" fontId="15" fillId="0" borderId="424">
      <alignment horizontal="right" indent="1"/>
    </xf>
    <xf numFmtId="4" fontId="108" fillId="116" borderId="425" applyNumberFormat="0" applyProtection="0">
      <alignment horizontal="left" vertical="center" indent="1"/>
    </xf>
    <xf numFmtId="4" fontId="111" fillId="116" borderId="425" applyNumberFormat="0" applyProtection="0">
      <alignment vertical="center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4" fontId="108" fillId="115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53" borderId="425" applyNumberFormat="0" applyProtection="0">
      <alignment horizontal="right" vertical="center"/>
    </xf>
    <xf numFmtId="4" fontId="106" fillId="23" borderId="425" applyNumberFormat="0" applyProtection="0">
      <alignment horizontal="left" vertical="center" indent="1"/>
    </xf>
    <xf numFmtId="4" fontId="107" fillId="23" borderId="425" applyNumberFormat="0" applyProtection="0">
      <alignment vertical="center"/>
    </xf>
    <xf numFmtId="0" fontId="106" fillId="23" borderId="425" applyNumberFormat="0" applyProtection="0">
      <alignment horizontal="left" vertical="top" indent="1"/>
    </xf>
    <xf numFmtId="0" fontId="62" fillId="0" borderId="423" applyNumberFormat="0" applyFill="0" applyAlignment="0" applyProtection="0"/>
    <xf numFmtId="0" fontId="105" fillId="70" borderId="422" applyNumberFormat="0" applyAlignment="0" applyProtection="0"/>
    <xf numFmtId="4" fontId="113" fillId="113" borderId="425" applyNumberFormat="0" applyProtection="0">
      <alignment horizontal="right" vertical="center"/>
    </xf>
    <xf numFmtId="4" fontId="106" fillId="77" borderId="425" applyNumberFormat="0" applyProtection="0">
      <alignment vertical="center"/>
    </xf>
    <xf numFmtId="4" fontId="108" fillId="60" borderId="425" applyNumberFormat="0" applyProtection="0">
      <alignment horizontal="right" vertical="center"/>
    </xf>
    <xf numFmtId="168" fontId="15" fillId="0" borderId="424">
      <alignment horizontal="right" indent="1"/>
    </xf>
    <xf numFmtId="0" fontId="57" fillId="57" borderId="409" applyNumberFormat="0" applyAlignment="0" applyProtection="0"/>
    <xf numFmtId="0" fontId="44" fillId="70" borderId="409" applyNumberFormat="0" applyAlignment="0" applyProtection="0"/>
    <xf numFmtId="4" fontId="106" fillId="23" borderId="425" applyNumberFormat="0" applyProtection="0">
      <alignment horizontal="left" vertical="center" indent="1"/>
    </xf>
    <xf numFmtId="4" fontId="111" fillId="113" borderId="425" applyNumberFormat="0" applyProtection="0">
      <alignment horizontal="right" vertical="center"/>
    </xf>
    <xf numFmtId="4" fontId="108" fillId="116" borderId="425" applyNumberFormat="0" applyProtection="0">
      <alignment vertical="center"/>
    </xf>
    <xf numFmtId="4" fontId="108" fillId="59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0" fontId="18" fillId="30" borderId="424"/>
    <xf numFmtId="4" fontId="108" fillId="61" borderId="425" applyNumberFormat="0" applyProtection="0">
      <alignment horizontal="right" vertical="center"/>
    </xf>
    <xf numFmtId="0" fontId="18" fillId="30" borderId="424"/>
    <xf numFmtId="4" fontId="108" fillId="59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4" fontId="108" fillId="59" borderId="425" applyNumberFormat="0" applyProtection="0">
      <alignment horizontal="right" vertical="center"/>
    </xf>
    <xf numFmtId="4" fontId="108" fillId="113" borderId="425" applyNumberFormat="0" applyProtection="0">
      <alignment horizontal="right" vertical="center"/>
    </xf>
    <xf numFmtId="0" fontId="19" fillId="25" borderId="425" applyNumberFormat="0" applyProtection="0">
      <alignment horizontal="left" vertical="top" indent="1"/>
    </xf>
    <xf numFmtId="4" fontId="108" fillId="67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4" fontId="108" fillId="69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53" borderId="425" applyNumberFormat="0" applyProtection="0">
      <alignment horizontal="right" vertical="center"/>
    </xf>
    <xf numFmtId="0" fontId="57" fillId="57" borderId="409" applyNumberFormat="0" applyAlignment="0" applyProtection="0"/>
    <xf numFmtId="0" fontId="62" fillId="0" borderId="423" applyNumberFormat="0" applyFill="0" applyAlignment="0" applyProtection="0"/>
    <xf numFmtId="0" fontId="41" fillId="78" borderId="410" applyNumberFormat="0" applyFont="0" applyAlignment="0" applyProtection="0"/>
    <xf numFmtId="4" fontId="108" fillId="60" borderId="447" applyNumberFormat="0" applyProtection="0">
      <alignment horizontal="right" vertical="center"/>
    </xf>
    <xf numFmtId="0" fontId="19" fillId="109" borderId="425" applyNumberFormat="0" applyProtection="0">
      <alignment horizontal="left" vertical="center" indent="1"/>
    </xf>
    <xf numFmtId="0" fontId="18" fillId="30" borderId="420"/>
    <xf numFmtId="0" fontId="62" fillId="0" borderId="423" applyNumberFormat="0" applyFill="0" applyAlignment="0" applyProtection="0"/>
    <xf numFmtId="0" fontId="41" fillId="78" borderId="410" applyNumberFormat="0" applyFont="0" applyAlignment="0" applyProtection="0"/>
    <xf numFmtId="4" fontId="111" fillId="113" borderId="425" applyNumberFormat="0" applyProtection="0">
      <alignment horizontal="right" vertical="center"/>
    </xf>
    <xf numFmtId="4" fontId="106" fillId="77" borderId="425" applyNumberFormat="0" applyProtection="0">
      <alignment vertical="center"/>
    </xf>
    <xf numFmtId="0" fontId="41" fillId="78" borderId="410" applyNumberFormat="0" applyFont="0" applyAlignment="0" applyProtection="0"/>
    <xf numFmtId="4" fontId="108" fillId="116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0" fontId="44" fillId="70" borderId="409" applyNumberFormat="0" applyAlignment="0" applyProtection="0"/>
    <xf numFmtId="4" fontId="108" fillId="53" borderId="425" applyNumberFormat="0" applyProtection="0">
      <alignment horizontal="right" vertical="center"/>
    </xf>
    <xf numFmtId="4" fontId="108" fillId="116" borderId="425" applyNumberFormat="0" applyProtection="0">
      <alignment vertical="center"/>
    </xf>
    <xf numFmtId="4" fontId="107" fillId="23" borderId="425" applyNumberFormat="0" applyProtection="0">
      <alignment vertical="center"/>
    </xf>
    <xf numFmtId="4" fontId="108" fillId="61" borderId="425" applyNumberFormat="0" applyProtection="0">
      <alignment horizontal="right" vertical="center"/>
    </xf>
    <xf numFmtId="4" fontId="107" fillId="23" borderId="425" applyNumberFormat="0" applyProtection="0">
      <alignment vertical="center"/>
    </xf>
    <xf numFmtId="0" fontId="19" fillId="37" borderId="425" applyNumberFormat="0" applyProtection="0">
      <alignment horizontal="left" vertical="center" indent="1"/>
    </xf>
    <xf numFmtId="168" fontId="15" fillId="0" borderId="420">
      <alignment horizontal="right" indent="1"/>
    </xf>
    <xf numFmtId="168" fontId="15" fillId="0" borderId="424">
      <alignment horizontal="right" indent="1"/>
    </xf>
    <xf numFmtId="4" fontId="108" fillId="60" borderId="425" applyNumberFormat="0" applyProtection="0">
      <alignment horizontal="right" vertical="center"/>
    </xf>
    <xf numFmtId="0" fontId="57" fillId="57" borderId="409" applyNumberFormat="0" applyAlignment="0" applyProtection="0"/>
    <xf numFmtId="0" fontId="14" fillId="78" borderId="410" applyNumberFormat="0" applyFont="0" applyAlignment="0" applyProtection="0"/>
    <xf numFmtId="4" fontId="111" fillId="116" borderId="425" applyNumberFormat="0" applyProtection="0">
      <alignment vertical="center"/>
    </xf>
    <xf numFmtId="4" fontId="106" fillId="77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4" fontId="108" fillId="60" borderId="425" applyNumberFormat="0" applyProtection="0">
      <alignment horizontal="right" vertical="center"/>
    </xf>
    <xf numFmtId="0" fontId="108" fillId="116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06" fillId="23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top" indent="1"/>
    </xf>
    <xf numFmtId="0" fontId="57" fillId="57" borderId="409" applyNumberFormat="0" applyAlignment="0" applyProtection="0"/>
    <xf numFmtId="4" fontId="106" fillId="23" borderId="425" applyNumberFormat="0" applyProtection="0">
      <alignment horizontal="left" vertical="center" indent="1"/>
    </xf>
    <xf numFmtId="0" fontId="105" fillId="70" borderId="422" applyNumberFormat="0" applyAlignment="0" applyProtection="0"/>
    <xf numFmtId="0" fontId="44" fillId="70" borderId="409" applyNumberFormat="0" applyAlignment="0" applyProtection="0"/>
    <xf numFmtId="0" fontId="18" fillId="30" borderId="420"/>
    <xf numFmtId="0" fontId="18" fillId="76" borderId="421"/>
    <xf numFmtId="0" fontId="44" fillId="70" borderId="409" applyNumberFormat="0" applyAlignment="0" applyProtection="0"/>
    <xf numFmtId="4" fontId="108" fillId="69" borderId="447" applyNumberFormat="0" applyProtection="0">
      <alignment horizontal="right" vertical="center"/>
    </xf>
    <xf numFmtId="0" fontId="41" fillId="78" borderId="410" applyNumberFormat="0" applyFont="0" applyAlignment="0" applyProtection="0"/>
    <xf numFmtId="4" fontId="108" fillId="67" borderId="425" applyNumberFormat="0" applyProtection="0">
      <alignment horizontal="right" vertical="center"/>
    </xf>
    <xf numFmtId="4" fontId="108" fillId="116" borderId="425" applyNumberFormat="0" applyProtection="0">
      <alignment horizontal="left" vertical="center" indent="1"/>
    </xf>
    <xf numFmtId="0" fontId="57" fillId="57" borderId="409" applyNumberFormat="0" applyAlignment="0" applyProtection="0"/>
    <xf numFmtId="0" fontId="18" fillId="76" borderId="421"/>
    <xf numFmtId="168" fontId="15" fillId="0" borderId="424">
      <alignment horizontal="right" indent="1"/>
    </xf>
    <xf numFmtId="4" fontId="108" fillId="53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37" borderId="447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0" fontId="57" fillId="57" borderId="431" applyNumberFormat="0" applyAlignment="0" applyProtection="0"/>
    <xf numFmtId="4" fontId="108" fillId="111" borderId="425" applyNumberFormat="0" applyProtection="0">
      <alignment horizontal="right" vertical="center"/>
    </xf>
    <xf numFmtId="0" fontId="19" fillId="109" borderId="425" applyNumberFormat="0" applyProtection="0">
      <alignment horizontal="left" vertical="center" indent="1"/>
    </xf>
    <xf numFmtId="4" fontId="108" fillId="111" borderId="470" applyNumberFormat="0" applyProtection="0">
      <alignment horizontal="right" vertical="center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13" fillId="113" borderId="425" applyNumberFormat="0" applyProtection="0">
      <alignment horizontal="right" vertical="center"/>
    </xf>
    <xf numFmtId="0" fontId="108" fillId="116" borderId="425" applyNumberFormat="0" applyProtection="0">
      <alignment horizontal="left" vertical="top" indent="1"/>
    </xf>
    <xf numFmtId="4" fontId="108" fillId="115" borderId="425" applyNumberFormat="0" applyProtection="0">
      <alignment horizontal="left" vertical="center" indent="1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08" fillId="69" borderId="425" applyNumberFormat="0" applyProtection="0">
      <alignment horizontal="right" vertical="center"/>
    </xf>
    <xf numFmtId="168" fontId="15" fillId="0" borderId="424">
      <alignment horizontal="right" indent="1"/>
    </xf>
    <xf numFmtId="0" fontId="44" fillId="70" borderId="409" applyNumberFormat="0" applyAlignment="0" applyProtection="0"/>
    <xf numFmtId="0" fontId="106" fillId="23" borderId="425" applyNumberFormat="0" applyProtection="0">
      <alignment horizontal="left" vertical="top" indent="1"/>
    </xf>
    <xf numFmtId="4" fontId="108" fillId="67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13" fillId="113" borderId="425" applyNumberFormat="0" applyProtection="0">
      <alignment horizontal="right" vertical="center"/>
    </xf>
    <xf numFmtId="0" fontId="19" fillId="25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4" fontId="115" fillId="136" borderId="472" applyNumberFormat="0" applyProtection="0">
      <alignment horizontal="right" vertical="center"/>
    </xf>
    <xf numFmtId="4" fontId="107" fillId="23" borderId="447" applyNumberFormat="0" applyProtection="0">
      <alignment vertical="center"/>
    </xf>
    <xf numFmtId="0" fontId="106" fillId="23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08" fillId="115" borderId="470" applyNumberFormat="0" applyProtection="0">
      <alignment horizontal="left" vertical="center" indent="1"/>
    </xf>
    <xf numFmtId="4" fontId="108" fillId="69" borderId="425" applyNumberFormat="0" applyProtection="0">
      <alignment horizontal="right" vertical="center"/>
    </xf>
    <xf numFmtId="0" fontId="19" fillId="25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4" fontId="108" fillId="115" borderId="425" applyNumberFormat="0" applyProtection="0">
      <alignment horizontal="right" vertical="center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4" fontId="108" fillId="60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53" borderId="425" applyNumberFormat="0" applyProtection="0">
      <alignment horizontal="right" vertical="center"/>
    </xf>
    <xf numFmtId="0" fontId="106" fillId="23" borderId="425" applyNumberFormat="0" applyProtection="0">
      <alignment horizontal="left" vertical="top" indent="1"/>
    </xf>
    <xf numFmtId="4" fontId="106" fillId="23" borderId="425" applyNumberFormat="0" applyProtection="0">
      <alignment horizontal="left" vertical="center" indent="1"/>
    </xf>
    <xf numFmtId="4" fontId="107" fillId="23" borderId="425" applyNumberFormat="0" applyProtection="0">
      <alignment vertical="center"/>
    </xf>
    <xf numFmtId="4" fontId="106" fillId="77" borderId="425" applyNumberFormat="0" applyProtection="0">
      <alignment vertical="center"/>
    </xf>
    <xf numFmtId="0" fontId="62" fillId="0" borderId="441" applyNumberFormat="0" applyFill="0" applyAlignment="0" applyProtection="0"/>
    <xf numFmtId="0" fontId="62" fillId="0" borderId="423" applyNumberFormat="0" applyFill="0" applyAlignment="0" applyProtection="0"/>
    <xf numFmtId="0" fontId="105" fillId="70" borderId="422" applyNumberFormat="0" applyAlignment="0" applyProtection="0"/>
    <xf numFmtId="0" fontId="14" fillId="78" borderId="410" applyNumberFormat="0" applyFont="0" applyAlignment="0" applyProtection="0"/>
    <xf numFmtId="0" fontId="19" fillId="37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4" fontId="108" fillId="113" borderId="425" applyNumberFormat="0" applyProtection="0">
      <alignment horizontal="right" vertical="center"/>
    </xf>
    <xf numFmtId="0" fontId="108" fillId="116" borderId="425" applyNumberFormat="0" applyProtection="0">
      <alignment horizontal="left" vertical="top" indent="1"/>
    </xf>
    <xf numFmtId="4" fontId="108" fillId="115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0" fontId="105" fillId="70" borderId="422" applyNumberFormat="0" applyAlignment="0" applyProtection="0"/>
    <xf numFmtId="4" fontId="108" fillId="65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0" fontId="44" fillId="70" borderId="409" applyNumberFormat="0" applyAlignment="0" applyProtection="0"/>
    <xf numFmtId="4" fontId="108" fillId="61" borderId="425" applyNumberFormat="0" applyProtection="0">
      <alignment horizontal="right" vertical="center"/>
    </xf>
    <xf numFmtId="0" fontId="19" fillId="37" borderId="425" applyNumberFormat="0" applyProtection="0">
      <alignment horizontal="left" vertical="center" indent="1"/>
    </xf>
    <xf numFmtId="4" fontId="108" fillId="67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113" borderId="425" applyNumberFormat="0" applyProtection="0">
      <alignment horizontal="right" vertical="center"/>
    </xf>
    <xf numFmtId="0" fontId="14" fillId="78" borderId="410" applyNumberFormat="0" applyFont="0" applyAlignment="0" applyProtection="0"/>
    <xf numFmtId="4" fontId="111" fillId="113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top" indent="1"/>
    </xf>
    <xf numFmtId="0" fontId="57" fillId="57" borderId="409" applyNumberFormat="0" applyAlignment="0" applyProtection="0"/>
    <xf numFmtId="0" fontId="44" fillId="70" borderId="409" applyNumberFormat="0" applyAlignment="0" applyProtection="0"/>
    <xf numFmtId="4" fontId="108" fillId="61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4" fontId="111" fillId="113" borderId="425" applyNumberFormat="0" applyProtection="0">
      <alignment horizontal="right" vertical="center"/>
    </xf>
    <xf numFmtId="0" fontId="14" fillId="78" borderId="410" applyNumberFormat="0" applyFont="0" applyAlignment="0" applyProtection="0"/>
    <xf numFmtId="0" fontId="105" fillId="70" borderId="422" applyNumberFormat="0" applyAlignment="0" applyProtection="0"/>
    <xf numFmtId="0" fontId="40" fillId="76" borderId="443"/>
    <xf numFmtId="0" fontId="62" fillId="0" borderId="441" applyNumberFormat="0" applyFill="0" applyAlignment="0" applyProtection="0"/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168" fontId="15" fillId="0" borderId="442">
      <alignment horizontal="right" indent="1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06" fillId="77" borderId="425" applyNumberFormat="0" applyProtection="0">
      <alignment vertical="center"/>
    </xf>
    <xf numFmtId="4" fontId="107" fillId="23" borderId="425" applyNumberFormat="0" applyProtection="0">
      <alignment vertical="center"/>
    </xf>
    <xf numFmtId="4" fontId="106" fillId="23" borderId="425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4" fontId="113" fillId="113" borderId="425" applyNumberFormat="0" applyProtection="0">
      <alignment horizontal="right" vertical="center"/>
    </xf>
    <xf numFmtId="0" fontId="44" fillId="70" borderId="409" applyNumberFormat="0" applyAlignment="0" applyProtection="0"/>
    <xf numFmtId="4" fontId="108" fillId="115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0" fontId="106" fillId="23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13" fillId="113" borderId="425" applyNumberFormat="0" applyProtection="0">
      <alignment horizontal="right" vertical="center"/>
    </xf>
    <xf numFmtId="0" fontId="19" fillId="25" borderId="425" applyNumberFormat="0" applyProtection="0">
      <alignment horizontal="left" vertical="center" indent="1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08" fillId="59" borderId="425" applyNumberFormat="0" applyProtection="0">
      <alignment horizontal="right" vertical="center"/>
    </xf>
    <xf numFmtId="0" fontId="106" fillId="23" borderId="447" applyNumberFormat="0" applyProtection="0">
      <alignment horizontal="left" vertical="top" indent="1"/>
    </xf>
    <xf numFmtId="0" fontId="40" fillId="30" borderId="464"/>
    <xf numFmtId="0" fontId="106" fillId="23" borderId="425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0" fontId="41" fillId="78" borderId="462" applyNumberFormat="0" applyFont="0" applyAlignment="0" applyProtection="0"/>
    <xf numFmtId="0" fontId="105" fillId="70" borderId="422" applyNumberFormat="0" applyAlignment="0" applyProtection="0"/>
    <xf numFmtId="0" fontId="108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4" fontId="108" fillId="67" borderId="425" applyNumberFormat="0" applyProtection="0">
      <alignment horizontal="right" vertical="center"/>
    </xf>
    <xf numFmtId="0" fontId="19" fillId="25" borderId="425" applyNumberFormat="0" applyProtection="0">
      <alignment horizontal="left" vertical="top" indent="1"/>
    </xf>
    <xf numFmtId="4" fontId="106" fillId="23" borderId="425" applyNumberFormat="0" applyProtection="0">
      <alignment horizontal="left" vertical="center" indent="1"/>
    </xf>
    <xf numFmtId="4" fontId="113" fillId="113" borderId="447" applyNumberFormat="0" applyProtection="0">
      <alignment horizontal="right" vertical="center"/>
    </xf>
    <xf numFmtId="4" fontId="108" fillId="116" borderId="425" applyNumberFormat="0" applyProtection="0">
      <alignment horizontal="left" vertical="center" indent="1"/>
    </xf>
    <xf numFmtId="0" fontId="18" fillId="30" borderId="446"/>
    <xf numFmtId="4" fontId="111" fillId="116" borderId="425" applyNumberFormat="0" applyProtection="0">
      <alignment vertical="center"/>
    </xf>
    <xf numFmtId="0" fontId="19" fillId="109" borderId="447" applyNumberFormat="0" applyProtection="0">
      <alignment horizontal="left" vertical="center" indent="1"/>
    </xf>
    <xf numFmtId="4" fontId="108" fillId="59" borderId="470" applyNumberFormat="0" applyProtection="0">
      <alignment horizontal="right" vertical="center"/>
    </xf>
    <xf numFmtId="4" fontId="108" fillId="116" borderId="425" applyNumberFormat="0" applyProtection="0">
      <alignment vertical="center"/>
    </xf>
    <xf numFmtId="0" fontId="41" fillId="78" borderId="432" applyNumberFormat="0" applyFont="0" applyAlignment="0" applyProtection="0"/>
    <xf numFmtId="4" fontId="111" fillId="113" borderId="425" applyNumberFormat="0" applyProtection="0">
      <alignment horizontal="right" vertical="center"/>
    </xf>
    <xf numFmtId="4" fontId="106" fillId="77" borderId="447" applyNumberFormat="0" applyProtection="0">
      <alignment vertical="center"/>
    </xf>
    <xf numFmtId="0" fontId="19" fillId="25" borderId="425" applyNumberFormat="0" applyProtection="0">
      <alignment horizontal="left" vertical="top" indent="1"/>
    </xf>
    <xf numFmtId="0" fontId="57" fillId="57" borderId="409" applyNumberFormat="0" applyAlignment="0" applyProtection="0"/>
    <xf numFmtId="0" fontId="19" fillId="37" borderId="425" applyNumberFormat="0" applyProtection="0">
      <alignment horizontal="left" vertical="top" indent="1"/>
    </xf>
    <xf numFmtId="0" fontId="62" fillId="0" borderId="463" applyNumberFormat="0" applyFill="0" applyAlignment="0" applyProtection="0"/>
    <xf numFmtId="4" fontId="107" fillId="23" borderId="447" applyNumberFormat="0" applyProtection="0">
      <alignment vertical="center"/>
    </xf>
    <xf numFmtId="0" fontId="57" fillId="57" borderId="409" applyNumberFormat="0" applyAlignment="0" applyProtection="0"/>
    <xf numFmtId="4" fontId="111" fillId="113" borderId="425" applyNumberFormat="0" applyProtection="0">
      <alignment horizontal="right" vertical="center"/>
    </xf>
    <xf numFmtId="0" fontId="18" fillId="30" borderId="446"/>
    <xf numFmtId="4" fontId="108" fillId="115" borderId="425" applyNumberFormat="0" applyProtection="0">
      <alignment horizontal="left" vertical="center" indent="1"/>
    </xf>
    <xf numFmtId="0" fontId="14" fillId="78" borderId="432" applyNumberFormat="0" applyFont="0" applyAlignment="0" applyProtection="0"/>
    <xf numFmtId="0" fontId="57" fillId="57" borderId="431" applyNumberFormat="0" applyAlignment="0" applyProtection="0"/>
    <xf numFmtId="4" fontId="108" fillId="68" borderId="470" applyNumberFormat="0" applyProtection="0">
      <alignment horizontal="right" vertical="center"/>
    </xf>
    <xf numFmtId="168" fontId="15" fillId="0" borderId="464">
      <alignment horizontal="right" indent="1"/>
    </xf>
    <xf numFmtId="0" fontId="19" fillId="25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0" fontId="108" fillId="109" borderId="447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4" fontId="108" fillId="61" borderId="470" applyNumberFormat="0" applyProtection="0">
      <alignment horizontal="right" vertical="center"/>
    </xf>
    <xf numFmtId="4" fontId="107" fillId="23" borderId="447" applyNumberFormat="0" applyProtection="0">
      <alignment vertical="center"/>
    </xf>
    <xf numFmtId="0" fontId="62" fillId="0" borderId="468" applyNumberFormat="0" applyFill="0" applyAlignment="0" applyProtection="0"/>
    <xf numFmtId="0" fontId="115" fillId="58" borderId="449" applyNumberFormat="0" applyProtection="0">
      <alignment horizontal="left" vertical="center" indent="1"/>
    </xf>
    <xf numFmtId="4" fontId="108" fillId="65" borderId="447" applyNumberFormat="0" applyProtection="0">
      <alignment horizontal="right" vertical="center"/>
    </xf>
    <xf numFmtId="0" fontId="106" fillId="23" borderId="447" applyNumberFormat="0" applyProtection="0">
      <alignment horizontal="left" vertical="top" indent="1"/>
    </xf>
    <xf numFmtId="4" fontId="108" fillId="59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13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08" fillId="115" borderId="425" applyNumberFormat="0" applyProtection="0">
      <alignment horizontal="left" vertical="center" indent="1"/>
    </xf>
    <xf numFmtId="4" fontId="111" fillId="113" borderId="425" applyNumberFormat="0" applyProtection="0">
      <alignment horizontal="right" vertical="center"/>
    </xf>
    <xf numFmtId="4" fontId="108" fillId="113" borderId="425" applyNumberFormat="0" applyProtection="0">
      <alignment horizontal="right" vertical="center"/>
    </xf>
    <xf numFmtId="0" fontId="108" fillId="116" borderId="425" applyNumberFormat="0" applyProtection="0">
      <alignment horizontal="left" vertical="top" indent="1"/>
    </xf>
    <xf numFmtId="4" fontId="108" fillId="116" borderId="425" applyNumberFormat="0" applyProtection="0">
      <alignment horizontal="left" vertical="center" indent="1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vertical="center"/>
    </xf>
    <xf numFmtId="4" fontId="111" fillId="113" borderId="425" applyNumberFormat="0" applyProtection="0">
      <alignment horizontal="right" vertical="center"/>
    </xf>
    <xf numFmtId="0" fontId="19" fillId="25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4" fontId="108" fillId="113" borderId="425" applyNumberFormat="0" applyProtection="0">
      <alignment horizontal="right" vertical="center"/>
    </xf>
    <xf numFmtId="0" fontId="108" fillId="116" borderId="425" applyNumberFormat="0" applyProtection="0">
      <alignment horizontal="left" vertical="top" indent="1"/>
    </xf>
    <xf numFmtId="4" fontId="108" fillId="115" borderId="425" applyNumberFormat="0" applyProtection="0">
      <alignment horizontal="right" vertical="center"/>
    </xf>
    <xf numFmtId="4" fontId="108" fillId="116" borderId="425" applyNumberFormat="0" applyProtection="0">
      <alignment horizontal="left" vertical="center" indent="1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vertical="center"/>
    </xf>
    <xf numFmtId="4" fontId="108" fillId="60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7" fillId="23" borderId="425" applyNumberFormat="0" applyProtection="0">
      <alignment vertical="center"/>
    </xf>
    <xf numFmtId="4" fontId="106" fillId="77" borderId="425" applyNumberFormat="0" applyProtection="0">
      <alignment vertical="center"/>
    </xf>
    <xf numFmtId="0" fontId="19" fillId="109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4" fontId="108" fillId="68" borderId="425" applyNumberFormat="0" applyProtection="0">
      <alignment horizontal="right" vertical="center"/>
    </xf>
    <xf numFmtId="0" fontId="62" fillId="0" borderId="468" applyNumberFormat="0" applyFill="0" applyAlignment="0" applyProtection="0"/>
    <xf numFmtId="0" fontId="105" fillId="70" borderId="422" applyNumberFormat="0" applyAlignment="0" applyProtection="0"/>
    <xf numFmtId="0" fontId="14" fillId="78" borderId="410" applyNumberFormat="0" applyFont="0" applyAlignment="0" applyProtection="0"/>
    <xf numFmtId="4" fontId="108" fillId="69" borderId="425" applyNumberFormat="0" applyProtection="0">
      <alignment horizontal="right" vertical="center"/>
    </xf>
    <xf numFmtId="0" fontId="44" fillId="70" borderId="409" applyNumberFormat="0" applyAlignment="0" applyProtection="0"/>
    <xf numFmtId="4" fontId="108" fillId="65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53" borderId="425" applyNumberFormat="0" applyProtection="0">
      <alignment horizontal="right" vertical="center"/>
    </xf>
    <xf numFmtId="4" fontId="106" fillId="23" borderId="425" applyNumberFormat="0" applyProtection="0">
      <alignment horizontal="left" vertical="center" indent="1"/>
    </xf>
    <xf numFmtId="4" fontId="107" fillId="23" borderId="425" applyNumberFormat="0" applyProtection="0">
      <alignment vertical="center"/>
    </xf>
    <xf numFmtId="0" fontId="44" fillId="70" borderId="409" applyNumberFormat="0" applyAlignment="0" applyProtection="0"/>
    <xf numFmtId="0" fontId="57" fillId="57" borderId="409" applyNumberFormat="0" applyAlignment="0" applyProtection="0"/>
    <xf numFmtId="0" fontId="57" fillId="57" borderId="409" applyNumberFormat="0" applyAlignment="0" applyProtection="0"/>
    <xf numFmtId="4" fontId="108" fillId="61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0" fontId="62" fillId="0" borderId="441" applyNumberFormat="0" applyFill="0" applyAlignment="0" applyProtection="0"/>
    <xf numFmtId="4" fontId="108" fillId="111" borderId="425" applyNumberFormat="0" applyProtection="0">
      <alignment horizontal="right" vertical="center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44" fillId="70" borderId="409" applyNumberFormat="0" applyAlignment="0" applyProtection="0"/>
    <xf numFmtId="0" fontId="19" fillId="37" borderId="425" applyNumberFormat="0" applyProtection="0">
      <alignment horizontal="left" vertical="center" indent="1"/>
    </xf>
    <xf numFmtId="4" fontId="106" fillId="77" borderId="425" applyNumberFormat="0" applyProtection="0">
      <alignment vertical="center"/>
    </xf>
    <xf numFmtId="4" fontId="107" fillId="23" borderId="425" applyNumberFormat="0" applyProtection="0">
      <alignment vertical="center"/>
    </xf>
    <xf numFmtId="4" fontId="106" fillId="23" borderId="425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3" borderId="425" applyNumberFormat="0" applyProtection="0">
      <alignment horizontal="right" vertical="center"/>
    </xf>
    <xf numFmtId="0" fontId="14" fillId="78" borderId="410" applyNumberFormat="0" applyFont="0" applyAlignment="0" applyProtection="0"/>
    <xf numFmtId="0" fontId="105" fillId="70" borderId="422" applyNumberFormat="0" applyAlignment="0" applyProtection="0"/>
    <xf numFmtId="4" fontId="111" fillId="113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4" fontId="106" fillId="77" borderId="425" applyNumberFormat="0" applyProtection="0">
      <alignment vertical="center"/>
    </xf>
    <xf numFmtId="4" fontId="107" fillId="23" borderId="425" applyNumberFormat="0" applyProtection="0">
      <alignment vertical="center"/>
    </xf>
    <xf numFmtId="4" fontId="106" fillId="23" borderId="425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4" fontId="108" fillId="53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67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4" fontId="108" fillId="115" borderId="425" applyNumberFormat="0" applyProtection="0">
      <alignment horizontal="right" vertical="center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0" fontId="19" fillId="109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top" indent="1"/>
    </xf>
    <xf numFmtId="0" fontId="19" fillId="25" borderId="425" applyNumberFormat="0" applyProtection="0">
      <alignment horizontal="left" vertical="center" indent="1"/>
    </xf>
    <xf numFmtId="0" fontId="19" fillId="25" borderId="425" applyNumberFormat="0" applyProtection="0">
      <alignment horizontal="left" vertical="top" indent="1"/>
    </xf>
    <xf numFmtId="4" fontId="111" fillId="113" borderId="425" applyNumberFormat="0" applyProtection="0">
      <alignment horizontal="right" vertical="center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08" fillId="115" borderId="425" applyNumberFormat="0" applyProtection="0">
      <alignment horizontal="left" vertical="center" indent="1"/>
    </xf>
    <xf numFmtId="4" fontId="113" fillId="113" borderId="425" applyNumberFormat="0" applyProtection="0">
      <alignment horizontal="right" vertical="center"/>
    </xf>
    <xf numFmtId="0" fontId="44" fillId="70" borderId="409" applyNumberFormat="0" applyAlignment="0" applyProtection="0"/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08" fillId="116" borderId="425" applyNumberFormat="0" applyProtection="0">
      <alignment vertical="center"/>
    </xf>
    <xf numFmtId="4" fontId="108" fillId="67" borderId="447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0" fontId="14" fillId="78" borderId="410" applyNumberFormat="0" applyFont="0" applyAlignment="0" applyProtection="0"/>
    <xf numFmtId="4" fontId="107" fillId="23" borderId="425" applyNumberFormat="0" applyProtection="0">
      <alignment vertical="center"/>
    </xf>
    <xf numFmtId="4" fontId="106" fillId="77" borderId="425" applyNumberFormat="0" applyProtection="0">
      <alignment vertical="center"/>
    </xf>
    <xf numFmtId="0" fontId="106" fillId="23" borderId="425" applyNumberFormat="0" applyProtection="0">
      <alignment horizontal="left" vertical="top" indent="1"/>
    </xf>
    <xf numFmtId="4" fontId="108" fillId="115" borderId="425" applyNumberFormat="0" applyProtection="0">
      <alignment horizontal="left" vertical="center" indent="1"/>
    </xf>
    <xf numFmtId="4" fontId="108" fillId="67" borderId="447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0" fontId="19" fillId="114" borderId="447" applyNumberFormat="0" applyProtection="0">
      <alignment horizontal="left" vertical="top" indent="1"/>
    </xf>
    <xf numFmtId="0" fontId="18" fillId="30" borderId="469"/>
    <xf numFmtId="4" fontId="108" fillId="67" borderId="425" applyNumberFormat="0" applyProtection="0">
      <alignment horizontal="right" vertical="center"/>
    </xf>
    <xf numFmtId="0" fontId="18" fillId="30" borderId="446"/>
    <xf numFmtId="4" fontId="108" fillId="59" borderId="470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0" fontId="40" fillId="76" borderId="460"/>
    <xf numFmtId="4" fontId="108" fillId="60" borderId="470" applyNumberFormat="0" applyProtection="0">
      <alignment horizontal="right" vertical="center"/>
    </xf>
    <xf numFmtId="4" fontId="108" fillId="53" borderId="425" applyNumberFormat="0" applyProtection="0">
      <alignment horizontal="right" vertical="center"/>
    </xf>
    <xf numFmtId="4" fontId="108" fillId="116" borderId="447" applyNumberFormat="0" applyProtection="0">
      <alignment horizontal="left" vertical="center" indent="1"/>
    </xf>
    <xf numFmtId="0" fontId="106" fillId="23" borderId="425" applyNumberFormat="0" applyProtection="0">
      <alignment horizontal="left" vertical="top" indent="1"/>
    </xf>
    <xf numFmtId="0" fontId="62" fillId="0" borderId="455" applyNumberFormat="0" applyFill="0" applyAlignment="0" applyProtection="0"/>
    <xf numFmtId="4" fontId="106" fillId="23" borderId="425" applyNumberFormat="0" applyProtection="0">
      <alignment horizontal="left" vertical="center" indent="1"/>
    </xf>
    <xf numFmtId="0" fontId="44" fillId="70" borderId="461" applyNumberFormat="0" applyAlignment="0" applyProtection="0"/>
    <xf numFmtId="168" fontId="15" fillId="0" borderId="451">
      <alignment horizontal="right" indent="1"/>
    </xf>
    <xf numFmtId="4" fontId="108" fillId="67" borderId="425" applyNumberFormat="0" applyProtection="0">
      <alignment horizontal="right" vertical="center"/>
    </xf>
    <xf numFmtId="0" fontId="19" fillId="25" borderId="425" applyNumberFormat="0" applyProtection="0">
      <alignment horizontal="left" vertical="center" indent="1"/>
    </xf>
    <xf numFmtId="0" fontId="105" fillId="70" borderId="422" applyNumberFormat="0" applyAlignment="0" applyProtection="0"/>
    <xf numFmtId="0" fontId="19" fillId="25" borderId="425" applyNumberFormat="0" applyProtection="0">
      <alignment horizontal="left" vertical="top" indent="1"/>
    </xf>
    <xf numFmtId="4" fontId="108" fillId="59" borderId="425" applyNumberFormat="0" applyProtection="0">
      <alignment horizontal="right" vertical="center"/>
    </xf>
    <xf numFmtId="0" fontId="57" fillId="57" borderId="461" applyNumberFormat="0" applyAlignment="0" applyProtection="0"/>
    <xf numFmtId="0" fontId="62" fillId="0" borderId="433" applyNumberFormat="0" applyFill="0" applyAlignment="0" applyProtection="0"/>
    <xf numFmtId="0" fontId="40" fillId="76" borderId="465"/>
    <xf numFmtId="0" fontId="57" fillId="57" borderId="444" applyNumberFormat="0" applyAlignment="0" applyProtection="0"/>
    <xf numFmtId="0" fontId="125" fillId="0" borderId="469"/>
    <xf numFmtId="0" fontId="108" fillId="116" borderId="447" applyNumberFormat="0" applyProtection="0">
      <alignment horizontal="left" vertical="top" indent="1"/>
    </xf>
    <xf numFmtId="0" fontId="108" fillId="116" borderId="447" applyNumberFormat="0" applyProtection="0">
      <alignment horizontal="left" vertical="top" indent="1"/>
    </xf>
    <xf numFmtId="0" fontId="18" fillId="76" borderId="443"/>
    <xf numFmtId="4" fontId="108" fillId="113" borderId="470" applyNumberFormat="0" applyProtection="0">
      <alignment horizontal="right" vertical="center"/>
    </xf>
    <xf numFmtId="0" fontId="57" fillId="57" borderId="444" applyNumberFormat="0" applyAlignment="0" applyProtection="0"/>
    <xf numFmtId="0" fontId="19" fillId="37" borderId="447" applyNumberFormat="0" applyProtection="0">
      <alignment horizontal="left" vertical="top" indent="1"/>
    </xf>
    <xf numFmtId="0" fontId="115" fillId="113" borderId="449" applyNumberFormat="0" applyProtection="0">
      <alignment horizontal="left" vertical="center" indent="1"/>
    </xf>
    <xf numFmtId="4" fontId="108" fillId="111" borderId="447" applyNumberFormat="0" applyProtection="0">
      <alignment horizontal="right" vertical="center"/>
    </xf>
    <xf numFmtId="0" fontId="19" fillId="109" borderId="425" applyNumberFormat="0" applyProtection="0">
      <alignment horizontal="left" vertical="top" indent="1"/>
    </xf>
    <xf numFmtId="4" fontId="108" fillId="67" borderId="425" applyNumberFormat="0" applyProtection="0">
      <alignment horizontal="right" vertical="center"/>
    </xf>
    <xf numFmtId="0" fontId="105" fillId="70" borderId="422" applyNumberFormat="0" applyAlignment="0" applyProtection="0"/>
    <xf numFmtId="0" fontId="44" fillId="70" borderId="409" applyNumberFormat="0" applyAlignment="0" applyProtection="0"/>
    <xf numFmtId="0" fontId="14" fillId="78" borderId="410" applyNumberFormat="0" applyFont="0" applyAlignment="0" applyProtection="0"/>
    <xf numFmtId="4" fontId="106" fillId="23" borderId="425" applyNumberFormat="0" applyProtection="0">
      <alignment horizontal="left" vertical="center" indent="1"/>
    </xf>
    <xf numFmtId="4" fontId="108" fillId="115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08" fillId="116" borderId="425" applyNumberFormat="0" applyProtection="0">
      <alignment horizontal="left" vertical="top" indent="1"/>
    </xf>
    <xf numFmtId="0" fontId="62" fillId="0" borderId="423" applyNumberFormat="0" applyFill="0" applyAlignment="0" applyProtection="0"/>
    <xf numFmtId="4" fontId="108" fillId="116" borderId="425" applyNumberFormat="0" applyProtection="0">
      <alignment horizontal="left" vertical="center" indent="1"/>
    </xf>
    <xf numFmtId="4" fontId="111" fillId="116" borderId="425" applyNumberFormat="0" applyProtection="0">
      <alignment vertical="center"/>
    </xf>
    <xf numFmtId="4" fontId="108" fillId="60" borderId="425" applyNumberFormat="0" applyProtection="0">
      <alignment horizontal="right" vertical="center"/>
    </xf>
    <xf numFmtId="0" fontId="57" fillId="57" borderId="409" applyNumberFormat="0" applyAlignment="0" applyProtection="0"/>
    <xf numFmtId="4" fontId="108" fillId="115" borderId="425" applyNumberFormat="0" applyProtection="0">
      <alignment horizontal="right" vertical="center"/>
    </xf>
    <xf numFmtId="0" fontId="108" fillId="109" borderId="425" applyNumberFormat="0" applyProtection="0">
      <alignment horizontal="left" vertical="top" indent="1"/>
    </xf>
    <xf numFmtId="4" fontId="108" fillId="111" borderId="425" applyNumberFormat="0" applyProtection="0">
      <alignment horizontal="right" vertical="center"/>
    </xf>
    <xf numFmtId="0" fontId="19" fillId="25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center" indent="1"/>
    </xf>
    <xf numFmtId="0" fontId="57" fillId="57" borderId="409" applyNumberFormat="0" applyAlignment="0" applyProtection="0"/>
    <xf numFmtId="0" fontId="19" fillId="37" borderId="425" applyNumberFormat="0" applyProtection="0">
      <alignment horizontal="left" vertical="top" indent="1"/>
    </xf>
    <xf numFmtId="0" fontId="106" fillId="23" borderId="425" applyNumberFormat="0" applyProtection="0">
      <alignment horizontal="left" vertical="top" indent="1"/>
    </xf>
    <xf numFmtId="0" fontId="105" fillId="70" borderId="422" applyNumberFormat="0" applyAlignment="0" applyProtection="0"/>
    <xf numFmtId="4" fontId="106" fillId="77" borderId="425" applyNumberFormat="0" applyProtection="0">
      <alignment vertical="center"/>
    </xf>
    <xf numFmtId="0" fontId="19" fillId="25" borderId="425" applyNumberFormat="0" applyProtection="0">
      <alignment horizontal="left" vertical="top" indent="1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13" fillId="113" borderId="425" applyNumberFormat="0" applyProtection="0">
      <alignment horizontal="right" vertical="center"/>
    </xf>
    <xf numFmtId="0" fontId="108" fillId="109" borderId="425" applyNumberFormat="0" applyProtection="0">
      <alignment horizontal="left" vertical="top" indent="1"/>
    </xf>
    <xf numFmtId="4" fontId="108" fillId="60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0" fontId="14" fillId="78" borderId="410" applyNumberFormat="0" applyFont="0" applyAlignment="0" applyProtection="0"/>
    <xf numFmtId="0" fontId="19" fillId="25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top" indent="1"/>
    </xf>
    <xf numFmtId="0" fontId="57" fillId="57" borderId="409" applyNumberFormat="0" applyAlignment="0" applyProtection="0"/>
    <xf numFmtId="0" fontId="19" fillId="25" borderId="425" applyNumberFormat="0" applyProtection="0">
      <alignment horizontal="left" vertical="center" indent="1"/>
    </xf>
    <xf numFmtId="4" fontId="108" fillId="53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13" fillId="113" borderId="425" applyNumberFormat="0" applyProtection="0">
      <alignment horizontal="right" vertical="center"/>
    </xf>
    <xf numFmtId="0" fontId="108" fillId="109" borderId="425" applyNumberFormat="0" applyProtection="0">
      <alignment horizontal="left" vertical="top" indent="1"/>
    </xf>
    <xf numFmtId="0" fontId="62" fillId="0" borderId="423" applyNumberFormat="0" applyFill="0" applyAlignment="0" applyProtection="0"/>
    <xf numFmtId="4" fontId="113" fillId="113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4" fontId="111" fillId="116" borderId="447" applyNumberFormat="0" applyProtection="0">
      <alignment vertical="center"/>
    </xf>
    <xf numFmtId="4" fontId="113" fillId="113" borderId="447" applyNumberFormat="0" applyProtection="0">
      <alignment horizontal="right" vertical="center"/>
    </xf>
    <xf numFmtId="0" fontId="44" fillId="70" borderId="431" applyNumberFormat="0" applyAlignment="0" applyProtection="0"/>
    <xf numFmtId="4" fontId="107" fillId="23" borderId="447" applyNumberFormat="0" applyProtection="0">
      <alignment vertical="center"/>
    </xf>
    <xf numFmtId="0" fontId="57" fillId="57" borderId="439" applyNumberFormat="0" applyAlignment="0" applyProtection="0"/>
    <xf numFmtId="4" fontId="113" fillId="113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0" fontId="19" fillId="25" borderId="425" applyNumberFormat="0" applyProtection="0">
      <alignment horizontal="left" vertical="top" indent="1"/>
    </xf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11" fillId="113" borderId="425" applyNumberFormat="0" applyProtection="0">
      <alignment horizontal="right" vertical="center"/>
    </xf>
    <xf numFmtId="4" fontId="108" fillId="115" borderId="425" applyNumberFormat="0" applyProtection="0">
      <alignment horizontal="left" vertical="center" indent="1"/>
    </xf>
    <xf numFmtId="0" fontId="108" fillId="109" borderId="425" applyNumberFormat="0" applyProtection="0">
      <alignment horizontal="left" vertical="top" indent="1"/>
    </xf>
    <xf numFmtId="4" fontId="113" fillId="113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0" fontId="19" fillId="114" borderId="425" applyNumberFormat="0" applyProtection="0">
      <alignment horizontal="left" vertical="center" indent="1"/>
    </xf>
    <xf numFmtId="0" fontId="44" fillId="70" borderId="409" applyNumberFormat="0" applyAlignment="0" applyProtection="0"/>
    <xf numFmtId="4" fontId="108" fillId="111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0" fontId="105" fillId="70" borderId="422" applyNumberFormat="0" applyAlignment="0" applyProtection="0"/>
    <xf numFmtId="0" fontId="57" fillId="57" borderId="409" applyNumberFormat="0" applyAlignment="0" applyProtection="0"/>
    <xf numFmtId="4" fontId="106" fillId="77" borderId="425" applyNumberFormat="0" applyProtection="0">
      <alignment vertical="center"/>
    </xf>
    <xf numFmtId="4" fontId="108" fillId="60" borderId="425" applyNumberFormat="0" applyProtection="0">
      <alignment horizontal="right" vertical="center"/>
    </xf>
    <xf numFmtId="0" fontId="19" fillId="109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top" indent="1"/>
    </xf>
    <xf numFmtId="0" fontId="14" fillId="78" borderId="410" applyNumberFormat="0" applyFont="0" applyAlignment="0" applyProtection="0"/>
    <xf numFmtId="4" fontId="108" fillId="67" borderId="425" applyNumberFormat="0" applyProtection="0">
      <alignment horizontal="right" vertical="center"/>
    </xf>
    <xf numFmtId="0" fontId="19" fillId="114" borderId="425" applyNumberFormat="0" applyProtection="0">
      <alignment horizontal="left" vertical="center" indent="1"/>
    </xf>
    <xf numFmtId="0" fontId="19" fillId="109" borderId="425" applyNumberFormat="0" applyProtection="0">
      <alignment horizontal="left" vertical="top" indent="1"/>
    </xf>
    <xf numFmtId="4" fontId="108" fillId="113" borderId="425" applyNumberFormat="0" applyProtection="0">
      <alignment horizontal="right" vertical="center"/>
    </xf>
    <xf numFmtId="4" fontId="106" fillId="77" borderId="425" applyNumberFormat="0" applyProtection="0">
      <alignment vertical="center"/>
    </xf>
    <xf numFmtId="0" fontId="108" fillId="116" borderId="425" applyNumberFormat="0" applyProtection="0">
      <alignment horizontal="left" vertical="top" indent="1"/>
    </xf>
    <xf numFmtId="4" fontId="108" fillId="115" borderId="425" applyNumberFormat="0" applyProtection="0">
      <alignment horizontal="right" vertical="center"/>
    </xf>
    <xf numFmtId="4" fontId="108" fillId="69" borderId="425" applyNumberFormat="0" applyProtection="0">
      <alignment horizontal="right" vertical="center"/>
    </xf>
    <xf numFmtId="4" fontId="108" fillId="65" borderId="425" applyNumberFormat="0" applyProtection="0">
      <alignment horizontal="right" vertical="center"/>
    </xf>
    <xf numFmtId="0" fontId="19" fillId="109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top" indent="1"/>
    </xf>
    <xf numFmtId="4" fontId="108" fillId="69" borderId="425" applyNumberFormat="0" applyProtection="0">
      <alignment horizontal="right" vertical="center"/>
    </xf>
    <xf numFmtId="0" fontId="19" fillId="25" borderId="425" applyNumberFormat="0" applyProtection="0">
      <alignment horizontal="left" vertical="center" indent="1"/>
    </xf>
    <xf numFmtId="4" fontId="108" fillId="111" borderId="425" applyNumberFormat="0" applyProtection="0">
      <alignment horizontal="right" vertical="center"/>
    </xf>
    <xf numFmtId="0" fontId="44" fillId="70" borderId="409" applyNumberFormat="0" applyAlignment="0" applyProtection="0"/>
    <xf numFmtId="4" fontId="108" fillId="116" borderId="425" applyNumberFormat="0" applyProtection="0">
      <alignment vertical="center"/>
    </xf>
    <xf numFmtId="4" fontId="111" fillId="116" borderId="425" applyNumberFormat="0" applyProtection="0">
      <alignment vertical="center"/>
    </xf>
    <xf numFmtId="4" fontId="108" fillId="115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0" fontId="44" fillId="70" borderId="409" applyNumberFormat="0" applyAlignment="0" applyProtection="0"/>
    <xf numFmtId="4" fontId="107" fillId="23" borderId="425" applyNumberFormat="0" applyProtection="0">
      <alignment vertical="center"/>
    </xf>
    <xf numFmtId="4" fontId="108" fillId="116" borderId="425" applyNumberFormat="0" applyProtection="0">
      <alignment vertical="center"/>
    </xf>
    <xf numFmtId="0" fontId="19" fillId="109" borderId="425" applyNumberFormat="0" applyProtection="0">
      <alignment horizontal="left" vertical="top" indent="1"/>
    </xf>
    <xf numFmtId="0" fontId="44" fillId="70" borderId="409" applyNumberFormat="0" applyAlignment="0" applyProtection="0"/>
    <xf numFmtId="0" fontId="106" fillId="23" borderId="425" applyNumberFormat="0" applyProtection="0">
      <alignment horizontal="left" vertical="top" indent="1"/>
    </xf>
    <xf numFmtId="4" fontId="108" fillId="65" borderId="425" applyNumberFormat="0" applyProtection="0">
      <alignment horizontal="right" vertical="center"/>
    </xf>
    <xf numFmtId="0" fontId="19" fillId="37" borderId="425" applyNumberFormat="0" applyProtection="0">
      <alignment horizontal="left" vertical="center" indent="1"/>
    </xf>
    <xf numFmtId="4" fontId="108" fillId="116" borderId="425" applyNumberFormat="0" applyProtection="0">
      <alignment horizontal="left" vertical="center" indent="1"/>
    </xf>
    <xf numFmtId="0" fontId="62" fillId="0" borderId="423" applyNumberFormat="0" applyFill="0" applyAlignment="0" applyProtection="0"/>
    <xf numFmtId="4" fontId="108" fillId="67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9" fillId="109" borderId="425" applyNumberFormat="0" applyProtection="0">
      <alignment horizontal="left" vertical="center" indent="1"/>
    </xf>
    <xf numFmtId="4" fontId="108" fillId="115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0" fontId="44" fillId="70" borderId="409" applyNumberFormat="0" applyAlignment="0" applyProtection="0"/>
    <xf numFmtId="4" fontId="107" fillId="23" borderId="425" applyNumberFormat="0" applyProtection="0">
      <alignment vertical="center"/>
    </xf>
    <xf numFmtId="0" fontId="57" fillId="57" borderId="409" applyNumberFormat="0" applyAlignment="0" applyProtection="0"/>
    <xf numFmtId="4" fontId="108" fillId="53" borderId="425" applyNumberFormat="0" applyProtection="0">
      <alignment horizontal="right" vertical="center"/>
    </xf>
    <xf numFmtId="4" fontId="108" fillId="59" borderId="425" applyNumberFormat="0" applyProtection="0">
      <alignment horizontal="right" vertical="center"/>
    </xf>
    <xf numFmtId="4" fontId="108" fillId="68" borderId="425" applyNumberFormat="0" applyProtection="0">
      <alignment horizontal="right" vertical="center"/>
    </xf>
    <xf numFmtId="4" fontId="106" fillId="23" borderId="425" applyNumberFormat="0" applyProtection="0">
      <alignment horizontal="left" vertical="center" indent="1"/>
    </xf>
    <xf numFmtId="4" fontId="106" fillId="77" borderId="425" applyNumberFormat="0" applyProtection="0">
      <alignment vertical="center"/>
    </xf>
    <xf numFmtId="0" fontId="14" fillId="78" borderId="410" applyNumberFormat="0" applyFont="0" applyAlignment="0" applyProtection="0"/>
    <xf numFmtId="0" fontId="108" fillId="109" borderId="425" applyNumberFormat="0" applyProtection="0">
      <alignment horizontal="left" vertical="top" indent="1"/>
    </xf>
    <xf numFmtId="0" fontId="44" fillId="70" borderId="409" applyNumberFormat="0" applyAlignment="0" applyProtection="0"/>
    <xf numFmtId="0" fontId="19" fillId="109" borderId="425" applyNumberFormat="0" applyProtection="0">
      <alignment horizontal="left" vertical="top" indent="1"/>
    </xf>
    <xf numFmtId="4" fontId="108" fillId="60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4" fontId="106" fillId="23" borderId="425" applyNumberFormat="0" applyProtection="0">
      <alignment horizontal="left" vertical="center" indent="1"/>
    </xf>
    <xf numFmtId="0" fontId="108" fillId="116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top" indent="1"/>
    </xf>
    <xf numFmtId="0" fontId="19" fillId="114" borderId="425" applyNumberFormat="0" applyProtection="0">
      <alignment horizontal="left" vertical="center" indent="1"/>
    </xf>
    <xf numFmtId="4" fontId="108" fillId="69" borderId="425" applyNumberFormat="0" applyProtection="0">
      <alignment horizontal="right" vertical="center"/>
    </xf>
    <xf numFmtId="4" fontId="108" fillId="53" borderId="425" applyNumberFormat="0" applyProtection="0">
      <alignment horizontal="right" vertical="center"/>
    </xf>
    <xf numFmtId="0" fontId="57" fillId="57" borderId="409" applyNumberFormat="0" applyAlignment="0" applyProtection="0"/>
    <xf numFmtId="0" fontId="19" fillId="37" borderId="425" applyNumberFormat="0" applyProtection="0">
      <alignment horizontal="left" vertical="top" indent="1"/>
    </xf>
    <xf numFmtId="4" fontId="107" fillId="23" borderId="425" applyNumberFormat="0" applyProtection="0">
      <alignment vertical="center"/>
    </xf>
    <xf numFmtId="4" fontId="111" fillId="113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4" fontId="106" fillId="23" borderId="425" applyNumberFormat="0" applyProtection="0">
      <alignment horizontal="left" vertical="center" indent="1"/>
    </xf>
    <xf numFmtId="4" fontId="108" fillId="67" borderId="425" applyNumberFormat="0" applyProtection="0">
      <alignment horizontal="right" vertical="center"/>
    </xf>
    <xf numFmtId="4" fontId="108" fillId="61" borderId="425" applyNumberFormat="0" applyProtection="0">
      <alignment horizontal="right" vertical="center"/>
    </xf>
    <xf numFmtId="0" fontId="106" fillId="23" borderId="425" applyNumberFormat="0" applyProtection="0">
      <alignment horizontal="left" vertical="top" indent="1"/>
    </xf>
    <xf numFmtId="4" fontId="108" fillId="68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4" fontId="108" fillId="68" borderId="425" applyNumberFormat="0" applyProtection="0">
      <alignment horizontal="right" vertical="center"/>
    </xf>
    <xf numFmtId="0" fontId="19" fillId="109" borderId="425" applyNumberFormat="0" applyProtection="0">
      <alignment horizontal="left" vertical="center" indent="1"/>
    </xf>
    <xf numFmtId="4" fontId="113" fillId="113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0" fontId="19" fillId="109" borderId="425" applyNumberFormat="0" applyProtection="0">
      <alignment horizontal="left" vertical="center" indent="1"/>
    </xf>
    <xf numFmtId="4" fontId="111" fillId="116" borderId="425" applyNumberFormat="0" applyProtection="0">
      <alignment vertical="center"/>
    </xf>
    <xf numFmtId="4" fontId="108" fillId="116" borderId="425" applyNumberFormat="0" applyProtection="0">
      <alignment horizontal="left" vertical="center" indent="1"/>
    </xf>
    <xf numFmtId="4" fontId="108" fillId="53" borderId="425" applyNumberFormat="0" applyProtection="0">
      <alignment horizontal="right" vertical="center"/>
    </xf>
    <xf numFmtId="4" fontId="108" fillId="115" borderId="425" applyNumberFormat="0" applyProtection="0">
      <alignment horizontal="right" vertical="center"/>
    </xf>
    <xf numFmtId="0" fontId="105" fillId="70" borderId="422" applyNumberFormat="0" applyAlignment="0" applyProtection="0"/>
    <xf numFmtId="4" fontId="108" fillId="115" borderId="425" applyNumberFormat="0" applyProtection="0">
      <alignment horizontal="left" vertical="center" indent="1"/>
    </xf>
    <xf numFmtId="0" fontId="14" fillId="78" borderId="410" applyNumberFormat="0" applyFont="0" applyAlignment="0" applyProtection="0"/>
    <xf numFmtId="0" fontId="62" fillId="0" borderId="423" applyNumberFormat="0" applyFill="0" applyAlignment="0" applyProtection="0"/>
    <xf numFmtId="4" fontId="106" fillId="77" borderId="425" applyNumberFormat="0" applyProtection="0">
      <alignment vertical="center"/>
    </xf>
    <xf numFmtId="4" fontId="108" fillId="59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4" fontId="106" fillId="77" borderId="425" applyNumberFormat="0" applyProtection="0">
      <alignment vertical="center"/>
    </xf>
    <xf numFmtId="4" fontId="108" fillId="113" borderId="425" applyNumberFormat="0" applyProtection="0">
      <alignment horizontal="right" vertical="center"/>
    </xf>
    <xf numFmtId="4" fontId="111" fillId="116" borderId="425" applyNumberFormat="0" applyProtection="0">
      <alignment vertical="center"/>
    </xf>
    <xf numFmtId="4" fontId="113" fillId="113" borderId="425" applyNumberFormat="0" applyProtection="0">
      <alignment horizontal="right" vertical="center"/>
    </xf>
    <xf numFmtId="4" fontId="107" fillId="23" borderId="425" applyNumberFormat="0" applyProtection="0">
      <alignment vertical="center"/>
    </xf>
    <xf numFmtId="4" fontId="108" fillId="116" borderId="425" applyNumberFormat="0" applyProtection="0">
      <alignment vertical="center"/>
    </xf>
    <xf numFmtId="0" fontId="62" fillId="0" borderId="423" applyNumberFormat="0" applyFill="0" applyAlignment="0" applyProtection="0"/>
    <xf numFmtId="0" fontId="105" fillId="70" borderId="422" applyNumberFormat="0" applyAlignment="0" applyProtection="0"/>
    <xf numFmtId="0" fontId="19" fillId="114" borderId="425" applyNumberFormat="0" applyProtection="0">
      <alignment horizontal="left" vertical="top" indent="1"/>
    </xf>
    <xf numFmtId="4" fontId="107" fillId="23" borderId="425" applyNumberFormat="0" applyProtection="0">
      <alignment vertical="center"/>
    </xf>
    <xf numFmtId="0" fontId="106" fillId="23" borderId="425" applyNumberFormat="0" applyProtection="0">
      <alignment horizontal="left" vertical="top" indent="1"/>
    </xf>
    <xf numFmtId="0" fontId="41" fillId="78" borderId="440" applyNumberFormat="0" applyFont="0" applyAlignment="0" applyProtection="0"/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08" fillId="115" borderId="425" applyNumberFormat="0" applyProtection="0">
      <alignment horizontal="left" vertical="center" indent="1"/>
    </xf>
    <xf numFmtId="4" fontId="106" fillId="23" borderId="425" applyNumberFormat="0" applyProtection="0">
      <alignment horizontal="left" vertical="center" indent="1"/>
    </xf>
    <xf numFmtId="0" fontId="14" fillId="78" borderId="410" applyNumberFormat="0" applyFont="0" applyAlignment="0" applyProtection="0"/>
    <xf numFmtId="0" fontId="108" fillId="109" borderId="425" applyNumberFormat="0" applyProtection="0">
      <alignment horizontal="left" vertical="top" indent="1"/>
    </xf>
    <xf numFmtId="4" fontId="107" fillId="23" borderId="425" applyNumberFormat="0" applyProtection="0">
      <alignment vertical="center"/>
    </xf>
    <xf numFmtId="0" fontId="19" fillId="114" borderId="425" applyNumberFormat="0" applyProtection="0">
      <alignment horizontal="left" vertical="top" indent="1"/>
    </xf>
    <xf numFmtId="4" fontId="106" fillId="23" borderId="425" applyNumberFormat="0" applyProtection="0">
      <alignment horizontal="left" vertical="center" indent="1"/>
    </xf>
    <xf numFmtId="4" fontId="108" fillId="116" borderId="425" applyNumberFormat="0" applyProtection="0">
      <alignment horizontal="left" vertical="center" indent="1"/>
    </xf>
    <xf numFmtId="4" fontId="108" fillId="53" borderId="425" applyNumberFormat="0" applyProtection="0">
      <alignment horizontal="right" vertical="center"/>
    </xf>
    <xf numFmtId="0" fontId="14" fillId="78" borderId="410" applyNumberFormat="0" applyFont="0" applyAlignment="0" applyProtection="0"/>
    <xf numFmtId="0" fontId="57" fillId="57" borderId="409" applyNumberFormat="0" applyAlignment="0" applyProtection="0"/>
    <xf numFmtId="4" fontId="108" fillId="115" borderId="425" applyNumberFormat="0" applyProtection="0">
      <alignment horizontal="right" vertical="center"/>
    </xf>
    <xf numFmtId="0" fontId="108" fillId="109" borderId="425" applyNumberFormat="0" applyProtection="0">
      <alignment horizontal="left" vertical="top" indent="1"/>
    </xf>
    <xf numFmtId="4" fontId="108" fillId="111" borderId="425" applyNumberFormat="0" applyProtection="0">
      <alignment horizontal="right" vertical="center"/>
    </xf>
    <xf numFmtId="0" fontId="19" fillId="25" borderId="425" applyNumberFormat="0" applyProtection="0">
      <alignment horizontal="left" vertical="center" indent="1"/>
    </xf>
    <xf numFmtId="0" fontId="19" fillId="114" borderId="425" applyNumberFormat="0" applyProtection="0">
      <alignment horizontal="left" vertical="center" indent="1"/>
    </xf>
    <xf numFmtId="0" fontId="19" fillId="37" borderId="425" applyNumberFormat="0" applyProtection="0">
      <alignment horizontal="left" vertical="center" indent="1"/>
    </xf>
    <xf numFmtId="0" fontId="57" fillId="57" borderId="409" applyNumberFormat="0" applyAlignment="0" applyProtection="0"/>
    <xf numFmtId="0" fontId="19" fillId="37" borderId="425" applyNumberFormat="0" applyProtection="0">
      <alignment horizontal="left" vertical="top" indent="1"/>
    </xf>
    <xf numFmtId="0" fontId="106" fillId="23" borderId="425" applyNumberFormat="0" applyProtection="0">
      <alignment horizontal="left" vertical="top" indent="1"/>
    </xf>
    <xf numFmtId="0" fontId="105" fillId="70" borderId="422" applyNumberFormat="0" applyAlignment="0" applyProtection="0"/>
    <xf numFmtId="4" fontId="106" fillId="77" borderId="425" applyNumberFormat="0" applyProtection="0">
      <alignment vertical="center"/>
    </xf>
    <xf numFmtId="0" fontId="19" fillId="25" borderId="425" applyNumberFormat="0" applyProtection="0">
      <alignment horizontal="left" vertical="top" indent="1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13" fillId="113" borderId="425" applyNumberFormat="0" applyProtection="0">
      <alignment horizontal="right" vertical="center"/>
    </xf>
    <xf numFmtId="0" fontId="108" fillId="109" borderId="425" applyNumberFormat="0" applyProtection="0">
      <alignment horizontal="left" vertical="top" indent="1"/>
    </xf>
    <xf numFmtId="4" fontId="108" fillId="60" borderId="425" applyNumberFormat="0" applyProtection="0">
      <alignment horizontal="right" vertical="center"/>
    </xf>
    <xf numFmtId="4" fontId="108" fillId="111" borderId="425" applyNumberFormat="0" applyProtection="0">
      <alignment horizontal="right" vertical="center"/>
    </xf>
    <xf numFmtId="0" fontId="14" fillId="78" borderId="410" applyNumberFormat="0" applyFont="0" applyAlignment="0" applyProtection="0"/>
    <xf numFmtId="0" fontId="19" fillId="25" borderId="425" applyNumberFormat="0" applyProtection="0">
      <alignment horizontal="left" vertical="top" indent="1"/>
    </xf>
    <xf numFmtId="0" fontId="19" fillId="37" borderId="425" applyNumberFormat="0" applyProtection="0">
      <alignment horizontal="left" vertical="top" indent="1"/>
    </xf>
    <xf numFmtId="0" fontId="57" fillId="57" borderId="409" applyNumberFormat="0" applyAlignment="0" applyProtection="0"/>
    <xf numFmtId="0" fontId="19" fillId="25" borderId="425" applyNumberFormat="0" applyProtection="0">
      <alignment horizontal="left" vertical="center" indent="1"/>
    </xf>
    <xf numFmtId="4" fontId="108" fillId="53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0" fontId="62" fillId="0" borderId="423" applyNumberFormat="0" applyFill="0" applyAlignment="0" applyProtection="0"/>
    <xf numFmtId="4" fontId="113" fillId="113" borderId="425" applyNumberFormat="0" applyProtection="0">
      <alignment horizontal="right" vertical="center"/>
    </xf>
    <xf numFmtId="0" fontId="108" fillId="109" borderId="425" applyNumberFormat="0" applyProtection="0">
      <alignment horizontal="left" vertical="top" indent="1"/>
    </xf>
    <xf numFmtId="0" fontId="62" fillId="0" borderId="423" applyNumberFormat="0" applyFill="0" applyAlignment="0" applyProtection="0"/>
    <xf numFmtId="4" fontId="113" fillId="113" borderId="425" applyNumberFormat="0" applyProtection="0">
      <alignment horizontal="right" vertical="center"/>
    </xf>
    <xf numFmtId="4" fontId="108" fillId="60" borderId="425" applyNumberFormat="0" applyProtection="0">
      <alignment horizontal="right" vertical="center"/>
    </xf>
    <xf numFmtId="0" fontId="62" fillId="0" borderId="423" applyNumberFormat="0" applyFill="0" applyAlignment="0" applyProtection="0"/>
    <xf numFmtId="0" fontId="62" fillId="0" borderId="433" applyNumberFormat="0" applyFill="0" applyAlignment="0" applyProtection="0"/>
    <xf numFmtId="0" fontId="108" fillId="116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8" fillId="53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0" fontId="57" fillId="57" borderId="444" applyNumberFormat="0" applyAlignment="0" applyProtection="0"/>
    <xf numFmtId="4" fontId="108" fillId="116" borderId="447" applyNumberFormat="0" applyProtection="0">
      <alignment vertical="center"/>
    </xf>
    <xf numFmtId="0" fontId="108" fillId="116" borderId="447" applyNumberFormat="0" applyProtection="0">
      <alignment horizontal="left" vertical="top" indent="1"/>
    </xf>
    <xf numFmtId="0" fontId="62" fillId="0" borderId="433" applyNumberFormat="0" applyFill="0" applyAlignment="0" applyProtection="0"/>
    <xf numFmtId="168" fontId="15" fillId="0" borderId="446">
      <alignment horizontal="right" indent="1"/>
    </xf>
    <xf numFmtId="4" fontId="106" fillId="23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0" fontId="44" fillId="70" borderId="444" applyNumberFormat="0" applyAlignment="0" applyProtection="0"/>
    <xf numFmtId="4" fontId="108" fillId="111" borderId="447" applyNumberFormat="0" applyProtection="0">
      <alignment horizontal="right" vertical="center"/>
    </xf>
    <xf numFmtId="168" fontId="15" fillId="0" borderId="446">
      <alignment horizontal="right" indent="1"/>
    </xf>
    <xf numFmtId="4" fontId="113" fillId="113" borderId="447" applyNumberFormat="0" applyProtection="0">
      <alignment horizontal="right" vertical="center"/>
    </xf>
    <xf numFmtId="4" fontId="107" fillId="23" borderId="447" applyNumberFormat="0" applyProtection="0">
      <alignment vertical="center"/>
    </xf>
    <xf numFmtId="0" fontId="62" fillId="0" borderId="433" applyNumberFormat="0" applyFill="0" applyAlignment="0" applyProtection="0"/>
    <xf numFmtId="0" fontId="41" fillId="78" borderId="432" applyNumberFormat="0" applyFont="0" applyAlignment="0" applyProtection="0"/>
    <xf numFmtId="168" fontId="15" fillId="0" borderId="446">
      <alignment horizontal="right" indent="1"/>
    </xf>
    <xf numFmtId="4" fontId="108" fillId="53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116" borderId="447" applyNumberFormat="0" applyProtection="0">
      <alignment horizontal="left" vertical="center" indent="1"/>
    </xf>
    <xf numFmtId="4" fontId="107" fillId="23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11" fillId="113" borderId="447" applyNumberFormat="0" applyProtection="0">
      <alignment horizontal="right" vertical="center"/>
    </xf>
    <xf numFmtId="4" fontId="106" fillId="23" borderId="447" applyNumberFormat="0" applyProtection="0">
      <alignment horizontal="left" vertical="center" indent="1"/>
    </xf>
    <xf numFmtId="0" fontId="44" fillId="70" borderId="444" applyNumberFormat="0" applyAlignment="0" applyProtection="0"/>
    <xf numFmtId="0" fontId="57" fillId="57" borderId="444" applyNumberFormat="0" applyAlignment="0" applyProtection="0"/>
    <xf numFmtId="0" fontId="19" fillId="109" borderId="447" applyNumberFormat="0" applyProtection="0">
      <alignment horizontal="left" vertical="center" indent="1"/>
    </xf>
    <xf numFmtId="4" fontId="108" fillId="60" borderId="447" applyNumberFormat="0" applyProtection="0">
      <alignment horizontal="right" vertical="center"/>
    </xf>
    <xf numFmtId="168" fontId="15" fillId="0" borderId="446">
      <alignment horizontal="right" indent="1"/>
    </xf>
    <xf numFmtId="4" fontId="108" fillId="69" borderId="447" applyNumberFormat="0" applyProtection="0">
      <alignment horizontal="right" vertical="center"/>
    </xf>
    <xf numFmtId="0" fontId="44" fillId="70" borderId="444" applyNumberFormat="0" applyAlignment="0" applyProtection="0"/>
    <xf numFmtId="168" fontId="15" fillId="0" borderId="446">
      <alignment horizontal="right" indent="1"/>
    </xf>
    <xf numFmtId="0" fontId="14" fillId="78" borderId="432" applyNumberFormat="0" applyFont="0" applyAlignment="0" applyProtection="0"/>
    <xf numFmtId="0" fontId="105" fillId="70" borderId="445" applyNumberFormat="0" applyAlignment="0" applyProtection="0"/>
    <xf numFmtId="4" fontId="108" fillId="116" borderId="447" applyNumberFormat="0" applyProtection="0">
      <alignment horizontal="left" vertical="center" indent="1"/>
    </xf>
    <xf numFmtId="4" fontId="111" fillId="116" borderId="447" applyNumberFormat="0" applyProtection="0">
      <alignment vertical="center"/>
    </xf>
    <xf numFmtId="0" fontId="19" fillId="37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7" fillId="23" borderId="447" applyNumberFormat="0" applyProtection="0">
      <alignment vertical="center"/>
    </xf>
    <xf numFmtId="4" fontId="106" fillId="23" borderId="447" applyNumberFormat="0" applyProtection="0">
      <alignment horizontal="left" vertical="center" indent="1"/>
    </xf>
    <xf numFmtId="0" fontId="106" fillId="23" borderId="447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4" fontId="108" fillId="115" borderId="447" applyNumberFormat="0" applyProtection="0">
      <alignment horizontal="left" vertical="center" indent="1"/>
    </xf>
    <xf numFmtId="4" fontId="113" fillId="113" borderId="447" applyNumberFormat="0" applyProtection="0">
      <alignment horizontal="right" vertical="center"/>
    </xf>
    <xf numFmtId="0" fontId="105" fillId="70" borderId="445" applyNumberFormat="0" applyAlignment="0" applyProtection="0"/>
    <xf numFmtId="0" fontId="57" fillId="57" borderId="444" applyNumberFormat="0" applyAlignment="0" applyProtection="0"/>
    <xf numFmtId="0" fontId="62" fillId="0" borderId="433" applyNumberFormat="0" applyFill="0" applyAlignment="0" applyProtection="0"/>
    <xf numFmtId="0" fontId="106" fillId="23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7" fillId="23" borderId="447" applyNumberFormat="0" applyProtection="0">
      <alignment vertical="center"/>
    </xf>
    <xf numFmtId="4" fontId="106" fillId="23" borderId="447" applyNumberFormat="0" applyProtection="0">
      <alignment horizontal="left" vertical="center" indent="1"/>
    </xf>
    <xf numFmtId="0" fontId="106" fillId="23" borderId="447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13" fillId="113" borderId="447" applyNumberFormat="0" applyProtection="0">
      <alignment horizontal="right" vertical="center"/>
    </xf>
    <xf numFmtId="0" fontId="108" fillId="116" borderId="447" applyNumberFormat="0" applyProtection="0">
      <alignment horizontal="left" vertical="top" indent="1"/>
    </xf>
    <xf numFmtId="4" fontId="108" fillId="115" borderId="447" applyNumberFormat="0" applyProtection="0">
      <alignment horizontal="left" vertical="center" indent="1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08" fillId="69" borderId="447" applyNumberFormat="0" applyProtection="0">
      <alignment horizontal="right" vertical="center"/>
    </xf>
    <xf numFmtId="168" fontId="15" fillId="0" borderId="446">
      <alignment horizontal="right" indent="1"/>
    </xf>
    <xf numFmtId="0" fontId="44" fillId="70" borderId="444" applyNumberFormat="0" applyAlignment="0" applyProtection="0"/>
    <xf numFmtId="0" fontId="106" fillId="23" borderId="447" applyNumberFormat="0" applyProtection="0">
      <alignment horizontal="left" vertical="top" indent="1"/>
    </xf>
    <xf numFmtId="4" fontId="108" fillId="67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13" fillId="113" borderId="447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center" indent="1"/>
    </xf>
    <xf numFmtId="0" fontId="106" fillId="23" borderId="470" applyNumberFormat="0" applyProtection="0">
      <alignment horizontal="left" vertical="top" indent="1"/>
    </xf>
    <xf numFmtId="0" fontId="44" fillId="70" borderId="453" applyNumberFormat="0" applyAlignment="0" applyProtection="0"/>
    <xf numFmtId="0" fontId="19" fillId="114" borderId="470" applyNumberFormat="0" applyProtection="0">
      <alignment horizontal="left" vertical="center" indent="1"/>
    </xf>
    <xf numFmtId="0" fontId="14" fillId="78" borderId="454" applyNumberFormat="0" applyFont="0" applyAlignment="0" applyProtection="0"/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4" fontId="115" fillId="110" borderId="449" applyNumberFormat="0" applyProtection="0">
      <alignment horizontal="left" vertical="center" indent="1"/>
    </xf>
    <xf numFmtId="4" fontId="108" fillId="65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53" borderId="447" applyNumberFormat="0" applyProtection="0">
      <alignment horizontal="right" vertical="center"/>
    </xf>
    <xf numFmtId="0" fontId="106" fillId="23" borderId="447" applyNumberFormat="0" applyProtection="0">
      <alignment horizontal="left" vertical="top" indent="1"/>
    </xf>
    <xf numFmtId="4" fontId="106" fillId="23" borderId="447" applyNumberFormat="0" applyProtection="0">
      <alignment horizontal="left" vertical="center" indent="1"/>
    </xf>
    <xf numFmtId="4" fontId="106" fillId="77" borderId="447" applyNumberFormat="0" applyProtection="0">
      <alignment vertical="center"/>
    </xf>
    <xf numFmtId="0" fontId="105" fillId="70" borderId="445" applyNumberFormat="0" applyAlignment="0" applyProtection="0"/>
    <xf numFmtId="0" fontId="14" fillId="78" borderId="432" applyNumberFormat="0" applyFont="0" applyAlignment="0" applyProtection="0"/>
    <xf numFmtId="0" fontId="44" fillId="70" borderId="444" applyNumberFormat="0" applyAlignment="0" applyProtection="0"/>
    <xf numFmtId="0" fontId="41" fillId="78" borderId="432" applyNumberFormat="0" applyFont="0" applyAlignment="0" applyProtection="0"/>
    <xf numFmtId="0" fontId="18" fillId="76" borderId="443"/>
    <xf numFmtId="0" fontId="18" fillId="30" borderId="446"/>
    <xf numFmtId="0" fontId="57" fillId="57" borderId="444" applyNumberFormat="0" applyAlignment="0" applyProtection="0"/>
    <xf numFmtId="168" fontId="15" fillId="0" borderId="446">
      <alignment horizontal="right" indent="1"/>
    </xf>
    <xf numFmtId="0" fontId="44" fillId="70" borderId="444" applyNumberFormat="0" applyAlignment="0" applyProtection="0"/>
    <xf numFmtId="0" fontId="19" fillId="114" borderId="447" applyNumberFormat="0" applyProtection="0">
      <alignment horizontal="left" vertical="top" indent="1"/>
    </xf>
    <xf numFmtId="4" fontId="121" fillId="23" borderId="449" applyNumberFormat="0" applyProtection="0">
      <alignment vertical="center"/>
    </xf>
    <xf numFmtId="4" fontId="122" fillId="23" borderId="449" applyNumberFormat="0" applyProtection="0">
      <alignment vertical="center"/>
    </xf>
    <xf numFmtId="4" fontId="123" fillId="116" borderId="449" applyNumberFormat="0" applyProtection="0">
      <alignment horizontal="left" vertical="center" indent="1"/>
    </xf>
    <xf numFmtId="4" fontId="115" fillId="53" borderId="449" applyNumberFormat="0" applyProtection="0">
      <alignment horizontal="right" vertical="center"/>
    </xf>
    <xf numFmtId="4" fontId="115" fillId="136" borderId="449" applyNumberFormat="0" applyProtection="0">
      <alignment horizontal="right" vertical="center"/>
    </xf>
    <xf numFmtId="4" fontId="115" fillId="61" borderId="449" applyNumberFormat="0" applyProtection="0">
      <alignment horizontal="right" vertical="center"/>
    </xf>
    <xf numFmtId="4" fontId="115" fillId="65" borderId="449" applyNumberFormat="0" applyProtection="0">
      <alignment horizontal="right" vertical="center"/>
    </xf>
    <xf numFmtId="4" fontId="115" fillId="69" borderId="449" applyNumberFormat="0" applyProtection="0">
      <alignment horizontal="right" vertical="center"/>
    </xf>
    <xf numFmtId="4" fontId="115" fillId="68" borderId="449" applyNumberFormat="0" applyProtection="0">
      <alignment horizontal="right" vertical="center"/>
    </xf>
    <xf numFmtId="4" fontId="115" fillId="111" borderId="449" applyNumberFormat="0" applyProtection="0">
      <alignment horizontal="right" vertical="center"/>
    </xf>
    <xf numFmtId="4" fontId="115" fillId="60" borderId="449" applyNumberFormat="0" applyProtection="0">
      <alignment horizontal="right" vertical="center"/>
    </xf>
    <xf numFmtId="4" fontId="115" fillId="112" borderId="448" applyNumberFormat="0" applyProtection="0">
      <alignment horizontal="left" vertical="center" indent="1"/>
    </xf>
    <xf numFmtId="4" fontId="115" fillId="51" borderId="449" applyNumberFormat="0" applyProtection="0">
      <alignment horizontal="left" vertical="center" indent="1"/>
    </xf>
    <xf numFmtId="4" fontId="115" fillId="51" borderId="449" applyNumberFormat="0" applyProtection="0">
      <alignment horizontal="left" vertical="center" indent="1"/>
    </xf>
    <xf numFmtId="4" fontId="124" fillId="137" borderId="448" applyNumberFormat="0" applyProtection="0">
      <alignment horizontal="left" vertical="center" indent="1"/>
    </xf>
    <xf numFmtId="4" fontId="115" fillId="115" borderId="449" applyNumberFormat="0" applyProtection="0">
      <alignment horizontal="right" vertical="center"/>
    </xf>
    <xf numFmtId="0" fontId="57" fillId="57" borderId="444" applyNumberFormat="0" applyAlignment="0" applyProtection="0"/>
    <xf numFmtId="0" fontId="44" fillId="70" borderId="444" applyNumberFormat="0" applyAlignment="0" applyProtection="0"/>
    <xf numFmtId="0" fontId="115" fillId="70" borderId="449" applyNumberFormat="0" applyProtection="0">
      <alignment horizontal="left" vertical="center" indent="1"/>
    </xf>
    <xf numFmtId="0" fontId="101" fillId="137" borderId="447" applyNumberFormat="0" applyProtection="0">
      <alignment horizontal="left" vertical="top" indent="1"/>
    </xf>
    <xf numFmtId="0" fontId="101" fillId="137" borderId="447" applyNumberFormat="0" applyProtection="0">
      <alignment horizontal="left" vertical="top" indent="1"/>
    </xf>
    <xf numFmtId="0" fontId="115" fillId="138" borderId="449" applyNumberFormat="0" applyProtection="0">
      <alignment horizontal="left" vertical="center" indent="1"/>
    </xf>
    <xf numFmtId="0" fontId="101" fillId="115" borderId="447" applyNumberFormat="0" applyProtection="0">
      <alignment horizontal="left" vertical="top" indent="1"/>
    </xf>
    <xf numFmtId="0" fontId="101" fillId="115" borderId="447" applyNumberFormat="0" applyProtection="0">
      <alignment horizontal="left" vertical="top" indent="1"/>
    </xf>
    <xf numFmtId="0" fontId="115" fillId="58" borderId="449" applyNumberFormat="0" applyProtection="0">
      <alignment horizontal="left" vertical="center" indent="1"/>
    </xf>
    <xf numFmtId="0" fontId="101" fillId="58" borderId="447" applyNumberFormat="0" applyProtection="0">
      <alignment horizontal="left" vertical="top" indent="1"/>
    </xf>
    <xf numFmtId="0" fontId="101" fillId="58" borderId="447" applyNumberFormat="0" applyProtection="0">
      <alignment horizontal="left" vertical="top" indent="1"/>
    </xf>
    <xf numFmtId="0" fontId="115" fillId="113" borderId="449" applyNumberFormat="0" applyProtection="0">
      <alignment horizontal="left" vertical="center" indent="1"/>
    </xf>
    <xf numFmtId="0" fontId="101" fillId="113" borderId="447" applyNumberFormat="0" applyProtection="0">
      <alignment horizontal="left" vertical="top" indent="1"/>
    </xf>
    <xf numFmtId="0" fontId="101" fillId="113" borderId="447" applyNumberFormat="0" applyProtection="0">
      <alignment horizontal="left" vertical="top" indent="1"/>
    </xf>
    <xf numFmtId="4" fontId="123" fillId="139" borderId="449" applyNumberFormat="0" applyProtection="0">
      <alignment horizontal="left" vertical="center" indent="1"/>
    </xf>
    <xf numFmtId="4" fontId="123" fillId="139" borderId="449" applyNumberFormat="0" applyProtection="0">
      <alignment horizontal="left" vertical="center" indent="1"/>
    </xf>
    <xf numFmtId="0" fontId="123" fillId="21" borderId="450"/>
    <xf numFmtId="4" fontId="115" fillId="0" borderId="449" applyNumberFormat="0" applyProtection="0">
      <alignment horizontal="right" vertical="center"/>
    </xf>
    <xf numFmtId="4" fontId="122" fillId="51" borderId="449" applyNumberFormat="0" applyProtection="0">
      <alignment horizontal="right" vertical="center"/>
    </xf>
    <xf numFmtId="0" fontId="125" fillId="0" borderId="446"/>
    <xf numFmtId="4" fontId="108" fillId="67" borderId="470" applyNumberFormat="0" applyProtection="0">
      <alignment horizontal="right" vertical="center"/>
    </xf>
    <xf numFmtId="0" fontId="41" fillId="78" borderId="454" applyNumberFormat="0" applyFont="0" applyAlignment="0" applyProtection="0"/>
    <xf numFmtId="4" fontId="113" fillId="113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0" fontId="44" fillId="70" borderId="453" applyNumberFormat="0" applyAlignment="0" applyProtection="0"/>
    <xf numFmtId="0" fontId="41" fillId="78" borderId="474" applyNumberFormat="0" applyFont="0" applyAlignment="0" applyProtection="0"/>
    <xf numFmtId="4" fontId="106" fillId="77" borderId="470" applyNumberFormat="0" applyProtection="0">
      <alignment vertical="center"/>
    </xf>
    <xf numFmtId="0" fontId="19" fillId="37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4" fontId="108" fillId="65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6" fillId="77" borderId="470" applyNumberFormat="0" applyProtection="0">
      <alignment vertical="center"/>
    </xf>
    <xf numFmtId="4" fontId="108" fillId="113" borderId="470" applyNumberFormat="0" applyProtection="0">
      <alignment horizontal="right" vertical="center"/>
    </xf>
    <xf numFmtId="0" fontId="18" fillId="30" borderId="469"/>
    <xf numFmtId="4" fontId="108" fillId="59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13" fillId="113" borderId="470" applyNumberFormat="0" applyProtection="0">
      <alignment horizontal="right" vertical="center"/>
    </xf>
    <xf numFmtId="0" fontId="19" fillId="25" borderId="470" applyNumberFormat="0" applyProtection="0">
      <alignment horizontal="left" vertical="center" indent="1"/>
    </xf>
    <xf numFmtId="4" fontId="108" fillId="116" borderId="470" applyNumberFormat="0" applyProtection="0">
      <alignment vertical="center"/>
    </xf>
    <xf numFmtId="168" fontId="15" fillId="0" borderId="469">
      <alignment horizontal="right" indent="1"/>
    </xf>
    <xf numFmtId="0" fontId="19" fillId="114" borderId="470" applyNumberFormat="0" applyProtection="0">
      <alignment horizontal="left" vertical="top" indent="1"/>
    </xf>
    <xf numFmtId="4" fontId="108" fillId="69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0" fontId="106" fillId="23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0" fontId="57" fillId="57" borderId="466" applyNumberFormat="0" applyAlignment="0" applyProtection="0"/>
    <xf numFmtId="0" fontId="62" fillId="0" borderId="468" applyNumberFormat="0" applyFill="0" applyAlignment="0" applyProtection="0"/>
    <xf numFmtId="0" fontId="108" fillId="109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0" fontId="18" fillId="30" borderId="469"/>
    <xf numFmtId="0" fontId="18" fillId="30" borderId="469"/>
    <xf numFmtId="4" fontId="108" fillId="65" borderId="470" applyNumberFormat="0" applyProtection="0">
      <alignment horizontal="right" vertical="center"/>
    </xf>
    <xf numFmtId="0" fontId="44" fillId="70" borderId="466" applyNumberFormat="0" applyAlignment="0" applyProtection="0"/>
    <xf numFmtId="0" fontId="18" fillId="76" borderId="465"/>
    <xf numFmtId="0" fontId="41" fillId="78" borderId="474" applyNumberFormat="0" applyFont="0" applyAlignment="0" applyProtection="0"/>
    <xf numFmtId="4" fontId="108" fillId="69" borderId="470" applyNumberFormat="0" applyProtection="0">
      <alignment horizontal="right" vertical="center"/>
    </xf>
    <xf numFmtId="4" fontId="107" fillId="23" borderId="470" applyNumberFormat="0" applyProtection="0">
      <alignment vertical="center"/>
    </xf>
    <xf numFmtId="4" fontId="108" fillId="67" borderId="470" applyNumberFormat="0" applyProtection="0">
      <alignment horizontal="right" vertical="center"/>
    </xf>
    <xf numFmtId="4" fontId="106" fillId="77" borderId="470" applyNumberFormat="0" applyProtection="0">
      <alignment vertical="center"/>
    </xf>
    <xf numFmtId="0" fontId="123" fillId="21" borderId="473"/>
    <xf numFmtId="0" fontId="101" fillId="113" borderId="470" applyNumberFormat="0" applyProtection="0">
      <alignment horizontal="left" vertical="top" indent="1"/>
    </xf>
    <xf numFmtId="0" fontId="101" fillId="115" borderId="470" applyNumberFormat="0" applyProtection="0">
      <alignment horizontal="left" vertical="top" indent="1"/>
    </xf>
    <xf numFmtId="0" fontId="115" fillId="58" borderId="472" applyNumberFormat="0" applyProtection="0">
      <alignment horizontal="left" vertical="center" indent="1"/>
    </xf>
    <xf numFmtId="0" fontId="115" fillId="70" borderId="472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4" fontId="108" fillId="115" borderId="447" applyNumberFormat="0" applyProtection="0">
      <alignment horizontal="right" vertical="center"/>
    </xf>
    <xf numFmtId="0" fontId="41" fillId="78" borderId="432" applyNumberFormat="0" applyFont="0" applyAlignment="0" applyProtection="0"/>
    <xf numFmtId="4" fontId="108" fillId="113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0" fontId="19" fillId="25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0" fontId="108" fillId="109" borderId="447" applyNumberFormat="0" applyProtection="0">
      <alignment horizontal="left" vertical="top" indent="1"/>
    </xf>
    <xf numFmtId="0" fontId="57" fillId="57" borderId="444" applyNumberFormat="0" applyAlignment="0" applyProtection="0"/>
    <xf numFmtId="4" fontId="111" fillId="113" borderId="447" applyNumberFormat="0" applyProtection="0">
      <alignment horizontal="right" vertical="center"/>
    </xf>
    <xf numFmtId="0" fontId="41" fillId="78" borderId="432" applyNumberFormat="0" applyFont="0" applyAlignment="0" applyProtection="0"/>
    <xf numFmtId="0" fontId="19" fillId="25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8" fillId="53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0" fontId="57" fillId="57" borderId="444" applyNumberFormat="0" applyAlignment="0" applyProtection="0"/>
    <xf numFmtId="4" fontId="108" fillId="116" borderId="447" applyNumberFormat="0" applyProtection="0">
      <alignment vertical="center"/>
    </xf>
    <xf numFmtId="0" fontId="108" fillId="116" borderId="447" applyNumberFormat="0" applyProtection="0">
      <alignment horizontal="left" vertical="top" indent="1"/>
    </xf>
    <xf numFmtId="0" fontId="62" fillId="0" borderId="433" applyNumberFormat="0" applyFill="0" applyAlignment="0" applyProtection="0"/>
    <xf numFmtId="168" fontId="15" fillId="0" borderId="446">
      <alignment horizontal="right" indent="1"/>
    </xf>
    <xf numFmtId="4" fontId="106" fillId="23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0" fontId="44" fillId="70" borderId="444" applyNumberFormat="0" applyAlignment="0" applyProtection="0"/>
    <xf numFmtId="4" fontId="108" fillId="111" borderId="447" applyNumberFormat="0" applyProtection="0">
      <alignment horizontal="right" vertical="center"/>
    </xf>
    <xf numFmtId="168" fontId="15" fillId="0" borderId="446">
      <alignment horizontal="right" indent="1"/>
    </xf>
    <xf numFmtId="4" fontId="113" fillId="113" borderId="447" applyNumberFormat="0" applyProtection="0">
      <alignment horizontal="right" vertical="center"/>
    </xf>
    <xf numFmtId="4" fontId="107" fillId="23" borderId="447" applyNumberFormat="0" applyProtection="0">
      <alignment vertical="center"/>
    </xf>
    <xf numFmtId="0" fontId="41" fillId="78" borderId="432" applyNumberFormat="0" applyFont="0" applyAlignment="0" applyProtection="0"/>
    <xf numFmtId="168" fontId="15" fillId="0" borderId="446">
      <alignment horizontal="right" indent="1"/>
    </xf>
    <xf numFmtId="4" fontId="108" fillId="53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116" borderId="447" applyNumberFormat="0" applyProtection="0">
      <alignment horizontal="left" vertical="center" indent="1"/>
    </xf>
    <xf numFmtId="4" fontId="107" fillId="23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11" fillId="113" borderId="447" applyNumberFormat="0" applyProtection="0">
      <alignment horizontal="right" vertical="center"/>
    </xf>
    <xf numFmtId="4" fontId="106" fillId="23" borderId="447" applyNumberFormat="0" applyProtection="0">
      <alignment horizontal="left" vertical="center" indent="1"/>
    </xf>
    <xf numFmtId="0" fontId="44" fillId="70" borderId="444" applyNumberFormat="0" applyAlignment="0" applyProtection="0"/>
    <xf numFmtId="0" fontId="57" fillId="57" borderId="444" applyNumberFormat="0" applyAlignment="0" applyProtection="0"/>
    <xf numFmtId="0" fontId="19" fillId="109" borderId="447" applyNumberFormat="0" applyProtection="0">
      <alignment horizontal="left" vertical="center" indent="1"/>
    </xf>
    <xf numFmtId="4" fontId="108" fillId="60" borderId="447" applyNumberFormat="0" applyProtection="0">
      <alignment horizontal="right" vertical="center"/>
    </xf>
    <xf numFmtId="168" fontId="15" fillId="0" borderId="446">
      <alignment horizontal="right" indent="1"/>
    </xf>
    <xf numFmtId="4" fontId="108" fillId="69" borderId="447" applyNumberFormat="0" applyProtection="0">
      <alignment horizontal="right" vertical="center"/>
    </xf>
    <xf numFmtId="0" fontId="44" fillId="70" borderId="444" applyNumberFormat="0" applyAlignment="0" applyProtection="0"/>
    <xf numFmtId="168" fontId="15" fillId="0" borderId="446">
      <alignment horizontal="right" indent="1"/>
    </xf>
    <xf numFmtId="0" fontId="14" fillId="78" borderId="432" applyNumberFormat="0" applyFont="0" applyAlignment="0" applyProtection="0"/>
    <xf numFmtId="0" fontId="105" fillId="70" borderId="445" applyNumberFormat="0" applyAlignment="0" applyProtection="0"/>
    <xf numFmtId="4" fontId="108" fillId="116" borderId="447" applyNumberFormat="0" applyProtection="0">
      <alignment horizontal="left" vertical="center" indent="1"/>
    </xf>
    <xf numFmtId="4" fontId="111" fillId="116" borderId="447" applyNumberFormat="0" applyProtection="0">
      <alignment vertical="center"/>
    </xf>
    <xf numFmtId="0" fontId="19" fillId="37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7" fillId="23" borderId="447" applyNumberFormat="0" applyProtection="0">
      <alignment vertical="center"/>
    </xf>
    <xf numFmtId="4" fontId="106" fillId="23" borderId="447" applyNumberFormat="0" applyProtection="0">
      <alignment horizontal="left" vertical="center" indent="1"/>
    </xf>
    <xf numFmtId="0" fontId="106" fillId="23" borderId="447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4" fontId="108" fillId="115" borderId="447" applyNumberFormat="0" applyProtection="0">
      <alignment horizontal="left" vertical="center" indent="1"/>
    </xf>
    <xf numFmtId="4" fontId="113" fillId="113" borderId="447" applyNumberFormat="0" applyProtection="0">
      <alignment horizontal="right" vertical="center"/>
    </xf>
    <xf numFmtId="0" fontId="105" fillId="70" borderId="445" applyNumberFormat="0" applyAlignment="0" applyProtection="0"/>
    <xf numFmtId="0" fontId="57" fillId="57" borderId="444" applyNumberFormat="0" applyAlignment="0" applyProtection="0"/>
    <xf numFmtId="0" fontId="62" fillId="0" borderId="433" applyNumberFormat="0" applyFill="0" applyAlignment="0" applyProtection="0"/>
    <xf numFmtId="0" fontId="106" fillId="23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7" fillId="23" borderId="447" applyNumberFormat="0" applyProtection="0">
      <alignment vertical="center"/>
    </xf>
    <xf numFmtId="4" fontId="106" fillId="23" borderId="447" applyNumberFormat="0" applyProtection="0">
      <alignment horizontal="left" vertical="center" indent="1"/>
    </xf>
    <xf numFmtId="0" fontId="106" fillId="23" borderId="447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13" fillId="113" borderId="447" applyNumberFormat="0" applyProtection="0">
      <alignment horizontal="right" vertical="center"/>
    </xf>
    <xf numFmtId="0" fontId="108" fillId="116" borderId="447" applyNumberFormat="0" applyProtection="0">
      <alignment horizontal="left" vertical="top" indent="1"/>
    </xf>
    <xf numFmtId="4" fontId="108" fillId="115" borderId="447" applyNumberFormat="0" applyProtection="0">
      <alignment horizontal="left" vertical="center" indent="1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08" fillId="69" borderId="447" applyNumberFormat="0" applyProtection="0">
      <alignment horizontal="right" vertical="center"/>
    </xf>
    <xf numFmtId="168" fontId="15" fillId="0" borderId="446">
      <alignment horizontal="right" indent="1"/>
    </xf>
    <xf numFmtId="0" fontId="44" fillId="70" borderId="444" applyNumberFormat="0" applyAlignment="0" applyProtection="0"/>
    <xf numFmtId="0" fontId="106" fillId="23" borderId="447" applyNumberFormat="0" applyProtection="0">
      <alignment horizontal="left" vertical="top" indent="1"/>
    </xf>
    <xf numFmtId="4" fontId="108" fillId="67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13" fillId="113" borderId="447" applyNumberFormat="0" applyProtection="0">
      <alignment horizontal="right" vertical="center"/>
    </xf>
    <xf numFmtId="4" fontId="115" fillId="110" borderId="449" applyNumberFormat="0" applyProtection="0">
      <alignment horizontal="left" vertical="center" indent="1"/>
    </xf>
    <xf numFmtId="4" fontId="121" fillId="23" borderId="449" applyNumberFormat="0" applyProtection="0">
      <alignment vertical="center"/>
    </xf>
    <xf numFmtId="4" fontId="122" fillId="23" borderId="449" applyNumberFormat="0" applyProtection="0">
      <alignment vertical="center"/>
    </xf>
    <xf numFmtId="4" fontId="123" fillId="116" borderId="449" applyNumberFormat="0" applyProtection="0">
      <alignment horizontal="left" vertical="center" indent="1"/>
    </xf>
    <xf numFmtId="4" fontId="115" fillId="53" borderId="449" applyNumberFormat="0" applyProtection="0">
      <alignment horizontal="right" vertical="center"/>
    </xf>
    <xf numFmtId="4" fontId="115" fillId="136" borderId="449" applyNumberFormat="0" applyProtection="0">
      <alignment horizontal="right" vertical="center"/>
    </xf>
    <xf numFmtId="4" fontId="115" fillId="61" borderId="449" applyNumberFormat="0" applyProtection="0">
      <alignment horizontal="right" vertical="center"/>
    </xf>
    <xf numFmtId="4" fontId="115" fillId="65" borderId="449" applyNumberFormat="0" applyProtection="0">
      <alignment horizontal="right" vertical="center"/>
    </xf>
    <xf numFmtId="4" fontId="115" fillId="69" borderId="449" applyNumberFormat="0" applyProtection="0">
      <alignment horizontal="right" vertical="center"/>
    </xf>
    <xf numFmtId="4" fontId="115" fillId="68" borderId="449" applyNumberFormat="0" applyProtection="0">
      <alignment horizontal="right" vertical="center"/>
    </xf>
    <xf numFmtId="4" fontId="115" fillId="111" borderId="449" applyNumberFormat="0" applyProtection="0">
      <alignment horizontal="right" vertical="center"/>
    </xf>
    <xf numFmtId="4" fontId="115" fillId="60" borderId="449" applyNumberFormat="0" applyProtection="0">
      <alignment horizontal="right" vertical="center"/>
    </xf>
    <xf numFmtId="4" fontId="115" fillId="112" borderId="448" applyNumberFormat="0" applyProtection="0">
      <alignment horizontal="left" vertical="center" indent="1"/>
    </xf>
    <xf numFmtId="4" fontId="115" fillId="51" borderId="449" applyNumberFormat="0" applyProtection="0">
      <alignment horizontal="left" vertical="center" indent="1"/>
    </xf>
    <xf numFmtId="4" fontId="115" fillId="51" borderId="449" applyNumberFormat="0" applyProtection="0">
      <alignment horizontal="left" vertical="center" indent="1"/>
    </xf>
    <xf numFmtId="4" fontId="124" fillId="137" borderId="448" applyNumberFormat="0" applyProtection="0">
      <alignment horizontal="left" vertical="center" indent="1"/>
    </xf>
    <xf numFmtId="4" fontId="115" fillId="115" borderId="449" applyNumberFormat="0" applyProtection="0">
      <alignment horizontal="right" vertical="center"/>
    </xf>
    <xf numFmtId="0" fontId="115" fillId="70" borderId="449" applyNumberFormat="0" applyProtection="0">
      <alignment horizontal="left" vertical="center" indent="1"/>
    </xf>
    <xf numFmtId="0" fontId="101" fillId="137" borderId="447" applyNumberFormat="0" applyProtection="0">
      <alignment horizontal="left" vertical="top" indent="1"/>
    </xf>
    <xf numFmtId="0" fontId="101" fillId="137" borderId="447" applyNumberFormat="0" applyProtection="0">
      <alignment horizontal="left" vertical="top" indent="1"/>
    </xf>
    <xf numFmtId="0" fontId="115" fillId="138" borderId="449" applyNumberFormat="0" applyProtection="0">
      <alignment horizontal="left" vertical="center" indent="1"/>
    </xf>
    <xf numFmtId="0" fontId="101" fillId="115" borderId="447" applyNumberFormat="0" applyProtection="0">
      <alignment horizontal="left" vertical="top" indent="1"/>
    </xf>
    <xf numFmtId="0" fontId="101" fillId="115" borderId="447" applyNumberFormat="0" applyProtection="0">
      <alignment horizontal="left" vertical="top" indent="1"/>
    </xf>
    <xf numFmtId="0" fontId="115" fillId="58" borderId="449" applyNumberFormat="0" applyProtection="0">
      <alignment horizontal="left" vertical="center" indent="1"/>
    </xf>
    <xf numFmtId="0" fontId="101" fillId="58" borderId="447" applyNumberFormat="0" applyProtection="0">
      <alignment horizontal="left" vertical="top" indent="1"/>
    </xf>
    <xf numFmtId="0" fontId="101" fillId="58" borderId="447" applyNumberFormat="0" applyProtection="0">
      <alignment horizontal="left" vertical="top" indent="1"/>
    </xf>
    <xf numFmtId="0" fontId="115" fillId="113" borderId="449" applyNumberFormat="0" applyProtection="0">
      <alignment horizontal="left" vertical="center" indent="1"/>
    </xf>
    <xf numFmtId="0" fontId="101" fillId="113" borderId="447" applyNumberFormat="0" applyProtection="0">
      <alignment horizontal="left" vertical="top" indent="1"/>
    </xf>
    <xf numFmtId="0" fontId="101" fillId="113" borderId="447" applyNumberFormat="0" applyProtection="0">
      <alignment horizontal="left" vertical="top" indent="1"/>
    </xf>
    <xf numFmtId="4" fontId="123" fillId="139" borderId="449" applyNumberFormat="0" applyProtection="0">
      <alignment horizontal="left" vertical="center" indent="1"/>
    </xf>
    <xf numFmtId="4" fontId="123" fillId="139" borderId="449" applyNumberFormat="0" applyProtection="0">
      <alignment horizontal="left" vertical="center" indent="1"/>
    </xf>
    <xf numFmtId="0" fontId="123" fillId="21" borderId="450"/>
    <xf numFmtId="4" fontId="115" fillId="0" borderId="449" applyNumberFormat="0" applyProtection="0">
      <alignment horizontal="right" vertical="center"/>
    </xf>
    <xf numFmtId="4" fontId="122" fillId="51" borderId="449" applyNumberFormat="0" applyProtection="0">
      <alignment horizontal="right" vertical="center"/>
    </xf>
    <xf numFmtId="0" fontId="125" fillId="0" borderId="446"/>
    <xf numFmtId="4" fontId="106" fillId="77" borderId="470" applyNumberFormat="0" applyProtection="0">
      <alignment vertical="center"/>
    </xf>
    <xf numFmtId="0" fontId="18" fillId="30" borderId="469"/>
    <xf numFmtId="4" fontId="106" fillId="23" borderId="447" applyNumberFormat="0" applyProtection="0">
      <alignment horizontal="left" vertical="center" indent="1"/>
    </xf>
    <xf numFmtId="4" fontId="107" fillId="23" borderId="447" applyNumberFormat="0" applyProtection="0">
      <alignment vertical="center"/>
    </xf>
    <xf numFmtId="4" fontId="108" fillId="67" borderId="447" applyNumberFormat="0" applyProtection="0">
      <alignment horizontal="right" vertical="center"/>
    </xf>
    <xf numFmtId="0" fontId="41" fillId="78" borderId="432" applyNumberFormat="0" applyFont="0" applyAlignment="0" applyProtection="0"/>
    <xf numFmtId="4" fontId="113" fillId="113" borderId="447" applyNumberFormat="0" applyProtection="0">
      <alignment horizontal="right" vertical="center"/>
    </xf>
    <xf numFmtId="0" fontId="44" fillId="70" borderId="444" applyNumberFormat="0" applyAlignment="0" applyProtection="0"/>
    <xf numFmtId="168" fontId="15" fillId="0" borderId="446">
      <alignment horizontal="right" indent="1"/>
    </xf>
    <xf numFmtId="0" fontId="108" fillId="116" borderId="447" applyNumberFormat="0" applyProtection="0">
      <alignment horizontal="left" vertical="top" indent="1"/>
    </xf>
    <xf numFmtId="4" fontId="108" fillId="61" borderId="447" applyNumberFormat="0" applyProtection="0">
      <alignment horizontal="right" vertical="center"/>
    </xf>
    <xf numFmtId="0" fontId="41" fillId="78" borderId="432" applyNumberFormat="0" applyFont="0" applyAlignment="0" applyProtection="0"/>
    <xf numFmtId="0" fontId="57" fillId="57" borderId="444" applyNumberFormat="0" applyAlignment="0" applyProtection="0"/>
    <xf numFmtId="0" fontId="14" fillId="78" borderId="432" applyNumberFormat="0" applyFont="0" applyAlignment="0" applyProtection="0"/>
    <xf numFmtId="0" fontId="62" fillId="0" borderId="433" applyNumberFormat="0" applyFill="0" applyAlignment="0" applyProtection="0"/>
    <xf numFmtId="4" fontId="108" fillId="113" borderId="447" applyNumberFormat="0" applyProtection="0">
      <alignment horizontal="right" vertical="center"/>
    </xf>
    <xf numFmtId="168" fontId="15" fillId="0" borderId="446">
      <alignment horizontal="right" indent="1"/>
    </xf>
    <xf numFmtId="4" fontId="106" fillId="77" borderId="447" applyNumberFormat="0" applyProtection="0">
      <alignment vertical="center"/>
    </xf>
    <xf numFmtId="0" fontId="18" fillId="30" borderId="446"/>
    <xf numFmtId="0" fontId="62" fillId="0" borderId="433" applyNumberFormat="0" applyFill="0" applyAlignment="0" applyProtection="0"/>
    <xf numFmtId="0" fontId="108" fillId="109" borderId="447" applyNumberFormat="0" applyProtection="0">
      <alignment horizontal="left" vertical="top" indent="1"/>
    </xf>
    <xf numFmtId="0" fontId="108" fillId="116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44" fillId="70" borderId="444" applyNumberFormat="0" applyAlignment="0" applyProtection="0"/>
    <xf numFmtId="0" fontId="19" fillId="109" borderId="447" applyNumberFormat="0" applyProtection="0">
      <alignment horizontal="left" vertical="top" indent="1"/>
    </xf>
    <xf numFmtId="4" fontId="108" fillId="67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53" borderId="447" applyNumberFormat="0" applyProtection="0">
      <alignment horizontal="right" vertical="center"/>
    </xf>
    <xf numFmtId="0" fontId="106" fillId="23" borderId="447" applyNumberFormat="0" applyProtection="0">
      <alignment horizontal="left" vertical="top" indent="1"/>
    </xf>
    <xf numFmtId="4" fontId="106" fillId="23" borderId="447" applyNumberFormat="0" applyProtection="0">
      <alignment horizontal="left" vertical="center" indent="1"/>
    </xf>
    <xf numFmtId="4" fontId="107" fillId="23" borderId="447" applyNumberFormat="0" applyProtection="0">
      <alignment vertical="center"/>
    </xf>
    <xf numFmtId="0" fontId="57" fillId="57" borderId="444" applyNumberFormat="0" applyAlignment="0" applyProtection="0"/>
    <xf numFmtId="0" fontId="105" fillId="70" borderId="445" applyNumberFormat="0" applyAlignment="0" applyProtection="0"/>
    <xf numFmtId="0" fontId="44" fillId="70" borderId="453" applyNumberFormat="0" applyAlignment="0" applyProtection="0"/>
    <xf numFmtId="168" fontId="15" fillId="0" borderId="442">
      <alignment horizontal="right" indent="1"/>
    </xf>
    <xf numFmtId="0" fontId="41" fillId="78" borderId="432" applyNumberFormat="0" applyFont="0" applyAlignment="0" applyProtection="0"/>
    <xf numFmtId="168" fontId="15" fillId="0" borderId="446">
      <alignment horizontal="right" indent="1"/>
    </xf>
    <xf numFmtId="0" fontId="62" fillId="0" borderId="433" applyNumberFormat="0" applyFill="0" applyAlignment="0" applyProtection="0"/>
    <xf numFmtId="0" fontId="19" fillId="109" borderId="447" applyNumberFormat="0" applyProtection="0">
      <alignment horizontal="left" vertical="center" indent="1"/>
    </xf>
    <xf numFmtId="0" fontId="18" fillId="30" borderId="442"/>
    <xf numFmtId="0" fontId="18" fillId="76" borderId="443"/>
    <xf numFmtId="4" fontId="106" fillId="77" borderId="447" applyNumberFormat="0" applyProtection="0">
      <alignment vertical="center"/>
    </xf>
    <xf numFmtId="0" fontId="19" fillId="114" borderId="447" applyNumberFormat="0" applyProtection="0">
      <alignment horizontal="left" vertical="top" indent="1"/>
    </xf>
    <xf numFmtId="0" fontId="19" fillId="37" borderId="470" applyNumberFormat="0" applyProtection="0">
      <alignment horizontal="left" vertical="top" indent="1"/>
    </xf>
    <xf numFmtId="4" fontId="111" fillId="116" borderId="470" applyNumberFormat="0" applyProtection="0">
      <alignment vertical="center"/>
    </xf>
    <xf numFmtId="0" fontId="57" fillId="57" borderId="461" applyNumberFormat="0" applyAlignment="0" applyProtection="0"/>
    <xf numFmtId="4" fontId="108" fillId="65" borderId="470" applyNumberFormat="0" applyProtection="0">
      <alignment horizontal="right" vertical="center"/>
    </xf>
    <xf numFmtId="0" fontId="41" fillId="78" borderId="457" applyNumberFormat="0" applyFont="0" applyAlignment="0" applyProtection="0"/>
    <xf numFmtId="4" fontId="108" fillId="113" borderId="470" applyNumberFormat="0" applyProtection="0">
      <alignment horizontal="right" vertical="center"/>
    </xf>
    <xf numFmtId="0" fontId="57" fillId="57" borderId="444" applyNumberFormat="0" applyAlignment="0" applyProtection="0"/>
    <xf numFmtId="0" fontId="14" fillId="78" borderId="432" applyNumberFormat="0" applyFont="0" applyAlignment="0" applyProtection="0"/>
    <xf numFmtId="0" fontId="19" fillId="114" borderId="470" applyNumberFormat="0" applyProtection="0">
      <alignment horizontal="left" vertical="center" indent="1"/>
    </xf>
    <xf numFmtId="4" fontId="108" fillId="60" borderId="447" applyNumberFormat="0" applyProtection="0">
      <alignment horizontal="right" vertical="center"/>
    </xf>
    <xf numFmtId="0" fontId="44" fillId="70" borderId="456" applyNumberFormat="0" applyAlignment="0" applyProtection="0"/>
    <xf numFmtId="0" fontId="19" fillId="25" borderId="470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44" fillId="70" borderId="444" applyNumberFormat="0" applyAlignment="0" applyProtection="0"/>
    <xf numFmtId="168" fontId="15" fillId="0" borderId="446">
      <alignment horizontal="right" indent="1"/>
    </xf>
    <xf numFmtId="0" fontId="57" fillId="57" borderId="444" applyNumberFormat="0" applyAlignment="0" applyProtection="0"/>
    <xf numFmtId="0" fontId="18" fillId="30" borderId="442"/>
    <xf numFmtId="0" fontId="18" fillId="76" borderId="443"/>
    <xf numFmtId="4" fontId="108" fillId="53" borderId="470" applyNumberFormat="0" applyProtection="0">
      <alignment horizontal="right" vertical="center"/>
    </xf>
    <xf numFmtId="0" fontId="57" fillId="57" borderId="453" applyNumberFormat="0" applyAlignment="0" applyProtection="0"/>
    <xf numFmtId="4" fontId="108" fillId="113" borderId="470" applyNumberFormat="0" applyProtection="0">
      <alignment horizontal="right" vertical="center"/>
    </xf>
    <xf numFmtId="0" fontId="19" fillId="37" borderId="470" applyNumberFormat="0" applyProtection="0">
      <alignment horizontal="left" vertical="center" indent="1"/>
    </xf>
    <xf numFmtId="0" fontId="57" fillId="57" borderId="453" applyNumberFormat="0" applyAlignment="0" applyProtection="0"/>
    <xf numFmtId="0" fontId="41" fillId="78" borderId="432" applyNumberFormat="0" applyFont="0" applyAlignment="0" applyProtection="0"/>
    <xf numFmtId="0" fontId="44" fillId="70" borderId="444" applyNumberFormat="0" applyAlignment="0" applyProtection="0"/>
    <xf numFmtId="0" fontId="40" fillId="30" borderId="464"/>
    <xf numFmtId="0" fontId="44" fillId="70" borderId="461" applyNumberFormat="0" applyAlignment="0" applyProtection="0"/>
    <xf numFmtId="0" fontId="62" fillId="0" borderId="433" applyNumberFormat="0" applyFill="0" applyAlignment="0" applyProtection="0"/>
    <xf numFmtId="168" fontId="15" fillId="0" borderId="446">
      <alignment horizontal="right" indent="1"/>
    </xf>
    <xf numFmtId="4" fontId="111" fillId="113" borderId="447" applyNumberFormat="0" applyProtection="0">
      <alignment horizontal="right"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4" fontId="108" fillId="60" borderId="447" applyNumberFormat="0" applyProtection="0">
      <alignment horizontal="right" vertical="center"/>
    </xf>
    <xf numFmtId="4" fontId="108" fillId="53" borderId="447" applyNumberFormat="0" applyProtection="0">
      <alignment horizontal="right" vertical="center"/>
    </xf>
    <xf numFmtId="168" fontId="15" fillId="0" borderId="446">
      <alignment horizontal="right" indent="1"/>
    </xf>
    <xf numFmtId="4" fontId="107" fillId="23" borderId="447" applyNumberFormat="0" applyProtection="0">
      <alignment vertical="center"/>
    </xf>
    <xf numFmtId="168" fontId="15" fillId="0" borderId="446">
      <alignment horizontal="right" indent="1"/>
    </xf>
    <xf numFmtId="4" fontId="108" fillId="111" borderId="447" applyNumberFormat="0" applyProtection="0">
      <alignment horizontal="right" vertical="center"/>
    </xf>
    <xf numFmtId="0" fontId="108" fillId="109" borderId="447" applyNumberFormat="0" applyProtection="0">
      <alignment horizontal="left" vertical="top" indent="1"/>
    </xf>
    <xf numFmtId="4" fontId="106" fillId="23" borderId="447" applyNumberFormat="0" applyProtection="0">
      <alignment horizontal="left" vertical="center" indent="1"/>
    </xf>
    <xf numFmtId="0" fontId="19" fillId="114" borderId="470" applyNumberFormat="0" applyProtection="0">
      <alignment horizontal="left" vertical="center" indent="1"/>
    </xf>
    <xf numFmtId="0" fontId="62" fillId="0" borderId="433" applyNumberFormat="0" applyFill="0" applyAlignment="0" applyProtection="0"/>
    <xf numFmtId="4" fontId="108" fillId="116" borderId="447" applyNumberFormat="0" applyProtection="0">
      <alignment vertical="center"/>
    </xf>
    <xf numFmtId="0" fontId="57" fillId="57" borderId="444" applyNumberFormat="0" applyAlignment="0" applyProtection="0"/>
    <xf numFmtId="4" fontId="108" fillId="53" borderId="447" applyNumberFormat="0" applyProtection="0">
      <alignment horizontal="right" vertical="center"/>
    </xf>
    <xf numFmtId="4" fontId="106" fillId="77" borderId="447" applyNumberFormat="0" applyProtection="0">
      <alignment vertical="center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top" indent="1"/>
    </xf>
    <xf numFmtId="4" fontId="111" fillId="113" borderId="447" applyNumberFormat="0" applyProtection="0">
      <alignment horizontal="right" vertical="center"/>
    </xf>
    <xf numFmtId="0" fontId="108" fillId="109" borderId="447" applyNumberFormat="0" applyProtection="0">
      <alignment horizontal="left" vertical="top" indent="1"/>
    </xf>
    <xf numFmtId="0" fontId="44" fillId="70" borderId="444" applyNumberFormat="0" applyAlignment="0" applyProtection="0"/>
    <xf numFmtId="0" fontId="19" fillId="114" borderId="447" applyNumberFormat="0" applyProtection="0">
      <alignment horizontal="left" vertical="center" indent="1"/>
    </xf>
    <xf numFmtId="4" fontId="108" fillId="115" borderId="447" applyNumberFormat="0" applyProtection="0">
      <alignment horizontal="right" vertical="center"/>
    </xf>
    <xf numFmtId="0" fontId="57" fillId="57" borderId="444" applyNumberFormat="0" applyAlignment="0" applyProtection="0"/>
    <xf numFmtId="0" fontId="14" fillId="78" borderId="432" applyNumberFormat="0" applyFont="0" applyAlignment="0" applyProtection="0"/>
    <xf numFmtId="0" fontId="105" fillId="70" borderId="445" applyNumberFormat="0" applyAlignment="0" applyProtection="0"/>
    <xf numFmtId="168" fontId="15" fillId="0" borderId="446">
      <alignment horizontal="right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4" fontId="106" fillId="77" borderId="447" applyNumberFormat="0" applyProtection="0">
      <alignment vertical="center"/>
    </xf>
    <xf numFmtId="4" fontId="107" fillId="23" borderId="447" applyNumberFormat="0" applyProtection="0">
      <alignment vertical="center"/>
    </xf>
    <xf numFmtId="4" fontId="106" fillId="23" borderId="447" applyNumberFormat="0" applyProtection="0">
      <alignment horizontal="left" vertical="center" indent="1"/>
    </xf>
    <xf numFmtId="0" fontId="106" fillId="23" borderId="447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0" fontId="44" fillId="70" borderId="444" applyNumberFormat="0" applyAlignment="0" applyProtection="0"/>
    <xf numFmtId="4" fontId="113" fillId="113" borderId="447" applyNumberFormat="0" applyProtection="0">
      <alignment horizontal="right" vertical="center"/>
    </xf>
    <xf numFmtId="168" fontId="15" fillId="0" borderId="446">
      <alignment horizontal="right" indent="1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08" fillId="59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4" fontId="108" fillId="61" borderId="447" applyNumberFormat="0" applyProtection="0">
      <alignment horizontal="right" vertical="center"/>
    </xf>
    <xf numFmtId="0" fontId="18" fillId="30" borderId="446"/>
    <xf numFmtId="4" fontId="108" fillId="59" borderId="447" applyNumberFormat="0" applyProtection="0">
      <alignment horizontal="right" vertical="center"/>
    </xf>
    <xf numFmtId="0" fontId="18" fillId="30" borderId="446"/>
    <xf numFmtId="4" fontId="106" fillId="77" borderId="447" applyNumberFormat="0" applyProtection="0">
      <alignment vertical="center"/>
    </xf>
    <xf numFmtId="168" fontId="15" fillId="0" borderId="446">
      <alignment horizontal="right" indent="1"/>
    </xf>
    <xf numFmtId="4" fontId="108" fillId="113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0" fontId="14" fillId="78" borderId="432" applyNumberFormat="0" applyFont="0" applyAlignment="0" applyProtection="0"/>
    <xf numFmtId="0" fontId="18" fillId="30" borderId="446"/>
    <xf numFmtId="4" fontId="108" fillId="65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0" fontId="18" fillId="30" borderId="446"/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0" fontId="108" fillId="109" borderId="447" applyNumberFormat="0" applyProtection="0">
      <alignment horizontal="left" vertical="top" indent="1"/>
    </xf>
    <xf numFmtId="0" fontId="57" fillId="57" borderId="444" applyNumberFormat="0" applyAlignment="0" applyProtection="0"/>
    <xf numFmtId="0" fontId="57" fillId="57" borderId="444" applyNumberFormat="0" applyAlignment="0" applyProtection="0"/>
    <xf numFmtId="4" fontId="111" fillId="113" borderId="447" applyNumberFormat="0" applyProtection="0">
      <alignment horizontal="right" vertical="center"/>
    </xf>
    <xf numFmtId="0" fontId="41" fillId="78" borderId="432" applyNumberFormat="0" applyFont="0" applyAlignment="0" applyProtection="0"/>
    <xf numFmtId="0" fontId="19" fillId="25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8" fillId="53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0" fontId="57" fillId="57" borderId="444" applyNumberFormat="0" applyAlignment="0" applyProtection="0"/>
    <xf numFmtId="4" fontId="108" fillId="116" borderId="447" applyNumberFormat="0" applyProtection="0">
      <alignment vertical="center"/>
    </xf>
    <xf numFmtId="0" fontId="108" fillId="116" borderId="447" applyNumberFormat="0" applyProtection="0">
      <alignment horizontal="left" vertical="top" indent="1"/>
    </xf>
    <xf numFmtId="0" fontId="62" fillId="0" borderId="433" applyNumberFormat="0" applyFill="0" applyAlignment="0" applyProtection="0"/>
    <xf numFmtId="168" fontId="15" fillId="0" borderId="446">
      <alignment horizontal="right" indent="1"/>
    </xf>
    <xf numFmtId="4" fontId="106" fillId="23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0" fontId="44" fillId="70" borderId="444" applyNumberFormat="0" applyAlignment="0" applyProtection="0"/>
    <xf numFmtId="4" fontId="108" fillId="111" borderId="447" applyNumberFormat="0" applyProtection="0">
      <alignment horizontal="right" vertical="center"/>
    </xf>
    <xf numFmtId="168" fontId="15" fillId="0" borderId="446">
      <alignment horizontal="right" indent="1"/>
    </xf>
    <xf numFmtId="4" fontId="113" fillId="113" borderId="447" applyNumberFormat="0" applyProtection="0">
      <alignment horizontal="right" vertical="center"/>
    </xf>
    <xf numFmtId="4" fontId="107" fillId="23" borderId="447" applyNumberFormat="0" applyProtection="0">
      <alignment vertical="center"/>
    </xf>
    <xf numFmtId="0" fontId="41" fillId="78" borderId="432" applyNumberFormat="0" applyFont="0" applyAlignment="0" applyProtection="0"/>
    <xf numFmtId="168" fontId="15" fillId="0" borderId="446">
      <alignment horizontal="right" indent="1"/>
    </xf>
    <xf numFmtId="4" fontId="108" fillId="53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116" borderId="447" applyNumberFormat="0" applyProtection="0">
      <alignment horizontal="left" vertical="center" indent="1"/>
    </xf>
    <xf numFmtId="4" fontId="107" fillId="23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11" fillId="113" borderId="447" applyNumberFormat="0" applyProtection="0">
      <alignment horizontal="right" vertical="center"/>
    </xf>
    <xf numFmtId="4" fontId="106" fillId="23" borderId="447" applyNumberFormat="0" applyProtection="0">
      <alignment horizontal="left" vertical="center" indent="1"/>
    </xf>
    <xf numFmtId="0" fontId="44" fillId="70" borderId="444" applyNumberFormat="0" applyAlignment="0" applyProtection="0"/>
    <xf numFmtId="0" fontId="57" fillId="57" borderId="444" applyNumberFormat="0" applyAlignment="0" applyProtection="0"/>
    <xf numFmtId="0" fontId="19" fillId="109" borderId="447" applyNumberFormat="0" applyProtection="0">
      <alignment horizontal="left" vertical="center" indent="1"/>
    </xf>
    <xf numFmtId="4" fontId="108" fillId="60" borderId="447" applyNumberFormat="0" applyProtection="0">
      <alignment horizontal="right" vertical="center"/>
    </xf>
    <xf numFmtId="168" fontId="15" fillId="0" borderId="446">
      <alignment horizontal="right" indent="1"/>
    </xf>
    <xf numFmtId="4" fontId="108" fillId="69" borderId="447" applyNumberFormat="0" applyProtection="0">
      <alignment horizontal="right" vertical="center"/>
    </xf>
    <xf numFmtId="0" fontId="44" fillId="70" borderId="444" applyNumberFormat="0" applyAlignment="0" applyProtection="0"/>
    <xf numFmtId="168" fontId="15" fillId="0" borderId="446">
      <alignment horizontal="right" indent="1"/>
    </xf>
    <xf numFmtId="0" fontId="14" fillId="78" borderId="432" applyNumberFormat="0" applyFont="0" applyAlignment="0" applyProtection="0"/>
    <xf numFmtId="0" fontId="105" fillId="70" borderId="445" applyNumberFormat="0" applyAlignment="0" applyProtection="0"/>
    <xf numFmtId="4" fontId="108" fillId="116" borderId="447" applyNumberFormat="0" applyProtection="0">
      <alignment horizontal="left" vertical="center" indent="1"/>
    </xf>
    <xf numFmtId="4" fontId="111" fillId="116" borderId="447" applyNumberFormat="0" applyProtection="0">
      <alignment vertical="center"/>
    </xf>
    <xf numFmtId="0" fontId="19" fillId="37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7" fillId="23" borderId="447" applyNumberFormat="0" applyProtection="0">
      <alignment vertical="center"/>
    </xf>
    <xf numFmtId="4" fontId="106" fillId="23" borderId="447" applyNumberFormat="0" applyProtection="0">
      <alignment horizontal="left" vertical="center" indent="1"/>
    </xf>
    <xf numFmtId="0" fontId="106" fillId="23" borderId="447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168" fontId="15" fillId="0" borderId="446">
      <alignment horizontal="right" indent="1"/>
    </xf>
    <xf numFmtId="4" fontId="108" fillId="115" borderId="447" applyNumberFormat="0" applyProtection="0">
      <alignment horizontal="left" vertical="center" indent="1"/>
    </xf>
    <xf numFmtId="4" fontId="113" fillId="113" borderId="447" applyNumberFormat="0" applyProtection="0">
      <alignment horizontal="right" vertical="center"/>
    </xf>
    <xf numFmtId="0" fontId="105" fillId="70" borderId="445" applyNumberFormat="0" applyAlignment="0" applyProtection="0"/>
    <xf numFmtId="0" fontId="57" fillId="57" borderId="444" applyNumberFormat="0" applyAlignment="0" applyProtection="0"/>
    <xf numFmtId="0" fontId="62" fillId="0" borderId="433" applyNumberFormat="0" applyFill="0" applyAlignment="0" applyProtection="0"/>
    <xf numFmtId="0" fontId="106" fillId="23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7" fillId="23" borderId="447" applyNumberFormat="0" applyProtection="0">
      <alignment vertical="center"/>
    </xf>
    <xf numFmtId="4" fontId="106" fillId="23" borderId="447" applyNumberFormat="0" applyProtection="0">
      <alignment horizontal="left" vertical="center" indent="1"/>
    </xf>
    <xf numFmtId="0" fontId="106" fillId="23" borderId="447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13" fillId="113" borderId="447" applyNumberFormat="0" applyProtection="0">
      <alignment horizontal="right" vertical="center"/>
    </xf>
    <xf numFmtId="0" fontId="108" fillId="116" borderId="447" applyNumberFormat="0" applyProtection="0">
      <alignment horizontal="left" vertical="top" indent="1"/>
    </xf>
    <xf numFmtId="4" fontId="108" fillId="115" borderId="447" applyNumberFormat="0" applyProtection="0">
      <alignment horizontal="left" vertical="center" indent="1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08" fillId="69" borderId="447" applyNumberFormat="0" applyProtection="0">
      <alignment horizontal="right" vertical="center"/>
    </xf>
    <xf numFmtId="168" fontId="15" fillId="0" borderId="446">
      <alignment horizontal="right" indent="1"/>
    </xf>
    <xf numFmtId="0" fontId="44" fillId="70" borderId="444" applyNumberFormat="0" applyAlignment="0" applyProtection="0"/>
    <xf numFmtId="0" fontId="106" fillId="23" borderId="447" applyNumberFormat="0" applyProtection="0">
      <alignment horizontal="left" vertical="top" indent="1"/>
    </xf>
    <xf numFmtId="4" fontId="108" fillId="67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13" fillId="113" borderId="447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09" borderId="470" applyNumberFormat="0" applyProtection="0">
      <alignment horizontal="left" vertical="top" indent="1"/>
    </xf>
    <xf numFmtId="4" fontId="106" fillId="23" borderId="470" applyNumberFormat="0" applyProtection="0">
      <alignment horizontal="left" vertical="center" indent="1"/>
    </xf>
    <xf numFmtId="4" fontId="108" fillId="69" borderId="470" applyNumberFormat="0" applyProtection="0">
      <alignment horizontal="right" vertical="center"/>
    </xf>
    <xf numFmtId="168" fontId="15" fillId="0" borderId="469">
      <alignment horizontal="right" indent="1"/>
    </xf>
    <xf numFmtId="4" fontId="107" fillId="23" borderId="470" applyNumberFormat="0" applyProtection="0">
      <alignment vertical="center"/>
    </xf>
    <xf numFmtId="0" fontId="105" fillId="70" borderId="467" applyNumberFormat="0" applyAlignment="0" applyProtection="0"/>
    <xf numFmtId="0" fontId="18" fillId="30" borderId="446"/>
    <xf numFmtId="4" fontId="108" fillId="59" borderId="447" applyNumberFormat="0" applyProtection="0">
      <alignment horizontal="right" vertical="center"/>
    </xf>
    <xf numFmtId="0" fontId="18" fillId="30" borderId="446"/>
    <xf numFmtId="4" fontId="108" fillId="61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13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4" fontId="111" fillId="113" borderId="447" applyNumberFormat="0" applyProtection="0">
      <alignment horizontal="right" vertical="center"/>
    </xf>
    <xf numFmtId="4" fontId="108" fillId="113" borderId="447" applyNumberFormat="0" applyProtection="0">
      <alignment horizontal="right" vertical="center"/>
    </xf>
    <xf numFmtId="4" fontId="108" fillId="116" borderId="447" applyNumberFormat="0" applyProtection="0">
      <alignment horizontal="left" vertical="center" indent="1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vertical="center"/>
    </xf>
    <xf numFmtId="0" fontId="19" fillId="25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4" fontId="108" fillId="111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0" fontId="44" fillId="70" borderId="444" applyNumberFormat="0" applyAlignment="0" applyProtection="0"/>
    <xf numFmtId="168" fontId="15" fillId="0" borderId="446">
      <alignment horizontal="right" indent="1"/>
    </xf>
    <xf numFmtId="0" fontId="62" fillId="0" borderId="433" applyNumberFormat="0" applyFill="0" applyAlignment="0" applyProtection="0"/>
    <xf numFmtId="0" fontId="18" fillId="76" borderId="465"/>
    <xf numFmtId="0" fontId="62" fillId="0" borderId="433" applyNumberFormat="0" applyFill="0" applyAlignment="0" applyProtection="0"/>
    <xf numFmtId="0" fontId="41" fillId="78" borderId="432" applyNumberFormat="0" applyFont="0" applyAlignment="0" applyProtection="0"/>
    <xf numFmtId="168" fontId="15" fillId="0" borderId="446">
      <alignment horizontal="right" indent="1"/>
    </xf>
    <xf numFmtId="0" fontId="57" fillId="57" borderId="444" applyNumberFormat="0" applyAlignment="0" applyProtection="0"/>
    <xf numFmtId="0" fontId="101" fillId="137" borderId="447" applyNumberFormat="0" applyProtection="0">
      <alignment horizontal="left" vertical="top" indent="1"/>
    </xf>
    <xf numFmtId="0" fontId="101" fillId="137" borderId="447" applyNumberFormat="0" applyProtection="0">
      <alignment horizontal="left" vertical="top" indent="1"/>
    </xf>
    <xf numFmtId="0" fontId="101" fillId="115" borderId="447" applyNumberFormat="0" applyProtection="0">
      <alignment horizontal="left" vertical="top" indent="1"/>
    </xf>
    <xf numFmtId="0" fontId="101" fillId="115" borderId="447" applyNumberFormat="0" applyProtection="0">
      <alignment horizontal="left" vertical="top" indent="1"/>
    </xf>
    <xf numFmtId="0" fontId="101" fillId="58" borderId="447" applyNumberFormat="0" applyProtection="0">
      <alignment horizontal="left" vertical="top" indent="1"/>
    </xf>
    <xf numFmtId="0" fontId="101" fillId="58" borderId="447" applyNumberFormat="0" applyProtection="0">
      <alignment horizontal="left" vertical="top" indent="1"/>
    </xf>
    <xf numFmtId="0" fontId="101" fillId="113" borderId="447" applyNumberFormat="0" applyProtection="0">
      <alignment horizontal="left" vertical="top" indent="1"/>
    </xf>
    <xf numFmtId="0" fontId="101" fillId="113" borderId="447" applyNumberFormat="0" applyProtection="0">
      <alignment horizontal="left" vertical="top" indent="1"/>
    </xf>
    <xf numFmtId="0" fontId="123" fillId="21" borderId="450"/>
    <xf numFmtId="168" fontId="15" fillId="0" borderId="446">
      <alignment horizontal="right" indent="1"/>
    </xf>
    <xf numFmtId="0" fontId="125" fillId="0" borderId="446"/>
    <xf numFmtId="4" fontId="108" fillId="53" borderId="470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0" fontId="41" fillId="78" borderId="432" applyNumberFormat="0" applyFont="0" applyAlignment="0" applyProtection="0"/>
    <xf numFmtId="168" fontId="15" fillId="0" borderId="469">
      <alignment horizontal="right" indent="1"/>
    </xf>
    <xf numFmtId="4" fontId="108" fillId="111" borderId="470" applyNumberFormat="0" applyProtection="0">
      <alignment horizontal="right" vertical="center"/>
    </xf>
    <xf numFmtId="0" fontId="62" fillId="0" borderId="463" applyNumberFormat="0" applyFill="0" applyAlignment="0" applyProtection="0"/>
    <xf numFmtId="0" fontId="108" fillId="109" borderId="470" applyNumberFormat="0" applyProtection="0">
      <alignment horizontal="left" vertical="top" indent="1"/>
    </xf>
    <xf numFmtId="4" fontId="111" fillId="113" borderId="470" applyNumberFormat="0" applyProtection="0">
      <alignment horizontal="right" vertical="center"/>
    </xf>
    <xf numFmtId="0" fontId="19" fillId="37" borderId="470" applyNumberFormat="0" applyProtection="0">
      <alignment horizontal="left" vertical="top" indent="1"/>
    </xf>
    <xf numFmtId="0" fontId="18" fillId="30" borderId="469"/>
    <xf numFmtId="0" fontId="19" fillId="37" borderId="470" applyNumberFormat="0" applyProtection="0">
      <alignment horizontal="left" vertical="top" indent="1"/>
    </xf>
    <xf numFmtId="0" fontId="18" fillId="30" borderId="469"/>
    <xf numFmtId="4" fontId="108" fillId="59" borderId="470" applyNumberFormat="0" applyProtection="0">
      <alignment horizontal="right" vertical="center"/>
    </xf>
    <xf numFmtId="0" fontId="18" fillId="30" borderId="469"/>
    <xf numFmtId="168" fontId="15" fillId="0" borderId="469">
      <alignment horizontal="right" indent="1"/>
    </xf>
    <xf numFmtId="4" fontId="108" fillId="61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4" fontId="108" fillId="113" borderId="470" applyNumberFormat="0" applyProtection="0">
      <alignment horizontal="right" vertical="center"/>
    </xf>
    <xf numFmtId="0" fontId="108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top" indent="1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4" fontId="108" fillId="65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6" fillId="23" borderId="470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0" fontId="57" fillId="57" borderId="466" applyNumberFormat="0" applyAlignment="0" applyProtection="0"/>
    <xf numFmtId="0" fontId="62" fillId="0" borderId="468" applyNumberFormat="0" applyFill="0" applyAlignment="0" applyProtection="0"/>
    <xf numFmtId="4" fontId="113" fillId="113" borderId="470" applyNumberFormat="0" applyProtection="0">
      <alignment horizontal="right" vertical="center"/>
    </xf>
    <xf numFmtId="0" fontId="14" fillId="78" borderId="474" applyNumberFormat="0" applyFont="0" applyAlignment="0" applyProtection="0"/>
    <xf numFmtId="168" fontId="15" fillId="0" borderId="469">
      <alignment horizontal="right" indent="1"/>
    </xf>
    <xf numFmtId="0" fontId="19" fillId="37" borderId="470" applyNumberFormat="0" applyProtection="0">
      <alignment horizontal="left" vertical="center" indent="1"/>
    </xf>
    <xf numFmtId="4" fontId="108" fillId="69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0" fontId="41" fillId="78" borderId="474" applyNumberFormat="0" applyFont="0" applyAlignment="0" applyProtection="0"/>
    <xf numFmtId="0" fontId="19" fillId="114" borderId="470" applyNumberFormat="0" applyProtection="0">
      <alignment horizontal="left" vertical="top" indent="1"/>
    </xf>
    <xf numFmtId="168" fontId="15" fillId="0" borderId="469">
      <alignment horizontal="right" indent="1"/>
    </xf>
    <xf numFmtId="168" fontId="15" fillId="0" borderId="469">
      <alignment horizontal="right" indent="1"/>
    </xf>
    <xf numFmtId="0" fontId="18" fillId="30" borderId="469"/>
    <xf numFmtId="4" fontId="108" fillId="68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116" borderId="470" applyNumberFormat="0" applyProtection="0">
      <alignment horizontal="left" vertical="center" indent="1"/>
    </xf>
    <xf numFmtId="4" fontId="108" fillId="111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0" fontId="101" fillId="113" borderId="470" applyNumberFormat="0" applyProtection="0">
      <alignment horizontal="left" vertical="top" indent="1"/>
    </xf>
    <xf numFmtId="4" fontId="123" fillId="139" borderId="472" applyNumberFormat="0" applyProtection="0">
      <alignment horizontal="left" vertical="center" indent="1"/>
    </xf>
    <xf numFmtId="0" fontId="115" fillId="138" borderId="472" applyNumberFormat="0" applyProtection="0">
      <alignment horizontal="left" vertical="center" indent="1"/>
    </xf>
    <xf numFmtId="0" fontId="101" fillId="115" borderId="470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0" fontId="19" fillId="25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8" fillId="30" borderId="446"/>
    <xf numFmtId="4" fontId="108" fillId="111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0" fontId="18" fillId="30" borderId="446"/>
    <xf numFmtId="168" fontId="15" fillId="0" borderId="469">
      <alignment horizontal="right" indent="1"/>
    </xf>
    <xf numFmtId="0" fontId="106" fillId="23" borderId="470" applyNumberFormat="0" applyProtection="0">
      <alignment horizontal="left" vertical="top" indent="1"/>
    </xf>
    <xf numFmtId="0" fontId="44" fillId="70" borderId="444" applyNumberFormat="0" applyAlignment="0" applyProtection="0"/>
    <xf numFmtId="0" fontId="57" fillId="57" borderId="444" applyNumberFormat="0" applyAlignment="0" applyProtection="0"/>
    <xf numFmtId="0" fontId="19" fillId="109" borderId="447" applyNumberFormat="0" applyProtection="0">
      <alignment horizontal="left" vertical="center" indent="1"/>
    </xf>
    <xf numFmtId="4" fontId="108" fillId="60" borderId="447" applyNumberFormat="0" applyProtection="0">
      <alignment horizontal="right" vertical="center"/>
    </xf>
    <xf numFmtId="168" fontId="15" fillId="0" borderId="446">
      <alignment horizontal="right" indent="1"/>
    </xf>
    <xf numFmtId="4" fontId="108" fillId="69" borderId="447" applyNumberFormat="0" applyProtection="0">
      <alignment horizontal="right" vertical="center"/>
    </xf>
    <xf numFmtId="0" fontId="44" fillId="70" borderId="444" applyNumberFormat="0" applyAlignment="0" applyProtection="0"/>
    <xf numFmtId="168" fontId="15" fillId="0" borderId="446">
      <alignment horizontal="right" indent="1"/>
    </xf>
    <xf numFmtId="0" fontId="14" fillId="78" borderId="432" applyNumberFormat="0" applyFont="0" applyAlignment="0" applyProtection="0"/>
    <xf numFmtId="0" fontId="105" fillId="70" borderId="445" applyNumberFormat="0" applyAlignment="0" applyProtection="0"/>
    <xf numFmtId="4" fontId="108" fillId="116" borderId="447" applyNumberFormat="0" applyProtection="0">
      <alignment horizontal="left" vertical="center" indent="1"/>
    </xf>
    <xf numFmtId="4" fontId="111" fillId="116" borderId="447" applyNumberFormat="0" applyProtection="0">
      <alignment vertical="center"/>
    </xf>
    <xf numFmtId="0" fontId="19" fillId="37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7" fillId="23" borderId="447" applyNumberFormat="0" applyProtection="0">
      <alignment vertical="center"/>
    </xf>
    <xf numFmtId="4" fontId="106" fillId="23" borderId="447" applyNumberFormat="0" applyProtection="0">
      <alignment horizontal="left" vertical="center" indent="1"/>
    </xf>
    <xf numFmtId="0" fontId="106" fillId="23" borderId="447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4" fontId="108" fillId="115" borderId="447" applyNumberFormat="0" applyProtection="0">
      <alignment horizontal="left" vertical="center" indent="1"/>
    </xf>
    <xf numFmtId="4" fontId="113" fillId="113" borderId="447" applyNumberFormat="0" applyProtection="0">
      <alignment horizontal="right" vertical="center"/>
    </xf>
    <xf numFmtId="0" fontId="105" fillId="70" borderId="445" applyNumberFormat="0" applyAlignment="0" applyProtection="0"/>
    <xf numFmtId="0" fontId="57" fillId="57" borderId="444" applyNumberFormat="0" applyAlignment="0" applyProtection="0"/>
    <xf numFmtId="0" fontId="62" fillId="0" borderId="433" applyNumberFormat="0" applyFill="0" applyAlignment="0" applyProtection="0"/>
    <xf numFmtId="0" fontId="106" fillId="23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7" fillId="23" borderId="447" applyNumberFormat="0" applyProtection="0">
      <alignment vertical="center"/>
    </xf>
    <xf numFmtId="4" fontId="106" fillId="23" borderId="447" applyNumberFormat="0" applyProtection="0">
      <alignment horizontal="left" vertical="center" indent="1"/>
    </xf>
    <xf numFmtId="0" fontId="106" fillId="23" borderId="447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13" fillId="113" borderId="447" applyNumberFormat="0" applyProtection="0">
      <alignment horizontal="right" vertical="center"/>
    </xf>
    <xf numFmtId="0" fontId="108" fillId="116" borderId="447" applyNumberFormat="0" applyProtection="0">
      <alignment horizontal="left" vertical="top" indent="1"/>
    </xf>
    <xf numFmtId="4" fontId="108" fillId="115" borderId="447" applyNumberFormat="0" applyProtection="0">
      <alignment horizontal="left" vertical="center" indent="1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08" fillId="69" borderId="447" applyNumberFormat="0" applyProtection="0">
      <alignment horizontal="right" vertical="center"/>
    </xf>
    <xf numFmtId="168" fontId="15" fillId="0" borderId="446">
      <alignment horizontal="right" indent="1"/>
    </xf>
    <xf numFmtId="0" fontId="44" fillId="70" borderId="444" applyNumberFormat="0" applyAlignment="0" applyProtection="0"/>
    <xf numFmtId="0" fontId="106" fillId="23" borderId="447" applyNumberFormat="0" applyProtection="0">
      <alignment horizontal="left" vertical="top" indent="1"/>
    </xf>
    <xf numFmtId="4" fontId="108" fillId="67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13" fillId="113" borderId="447" applyNumberFormat="0" applyProtection="0">
      <alignment horizontal="right" vertical="center"/>
    </xf>
    <xf numFmtId="0" fontId="18" fillId="30" borderId="446"/>
    <xf numFmtId="4" fontId="115" fillId="110" borderId="449" applyNumberFormat="0" applyProtection="0">
      <alignment horizontal="left" vertical="center" indent="1"/>
    </xf>
    <xf numFmtId="0" fontId="18" fillId="30" borderId="446"/>
    <xf numFmtId="4" fontId="121" fillId="23" borderId="449" applyNumberFormat="0" applyProtection="0">
      <alignment vertical="center"/>
    </xf>
    <xf numFmtId="4" fontId="122" fillId="23" borderId="449" applyNumberFormat="0" applyProtection="0">
      <alignment vertical="center"/>
    </xf>
    <xf numFmtId="4" fontId="123" fillId="116" borderId="449" applyNumberFormat="0" applyProtection="0">
      <alignment horizontal="left" vertical="center" indent="1"/>
    </xf>
    <xf numFmtId="4" fontId="115" fillId="53" borderId="449" applyNumberFormat="0" applyProtection="0">
      <alignment horizontal="right" vertical="center"/>
    </xf>
    <xf numFmtId="4" fontId="115" fillId="136" borderId="449" applyNumberFormat="0" applyProtection="0">
      <alignment horizontal="right" vertical="center"/>
    </xf>
    <xf numFmtId="4" fontId="115" fillId="61" borderId="449" applyNumberFormat="0" applyProtection="0">
      <alignment horizontal="right" vertical="center"/>
    </xf>
    <xf numFmtId="4" fontId="115" fillId="65" borderId="449" applyNumberFormat="0" applyProtection="0">
      <alignment horizontal="right" vertical="center"/>
    </xf>
    <xf numFmtId="4" fontId="115" fillId="69" borderId="449" applyNumberFormat="0" applyProtection="0">
      <alignment horizontal="right" vertical="center"/>
    </xf>
    <xf numFmtId="4" fontId="115" fillId="68" borderId="449" applyNumberFormat="0" applyProtection="0">
      <alignment horizontal="right" vertical="center"/>
    </xf>
    <xf numFmtId="4" fontId="115" fillId="111" borderId="449" applyNumberFormat="0" applyProtection="0">
      <alignment horizontal="right" vertical="center"/>
    </xf>
    <xf numFmtId="4" fontId="115" fillId="60" borderId="449" applyNumberFormat="0" applyProtection="0">
      <alignment horizontal="right" vertical="center"/>
    </xf>
    <xf numFmtId="4" fontId="115" fillId="112" borderId="448" applyNumberFormat="0" applyProtection="0">
      <alignment horizontal="left" vertical="center" indent="1"/>
    </xf>
    <xf numFmtId="4" fontId="115" fillId="51" borderId="449" applyNumberFormat="0" applyProtection="0">
      <alignment horizontal="left" vertical="center" indent="1"/>
    </xf>
    <xf numFmtId="4" fontId="115" fillId="51" borderId="449" applyNumberFormat="0" applyProtection="0">
      <alignment horizontal="left" vertical="center" indent="1"/>
    </xf>
    <xf numFmtId="4" fontId="124" fillId="137" borderId="448" applyNumberFormat="0" applyProtection="0">
      <alignment horizontal="left" vertical="center" indent="1"/>
    </xf>
    <xf numFmtId="4" fontId="115" fillId="115" borderId="449" applyNumberFormat="0" applyProtection="0">
      <alignment horizontal="right" vertical="center"/>
    </xf>
    <xf numFmtId="0" fontId="115" fillId="70" borderId="449" applyNumberFormat="0" applyProtection="0">
      <alignment horizontal="left" vertical="center" indent="1"/>
    </xf>
    <xf numFmtId="0" fontId="101" fillId="137" borderId="447" applyNumberFormat="0" applyProtection="0">
      <alignment horizontal="left" vertical="top" indent="1"/>
    </xf>
    <xf numFmtId="0" fontId="101" fillId="137" borderId="447" applyNumberFormat="0" applyProtection="0">
      <alignment horizontal="left" vertical="top" indent="1"/>
    </xf>
    <xf numFmtId="0" fontId="115" fillId="138" borderId="449" applyNumberFormat="0" applyProtection="0">
      <alignment horizontal="left" vertical="center" indent="1"/>
    </xf>
    <xf numFmtId="0" fontId="101" fillId="115" borderId="447" applyNumberFormat="0" applyProtection="0">
      <alignment horizontal="left" vertical="top" indent="1"/>
    </xf>
    <xf numFmtId="0" fontId="101" fillId="115" borderId="447" applyNumberFormat="0" applyProtection="0">
      <alignment horizontal="left" vertical="top" indent="1"/>
    </xf>
    <xf numFmtId="0" fontId="115" fillId="58" borderId="449" applyNumberFormat="0" applyProtection="0">
      <alignment horizontal="left" vertical="center" indent="1"/>
    </xf>
    <xf numFmtId="0" fontId="101" fillId="58" borderId="447" applyNumberFormat="0" applyProtection="0">
      <alignment horizontal="left" vertical="top" indent="1"/>
    </xf>
    <xf numFmtId="0" fontId="101" fillId="58" borderId="447" applyNumberFormat="0" applyProtection="0">
      <alignment horizontal="left" vertical="top" indent="1"/>
    </xf>
    <xf numFmtId="0" fontId="115" fillId="113" borderId="449" applyNumberFormat="0" applyProtection="0">
      <alignment horizontal="left" vertical="center" indent="1"/>
    </xf>
    <xf numFmtId="0" fontId="101" fillId="113" borderId="447" applyNumberFormat="0" applyProtection="0">
      <alignment horizontal="left" vertical="top" indent="1"/>
    </xf>
    <xf numFmtId="0" fontId="101" fillId="113" borderId="447" applyNumberFormat="0" applyProtection="0">
      <alignment horizontal="left" vertical="top" indent="1"/>
    </xf>
    <xf numFmtId="4" fontId="123" fillId="139" borderId="449" applyNumberFormat="0" applyProtection="0">
      <alignment horizontal="left" vertical="center" indent="1"/>
    </xf>
    <xf numFmtId="4" fontId="123" fillId="139" borderId="449" applyNumberFormat="0" applyProtection="0">
      <alignment horizontal="left" vertical="center" indent="1"/>
    </xf>
    <xf numFmtId="0" fontId="44" fillId="70" borderId="453" applyNumberFormat="0" applyAlignment="0" applyProtection="0"/>
    <xf numFmtId="0" fontId="123" fillId="21" borderId="450"/>
    <xf numFmtId="4" fontId="115" fillId="0" borderId="449" applyNumberFormat="0" applyProtection="0">
      <alignment horizontal="right" vertical="center"/>
    </xf>
    <xf numFmtId="4" fontId="122" fillId="51" borderId="449" applyNumberFormat="0" applyProtection="0">
      <alignment horizontal="right" vertical="center"/>
    </xf>
    <xf numFmtId="0" fontId="125" fillId="0" borderId="442"/>
    <xf numFmtId="168" fontId="15" fillId="0" borderId="446">
      <alignment horizontal="right" indent="1"/>
    </xf>
    <xf numFmtId="168" fontId="15" fillId="0" borderId="446">
      <alignment horizontal="right" indent="1"/>
    </xf>
    <xf numFmtId="168" fontId="15" fillId="0" borderId="446">
      <alignment horizontal="right" indent="1"/>
    </xf>
    <xf numFmtId="168" fontId="15" fillId="0" borderId="446">
      <alignment horizontal="right" indent="1"/>
    </xf>
    <xf numFmtId="4" fontId="108" fillId="68" borderId="470" applyNumberFormat="0" applyProtection="0">
      <alignment horizontal="right" vertical="center"/>
    </xf>
    <xf numFmtId="0" fontId="18" fillId="30" borderId="446"/>
    <xf numFmtId="4" fontId="115" fillId="112" borderId="448" applyNumberFormat="0" applyProtection="0">
      <alignment horizontal="left" vertical="center" indent="1"/>
    </xf>
    <xf numFmtId="4" fontId="124" fillId="137" borderId="448" applyNumberFormat="0" applyProtection="0">
      <alignment horizontal="left" vertical="center" indent="1"/>
    </xf>
    <xf numFmtId="0" fontId="18" fillId="30" borderId="469"/>
    <xf numFmtId="0" fontId="57" fillId="57" borderId="461" applyNumberFormat="0" applyAlignment="0" applyProtection="0"/>
    <xf numFmtId="0" fontId="18" fillId="30" borderId="442"/>
    <xf numFmtId="0" fontId="108" fillId="116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0" fontId="19" fillId="25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4" fontId="108" fillId="115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0" fontId="106" fillId="23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0" fontId="57" fillId="57" borderId="444" applyNumberFormat="0" applyAlignment="0" applyProtection="0"/>
    <xf numFmtId="4" fontId="108" fillId="11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4" fontId="108" fillId="115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53" borderId="447" applyNumberFormat="0" applyProtection="0">
      <alignment horizontal="right" vertical="center"/>
    </xf>
    <xf numFmtId="0" fontId="106" fillId="23" borderId="447" applyNumberFormat="0" applyProtection="0">
      <alignment horizontal="left" vertical="top" indent="1"/>
    </xf>
    <xf numFmtId="4" fontId="106" fillId="23" borderId="447" applyNumberFormat="0" applyProtection="0">
      <alignment horizontal="left" vertical="center" indent="1"/>
    </xf>
    <xf numFmtId="4" fontId="107" fillId="23" borderId="447" applyNumberFormat="0" applyProtection="0">
      <alignment vertical="center"/>
    </xf>
    <xf numFmtId="168" fontId="15" fillId="0" borderId="446">
      <alignment horizontal="right" indent="1"/>
    </xf>
    <xf numFmtId="4" fontId="113" fillId="113" borderId="447" applyNumberFormat="0" applyProtection="0">
      <alignment horizontal="right" vertical="center"/>
    </xf>
    <xf numFmtId="168" fontId="15" fillId="0" borderId="446">
      <alignment horizontal="right" indent="1"/>
    </xf>
    <xf numFmtId="4" fontId="108" fillId="111" borderId="447" applyNumberFormat="0" applyProtection="0">
      <alignment horizontal="right" vertical="center"/>
    </xf>
    <xf numFmtId="0" fontId="44" fillId="70" borderId="444" applyNumberFormat="0" applyAlignment="0" applyProtection="0"/>
    <xf numFmtId="0" fontId="108" fillId="109" borderId="447" applyNumberFormat="0" applyProtection="0">
      <alignment horizontal="left" vertical="top" indent="1"/>
    </xf>
    <xf numFmtId="4" fontId="106" fillId="23" borderId="447" applyNumberFormat="0" applyProtection="0">
      <alignment horizontal="left" vertical="center" indent="1"/>
    </xf>
    <xf numFmtId="0" fontId="62" fillId="0" borderId="433" applyNumberFormat="0" applyFill="0" applyAlignment="0" applyProtection="0"/>
    <xf numFmtId="0" fontId="14" fillId="78" borderId="432" applyNumberFormat="0" applyFont="0" applyAlignment="0" applyProtection="0"/>
    <xf numFmtId="0" fontId="108" fillId="116" borderId="447" applyNumberFormat="0" applyProtection="0">
      <alignment horizontal="left" vertical="top" indent="1"/>
    </xf>
    <xf numFmtId="0" fontId="108" fillId="109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0" fontId="19" fillId="37" borderId="447" applyNumberFormat="0" applyProtection="0">
      <alignment horizontal="left" vertical="top" indent="1"/>
    </xf>
    <xf numFmtId="0" fontId="14" fillId="78" borderId="454" applyNumberFormat="0" applyFont="0" applyAlignment="0" applyProtection="0"/>
    <xf numFmtId="4" fontId="106" fillId="77" borderId="447" applyNumberFormat="0" applyProtection="0">
      <alignment vertical="center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13" fillId="113" borderId="447" applyNumberFormat="0" applyProtection="0">
      <alignment horizontal="right" vertical="center"/>
    </xf>
    <xf numFmtId="0" fontId="19" fillId="114" borderId="470" applyNumberFormat="0" applyProtection="0">
      <alignment horizontal="left" vertical="top" indent="1"/>
    </xf>
    <xf numFmtId="4" fontId="111" fillId="116" borderId="447" applyNumberFormat="0" applyProtection="0">
      <alignment vertical="center"/>
    </xf>
    <xf numFmtId="0" fontId="108" fillId="109" borderId="447" applyNumberFormat="0" applyProtection="0">
      <alignment horizontal="left" vertical="top" indent="1"/>
    </xf>
    <xf numFmtId="4" fontId="111" fillId="113" borderId="447" applyNumberFormat="0" applyProtection="0">
      <alignment horizontal="right" vertical="center"/>
    </xf>
    <xf numFmtId="0" fontId="19" fillId="37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4" fontId="108" fillId="111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0" fontId="44" fillId="70" borderId="444" applyNumberFormat="0" applyAlignment="0" applyProtection="0"/>
    <xf numFmtId="0" fontId="18" fillId="76" borderId="465"/>
    <xf numFmtId="0" fontId="19" fillId="37" borderId="447" applyNumberFormat="0" applyProtection="0">
      <alignment horizontal="left" vertical="top" indent="1"/>
    </xf>
    <xf numFmtId="0" fontId="57" fillId="57" borderId="444" applyNumberFormat="0" applyAlignment="0" applyProtection="0"/>
    <xf numFmtId="168" fontId="15" fillId="0" borderId="446">
      <alignment horizontal="right" indent="1"/>
    </xf>
    <xf numFmtId="4" fontId="108" fillId="69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0" fontId="19" fillId="25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0" fontId="40" fillId="30" borderId="464"/>
    <xf numFmtId="4" fontId="108" fillId="61" borderId="470" applyNumberFormat="0" applyProtection="0">
      <alignment horizontal="right" vertical="center"/>
    </xf>
    <xf numFmtId="0" fontId="14" fillId="78" borderId="432" applyNumberFormat="0" applyFont="0" applyAlignment="0" applyProtection="0"/>
    <xf numFmtId="0" fontId="19" fillId="114" borderId="447" applyNumberFormat="0" applyProtection="0">
      <alignment horizontal="left" vertical="top" indent="1"/>
    </xf>
    <xf numFmtId="0" fontId="40" fillId="76" borderId="452"/>
    <xf numFmtId="0" fontId="19" fillId="25" borderId="470" applyNumberFormat="0" applyProtection="0">
      <alignment horizontal="left" vertical="top" indent="1"/>
    </xf>
    <xf numFmtId="0" fontId="62" fillId="0" borderId="433" applyNumberFormat="0" applyFill="0" applyAlignment="0" applyProtection="0"/>
    <xf numFmtId="0" fontId="18" fillId="30" borderId="446"/>
    <xf numFmtId="0" fontId="19" fillId="37" borderId="447" applyNumberFormat="0" applyProtection="0">
      <alignment horizontal="left" vertical="center" indent="1"/>
    </xf>
    <xf numFmtId="4" fontId="108" fillId="115" borderId="470" applyNumberFormat="0" applyProtection="0">
      <alignment horizontal="left" vertical="center" indent="1"/>
    </xf>
    <xf numFmtId="0" fontId="41" fillId="78" borderId="462" applyNumberFormat="0" applyFont="0" applyAlignment="0" applyProtection="0"/>
    <xf numFmtId="0" fontId="19" fillId="25" borderId="470" applyNumberFormat="0" applyProtection="0">
      <alignment horizontal="left" vertical="center" indent="1"/>
    </xf>
    <xf numFmtId="168" fontId="15" fillId="0" borderId="442">
      <alignment horizontal="right" indent="1"/>
    </xf>
    <xf numFmtId="0" fontId="105" fillId="70" borderId="445" applyNumberFormat="0" applyAlignment="0" applyProtection="0"/>
    <xf numFmtId="4" fontId="108" fillId="53" borderId="447" applyNumberFormat="0" applyProtection="0">
      <alignment horizontal="right" vertical="center"/>
    </xf>
    <xf numFmtId="0" fontId="18" fillId="30" borderId="446"/>
    <xf numFmtId="4" fontId="106" fillId="77" borderId="470" applyNumberFormat="0" applyProtection="0">
      <alignment vertical="center"/>
    </xf>
    <xf numFmtId="0" fontId="108" fillId="116" borderId="470" applyNumberFormat="0" applyProtection="0">
      <alignment horizontal="left" vertical="top" indent="1"/>
    </xf>
    <xf numFmtId="4" fontId="108" fillId="60" borderId="470" applyNumberFormat="0" applyProtection="0">
      <alignment horizontal="right" vertical="center"/>
    </xf>
    <xf numFmtId="0" fontId="19" fillId="109" borderId="470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0" fontId="41" fillId="78" borderId="454" applyNumberFormat="0" applyFont="0" applyAlignment="0" applyProtection="0"/>
    <xf numFmtId="4" fontId="108" fillId="115" borderId="447" applyNumberFormat="0" applyProtection="0">
      <alignment horizontal="left" vertical="center" indent="1"/>
    </xf>
    <xf numFmtId="4" fontId="111" fillId="116" borderId="447" applyNumberFormat="0" applyProtection="0">
      <alignment vertical="center"/>
    </xf>
    <xf numFmtId="4" fontId="108" fillId="115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0" fontId="57" fillId="57" borderId="461" applyNumberFormat="0" applyAlignment="0" applyProtection="0"/>
    <xf numFmtId="168" fontId="15" fillId="0" borderId="464">
      <alignment horizontal="right" indent="1"/>
    </xf>
    <xf numFmtId="4" fontId="107" fillId="23" borderId="447" applyNumberFormat="0" applyProtection="0">
      <alignment vertical="center"/>
    </xf>
    <xf numFmtId="168" fontId="15" fillId="0" borderId="446">
      <alignment horizontal="right" indent="1"/>
    </xf>
    <xf numFmtId="4" fontId="108" fillId="116" borderId="447" applyNumberFormat="0" applyProtection="0">
      <alignment horizontal="left" vertical="center" indent="1"/>
    </xf>
    <xf numFmtId="4" fontId="111" fillId="116" borderId="447" applyNumberFormat="0" applyProtection="0">
      <alignment vertical="center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4" fontId="108" fillId="115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53" borderId="447" applyNumberFormat="0" applyProtection="0">
      <alignment horizontal="right" vertical="center"/>
    </xf>
    <xf numFmtId="4" fontId="106" fillId="23" borderId="447" applyNumberFormat="0" applyProtection="0">
      <alignment horizontal="left" vertical="center" indent="1"/>
    </xf>
    <xf numFmtId="4" fontId="107" fillId="23" borderId="447" applyNumberFormat="0" applyProtection="0">
      <alignment vertical="center"/>
    </xf>
    <xf numFmtId="0" fontId="106" fillId="23" borderId="447" applyNumberFormat="0" applyProtection="0">
      <alignment horizontal="left" vertical="top" indent="1"/>
    </xf>
    <xf numFmtId="0" fontId="62" fillId="0" borderId="433" applyNumberFormat="0" applyFill="0" applyAlignment="0" applyProtection="0"/>
    <xf numFmtId="0" fontId="105" fillId="70" borderId="445" applyNumberFormat="0" applyAlignment="0" applyProtection="0"/>
    <xf numFmtId="4" fontId="113" fillId="113" borderId="447" applyNumberFormat="0" applyProtection="0">
      <alignment horizontal="right" vertical="center"/>
    </xf>
    <xf numFmtId="4" fontId="106" fillId="77" borderId="447" applyNumberFormat="0" applyProtection="0">
      <alignment vertical="center"/>
    </xf>
    <xf numFmtId="4" fontId="108" fillId="60" borderId="447" applyNumberFormat="0" applyProtection="0">
      <alignment horizontal="right" vertical="center"/>
    </xf>
    <xf numFmtId="168" fontId="15" fillId="0" borderId="446">
      <alignment horizontal="right" indent="1"/>
    </xf>
    <xf numFmtId="0" fontId="57" fillId="57" borderId="444" applyNumberFormat="0" applyAlignment="0" applyProtection="0"/>
    <xf numFmtId="0" fontId="44" fillId="70" borderId="444" applyNumberFormat="0" applyAlignment="0" applyProtection="0"/>
    <xf numFmtId="4" fontId="106" fillId="23" borderId="447" applyNumberFormat="0" applyProtection="0">
      <alignment horizontal="left" vertical="center" indent="1"/>
    </xf>
    <xf numFmtId="4" fontId="111" fillId="113" borderId="447" applyNumberFormat="0" applyProtection="0">
      <alignment horizontal="right" vertical="center"/>
    </xf>
    <xf numFmtId="4" fontId="108" fillId="116" borderId="447" applyNumberFormat="0" applyProtection="0">
      <alignment vertical="center"/>
    </xf>
    <xf numFmtId="4" fontId="108" fillId="59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0" fontId="18" fillId="30" borderId="446"/>
    <xf numFmtId="4" fontId="108" fillId="61" borderId="447" applyNumberFormat="0" applyProtection="0">
      <alignment horizontal="right" vertical="center"/>
    </xf>
    <xf numFmtId="0" fontId="18" fillId="30" borderId="446"/>
    <xf numFmtId="4" fontId="108" fillId="59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4" fontId="108" fillId="59" borderId="447" applyNumberFormat="0" applyProtection="0">
      <alignment horizontal="right" vertical="center"/>
    </xf>
    <xf numFmtId="4" fontId="108" fillId="113" borderId="447" applyNumberFormat="0" applyProtection="0">
      <alignment horizontal="right" vertical="center"/>
    </xf>
    <xf numFmtId="0" fontId="19" fillId="25" borderId="447" applyNumberFormat="0" applyProtection="0">
      <alignment horizontal="left" vertical="top" indent="1"/>
    </xf>
    <xf numFmtId="4" fontId="108" fillId="67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4" fontId="108" fillId="69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53" borderId="447" applyNumberFormat="0" applyProtection="0">
      <alignment horizontal="right" vertical="center"/>
    </xf>
    <xf numFmtId="0" fontId="57" fillId="57" borderId="444" applyNumberFormat="0" applyAlignment="0" applyProtection="0"/>
    <xf numFmtId="0" fontId="62" fillId="0" borderId="433" applyNumberFormat="0" applyFill="0" applyAlignment="0" applyProtection="0"/>
    <xf numFmtId="0" fontId="41" fillId="78" borderId="432" applyNumberFormat="0" applyFont="0" applyAlignment="0" applyProtection="0"/>
    <xf numFmtId="4" fontId="108" fillId="115" borderId="470" applyNumberFormat="0" applyProtection="0">
      <alignment horizontal="right" vertical="center"/>
    </xf>
    <xf numFmtId="0" fontId="19" fillId="109" borderId="447" applyNumberFormat="0" applyProtection="0">
      <alignment horizontal="left" vertical="center" indent="1"/>
    </xf>
    <xf numFmtId="0" fontId="18" fillId="30" borderId="442"/>
    <xf numFmtId="0" fontId="62" fillId="0" borderId="433" applyNumberFormat="0" applyFill="0" applyAlignment="0" applyProtection="0"/>
    <xf numFmtId="0" fontId="41" fillId="78" borderId="432" applyNumberFormat="0" applyFont="0" applyAlignment="0" applyProtection="0"/>
    <xf numFmtId="4" fontId="111" fillId="113" borderId="447" applyNumberFormat="0" applyProtection="0">
      <alignment horizontal="right" vertical="center"/>
    </xf>
    <xf numFmtId="4" fontId="106" fillId="77" borderId="447" applyNumberFormat="0" applyProtection="0">
      <alignment vertical="center"/>
    </xf>
    <xf numFmtId="0" fontId="41" fillId="78" borderId="432" applyNumberFormat="0" applyFont="0" applyAlignment="0" applyProtection="0"/>
    <xf numFmtId="4" fontId="108" fillId="116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0" fontId="44" fillId="70" borderId="444" applyNumberFormat="0" applyAlignment="0" applyProtection="0"/>
    <xf numFmtId="4" fontId="108" fillId="53" borderId="447" applyNumberFormat="0" applyProtection="0">
      <alignment horizontal="right" vertical="center"/>
    </xf>
    <xf numFmtId="4" fontId="108" fillId="116" borderId="447" applyNumberFormat="0" applyProtection="0">
      <alignment vertical="center"/>
    </xf>
    <xf numFmtId="4" fontId="107" fillId="23" borderId="447" applyNumberFormat="0" applyProtection="0">
      <alignment vertical="center"/>
    </xf>
    <xf numFmtId="4" fontId="108" fillId="61" borderId="447" applyNumberFormat="0" applyProtection="0">
      <alignment horizontal="right" vertical="center"/>
    </xf>
    <xf numFmtId="4" fontId="107" fillId="23" borderId="447" applyNumberFormat="0" applyProtection="0">
      <alignment vertical="center"/>
    </xf>
    <xf numFmtId="0" fontId="19" fillId="37" borderId="447" applyNumberFormat="0" applyProtection="0">
      <alignment horizontal="left" vertical="center" indent="1"/>
    </xf>
    <xf numFmtId="168" fontId="15" fillId="0" borderId="442">
      <alignment horizontal="right" indent="1"/>
    </xf>
    <xf numFmtId="168" fontId="15" fillId="0" borderId="446">
      <alignment horizontal="right" indent="1"/>
    </xf>
    <xf numFmtId="4" fontId="108" fillId="60" borderId="447" applyNumberFormat="0" applyProtection="0">
      <alignment horizontal="right" vertical="center"/>
    </xf>
    <xf numFmtId="0" fontId="57" fillId="57" borderId="444" applyNumberFormat="0" applyAlignment="0" applyProtection="0"/>
    <xf numFmtId="0" fontId="14" fillId="78" borderId="432" applyNumberFormat="0" applyFont="0" applyAlignment="0" applyProtection="0"/>
    <xf numFmtId="4" fontId="111" fillId="116" borderId="447" applyNumberFormat="0" applyProtection="0">
      <alignment vertical="center"/>
    </xf>
    <xf numFmtId="4" fontId="106" fillId="77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4" fontId="108" fillId="60" borderId="447" applyNumberFormat="0" applyProtection="0">
      <alignment horizontal="right" vertical="center"/>
    </xf>
    <xf numFmtId="0" fontId="108" fillId="116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06" fillId="23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top" indent="1"/>
    </xf>
    <xf numFmtId="0" fontId="57" fillId="57" borderId="444" applyNumberFormat="0" applyAlignment="0" applyProtection="0"/>
    <xf numFmtId="4" fontId="106" fillId="23" borderId="447" applyNumberFormat="0" applyProtection="0">
      <alignment horizontal="left" vertical="center" indent="1"/>
    </xf>
    <xf numFmtId="0" fontId="105" fillId="70" borderId="445" applyNumberFormat="0" applyAlignment="0" applyProtection="0"/>
    <xf numFmtId="0" fontId="44" fillId="70" borderId="444" applyNumberFormat="0" applyAlignment="0" applyProtection="0"/>
    <xf numFmtId="0" fontId="18" fillId="30" borderId="442"/>
    <xf numFmtId="0" fontId="18" fillId="76" borderId="443"/>
    <xf numFmtId="0" fontId="44" fillId="70" borderId="444" applyNumberFormat="0" applyAlignment="0" applyProtection="0"/>
    <xf numFmtId="4" fontId="108" fillId="60" borderId="470" applyNumberFormat="0" applyProtection="0">
      <alignment horizontal="right" vertical="center"/>
    </xf>
    <xf numFmtId="0" fontId="41" fillId="78" borderId="432" applyNumberFormat="0" applyFont="0" applyAlignment="0" applyProtection="0"/>
    <xf numFmtId="4" fontId="108" fillId="67" borderId="447" applyNumberFormat="0" applyProtection="0">
      <alignment horizontal="right" vertical="center"/>
    </xf>
    <xf numFmtId="4" fontId="108" fillId="116" borderId="447" applyNumberFormat="0" applyProtection="0">
      <alignment horizontal="left" vertical="center" indent="1"/>
    </xf>
    <xf numFmtId="0" fontId="57" fillId="57" borderId="444" applyNumberFormat="0" applyAlignment="0" applyProtection="0"/>
    <xf numFmtId="0" fontId="18" fillId="76" borderId="443"/>
    <xf numFmtId="168" fontId="15" fillId="0" borderId="446">
      <alignment horizontal="right" indent="1"/>
    </xf>
    <xf numFmtId="4" fontId="108" fillId="65" borderId="470" applyNumberFormat="0" applyProtection="0">
      <alignment horizontal="right" vertical="center"/>
    </xf>
    <xf numFmtId="0" fontId="19" fillId="109" borderId="470" applyNumberFormat="0" applyProtection="0">
      <alignment horizontal="left" vertical="center" indent="1"/>
    </xf>
    <xf numFmtId="4" fontId="107" fillId="23" borderId="470" applyNumberFormat="0" applyProtection="0">
      <alignment vertical="center"/>
    </xf>
    <xf numFmtId="0" fontId="19" fillId="25" borderId="447" applyNumberFormat="0" applyProtection="0">
      <alignment horizontal="left" vertical="top" indent="1"/>
    </xf>
    <xf numFmtId="168" fontId="15" fillId="0" borderId="469">
      <alignment horizontal="right" indent="1"/>
    </xf>
    <xf numFmtId="4" fontId="108" fillId="111" borderId="447" applyNumberFormat="0" applyProtection="0">
      <alignment horizontal="right" vertical="center"/>
    </xf>
    <xf numFmtId="0" fontId="19" fillId="109" borderId="447" applyNumberFormat="0" applyProtection="0">
      <alignment horizontal="left" vertical="center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13" fillId="113" borderId="447" applyNumberFormat="0" applyProtection="0">
      <alignment horizontal="right" vertical="center"/>
    </xf>
    <xf numFmtId="0" fontId="108" fillId="116" borderId="447" applyNumberFormat="0" applyProtection="0">
      <alignment horizontal="left" vertical="top" indent="1"/>
    </xf>
    <xf numFmtId="4" fontId="108" fillId="115" borderId="447" applyNumberFormat="0" applyProtection="0">
      <alignment horizontal="left" vertical="center" indent="1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08" fillId="69" borderId="447" applyNumberFormat="0" applyProtection="0">
      <alignment horizontal="right" vertical="center"/>
    </xf>
    <xf numFmtId="168" fontId="15" fillId="0" borderId="446">
      <alignment horizontal="right" indent="1"/>
    </xf>
    <xf numFmtId="0" fontId="44" fillId="70" borderId="444" applyNumberFormat="0" applyAlignment="0" applyProtection="0"/>
    <xf numFmtId="0" fontId="106" fillId="23" borderId="447" applyNumberFormat="0" applyProtection="0">
      <alignment horizontal="left" vertical="top" indent="1"/>
    </xf>
    <xf numFmtId="4" fontId="108" fillId="67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13" fillId="113" borderId="447" applyNumberFormat="0" applyProtection="0">
      <alignment horizontal="right" vertical="center"/>
    </xf>
    <xf numFmtId="4" fontId="108" fillId="116" borderId="470" applyNumberFormat="0" applyProtection="0">
      <alignment vertical="center"/>
    </xf>
    <xf numFmtId="0" fontId="19" fillId="25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center" indent="1"/>
    </xf>
    <xf numFmtId="4" fontId="108" fillId="115" borderId="470" applyNumberFormat="0" applyProtection="0">
      <alignment horizontal="left" vertical="center" indent="1"/>
    </xf>
    <xf numFmtId="4" fontId="108" fillId="53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0" fontId="108" fillId="116" borderId="470" applyNumberFormat="0" applyProtection="0">
      <alignment horizontal="left" vertical="top" indent="1"/>
    </xf>
    <xf numFmtId="4" fontId="108" fillId="69" borderId="447" applyNumberFormat="0" applyProtection="0">
      <alignment horizontal="right" vertical="center"/>
    </xf>
    <xf numFmtId="0" fontId="19" fillId="25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4" fontId="108" fillId="115" borderId="447" applyNumberFormat="0" applyProtection="0">
      <alignment horizontal="right" vertical="center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4" fontId="108" fillId="60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53" borderId="447" applyNumberFormat="0" applyProtection="0">
      <alignment horizontal="right" vertical="center"/>
    </xf>
    <xf numFmtId="0" fontId="106" fillId="23" borderId="447" applyNumberFormat="0" applyProtection="0">
      <alignment horizontal="left" vertical="top" indent="1"/>
    </xf>
    <xf numFmtId="4" fontId="106" fillId="23" borderId="447" applyNumberFormat="0" applyProtection="0">
      <alignment horizontal="left" vertical="center" indent="1"/>
    </xf>
    <xf numFmtId="4" fontId="107" fillId="23" borderId="447" applyNumberFormat="0" applyProtection="0">
      <alignment vertical="center"/>
    </xf>
    <xf numFmtId="4" fontId="106" fillId="77" borderId="447" applyNumberFormat="0" applyProtection="0">
      <alignment vertical="center"/>
    </xf>
    <xf numFmtId="0" fontId="62" fillId="0" borderId="463" applyNumberFormat="0" applyFill="0" applyAlignment="0" applyProtection="0"/>
    <xf numFmtId="0" fontId="62" fillId="0" borderId="433" applyNumberFormat="0" applyFill="0" applyAlignment="0" applyProtection="0"/>
    <xf numFmtId="0" fontId="105" fillId="70" borderId="445" applyNumberFormat="0" applyAlignment="0" applyProtection="0"/>
    <xf numFmtId="0" fontId="14" fillId="78" borderId="432" applyNumberFormat="0" applyFont="0" applyAlignment="0" applyProtection="0"/>
    <xf numFmtId="0" fontId="19" fillId="37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4" fontId="108" fillId="113" borderId="447" applyNumberFormat="0" applyProtection="0">
      <alignment horizontal="right" vertical="center"/>
    </xf>
    <xf numFmtId="0" fontId="108" fillId="116" borderId="447" applyNumberFormat="0" applyProtection="0">
      <alignment horizontal="left" vertical="top" indent="1"/>
    </xf>
    <xf numFmtId="4" fontId="108" fillId="115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0" fontId="105" fillId="70" borderId="445" applyNumberFormat="0" applyAlignment="0" applyProtection="0"/>
    <xf numFmtId="4" fontId="108" fillId="65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0" fontId="44" fillId="70" borderId="444" applyNumberFormat="0" applyAlignment="0" applyProtection="0"/>
    <xf numFmtId="4" fontId="108" fillId="61" borderId="447" applyNumberFormat="0" applyProtection="0">
      <alignment horizontal="right" vertical="center"/>
    </xf>
    <xf numFmtId="0" fontId="19" fillId="37" borderId="447" applyNumberFormat="0" applyProtection="0">
      <alignment horizontal="left" vertical="center" indent="1"/>
    </xf>
    <xf numFmtId="4" fontId="108" fillId="67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113" borderId="447" applyNumberFormat="0" applyProtection="0">
      <alignment horizontal="right" vertical="center"/>
    </xf>
    <xf numFmtId="0" fontId="14" fillId="78" borderId="432" applyNumberFormat="0" applyFont="0" applyAlignment="0" applyProtection="0"/>
    <xf numFmtId="4" fontId="111" fillId="113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top" indent="1"/>
    </xf>
    <xf numFmtId="0" fontId="57" fillId="57" borderId="444" applyNumberFormat="0" applyAlignment="0" applyProtection="0"/>
    <xf numFmtId="0" fontId="44" fillId="70" borderId="444" applyNumberFormat="0" applyAlignment="0" applyProtection="0"/>
    <xf numFmtId="4" fontId="108" fillId="61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4" fontId="111" fillId="113" borderId="447" applyNumberFormat="0" applyProtection="0">
      <alignment horizontal="right" vertical="center"/>
    </xf>
    <xf numFmtId="0" fontId="14" fillId="78" borderId="432" applyNumberFormat="0" applyFont="0" applyAlignment="0" applyProtection="0"/>
    <xf numFmtId="0" fontId="105" fillId="70" borderId="445" applyNumberFormat="0" applyAlignment="0" applyProtection="0"/>
    <xf numFmtId="168" fontId="15" fillId="0" borderId="464">
      <alignment horizontal="right" indent="1"/>
    </xf>
    <xf numFmtId="0" fontId="40" fillId="76" borderId="465"/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0" fontId="41" fillId="78" borderId="462" applyNumberFormat="0" applyFont="0" applyAlignment="0" applyProtection="0"/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06" fillId="77" borderId="447" applyNumberFormat="0" applyProtection="0">
      <alignment vertical="center"/>
    </xf>
    <xf numFmtId="4" fontId="107" fillId="23" borderId="447" applyNumberFormat="0" applyProtection="0">
      <alignment vertical="center"/>
    </xf>
    <xf numFmtId="4" fontId="106" fillId="23" borderId="447" applyNumberFormat="0" applyProtection="0">
      <alignment horizontal="left" vertical="center" indent="1"/>
    </xf>
    <xf numFmtId="0" fontId="106" fillId="23" borderId="447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4" fontId="113" fillId="113" borderId="447" applyNumberFormat="0" applyProtection="0">
      <alignment horizontal="right" vertical="center"/>
    </xf>
    <xf numFmtId="0" fontId="44" fillId="70" borderId="444" applyNumberFormat="0" applyAlignment="0" applyProtection="0"/>
    <xf numFmtId="4" fontId="108" fillId="115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0" fontId="106" fillId="23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13" fillId="113" borderId="447" applyNumberFormat="0" applyProtection="0">
      <alignment horizontal="right" vertical="center"/>
    </xf>
    <xf numFmtId="0" fontId="19" fillId="25" borderId="447" applyNumberFormat="0" applyProtection="0">
      <alignment horizontal="left" vertical="center" indent="1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08" fillId="59" borderId="447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0" fontId="106" fillId="23" borderId="447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0" fontId="105" fillId="70" borderId="445" applyNumberFormat="0" applyAlignment="0" applyProtection="0"/>
    <xf numFmtId="0" fontId="108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4" fontId="108" fillId="67" borderId="447" applyNumberFormat="0" applyProtection="0">
      <alignment horizontal="right" vertical="center"/>
    </xf>
    <xf numFmtId="0" fontId="19" fillId="25" borderId="447" applyNumberFormat="0" applyProtection="0">
      <alignment horizontal="left" vertical="top" indent="1"/>
    </xf>
    <xf numFmtId="4" fontId="106" fillId="23" borderId="447" applyNumberFormat="0" applyProtection="0">
      <alignment horizontal="left" vertical="center" indent="1"/>
    </xf>
    <xf numFmtId="0" fontId="62" fillId="0" borderId="468" applyNumberFormat="0" applyFill="0" applyAlignment="0" applyProtection="0"/>
    <xf numFmtId="4" fontId="108" fillId="116" borderId="447" applyNumberFormat="0" applyProtection="0">
      <alignment horizontal="left" vertical="center" indent="1"/>
    </xf>
    <xf numFmtId="4" fontId="107" fillId="23" borderId="470" applyNumberFormat="0" applyProtection="0">
      <alignment vertical="center"/>
    </xf>
    <xf numFmtId="4" fontId="111" fillId="116" borderId="447" applyNumberFormat="0" applyProtection="0">
      <alignment vertical="center"/>
    </xf>
    <xf numFmtId="0" fontId="18" fillId="30" borderId="469"/>
    <xf numFmtId="4" fontId="108" fillId="116" borderId="447" applyNumberFormat="0" applyProtection="0">
      <alignment vertical="center"/>
    </xf>
    <xf numFmtId="4" fontId="111" fillId="113" borderId="447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0" fontId="19" fillId="25" borderId="447" applyNumberFormat="0" applyProtection="0">
      <alignment horizontal="left" vertical="top" indent="1"/>
    </xf>
    <xf numFmtId="0" fontId="57" fillId="57" borderId="444" applyNumberFormat="0" applyAlignment="0" applyProtection="0"/>
    <xf numFmtId="0" fontId="19" fillId="37" borderId="447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4" fontId="108" fillId="53" borderId="470" applyNumberFormat="0" applyProtection="0">
      <alignment horizontal="right" vertical="center"/>
    </xf>
    <xf numFmtId="0" fontId="57" fillId="57" borderId="444" applyNumberFormat="0" applyAlignment="0" applyProtection="0"/>
    <xf numFmtId="4" fontId="111" fillId="113" borderId="447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4" fontId="106" fillId="77" borderId="470" applyNumberFormat="0" applyProtection="0">
      <alignment vertical="center"/>
    </xf>
    <xf numFmtId="0" fontId="57" fillId="57" borderId="466" applyNumberFormat="0" applyAlignment="0" applyProtection="0"/>
    <xf numFmtId="0" fontId="108" fillId="116" borderId="470" applyNumberFormat="0" applyProtection="0">
      <alignment horizontal="left" vertical="top" indent="1"/>
    </xf>
    <xf numFmtId="0" fontId="108" fillId="116" borderId="470" applyNumberFormat="0" applyProtection="0">
      <alignment horizontal="left" vertical="top" indent="1"/>
    </xf>
    <xf numFmtId="0" fontId="18" fillId="76" borderId="465"/>
    <xf numFmtId="0" fontId="57" fillId="57" borderId="466" applyNumberFormat="0" applyAlignment="0" applyProtection="0"/>
    <xf numFmtId="0" fontId="19" fillId="37" borderId="470" applyNumberFormat="0" applyProtection="0">
      <alignment horizontal="left" vertical="top" indent="1"/>
    </xf>
    <xf numFmtId="0" fontId="115" fillId="113" borderId="472" applyNumberFormat="0" applyProtection="0">
      <alignment horizontal="left" vertical="center" indent="1"/>
    </xf>
    <xf numFmtId="4" fontId="108" fillId="111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13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08" fillId="115" borderId="447" applyNumberFormat="0" applyProtection="0">
      <alignment horizontal="left" vertical="center" indent="1"/>
    </xf>
    <xf numFmtId="4" fontId="111" fillId="113" borderId="447" applyNumberFormat="0" applyProtection="0">
      <alignment horizontal="right" vertical="center"/>
    </xf>
    <xf numFmtId="4" fontId="108" fillId="113" borderId="447" applyNumberFormat="0" applyProtection="0">
      <alignment horizontal="right" vertical="center"/>
    </xf>
    <xf numFmtId="0" fontId="108" fillId="116" borderId="447" applyNumberFormat="0" applyProtection="0">
      <alignment horizontal="left" vertical="top" indent="1"/>
    </xf>
    <xf numFmtId="4" fontId="108" fillId="116" borderId="447" applyNumberFormat="0" applyProtection="0">
      <alignment horizontal="left" vertical="center" indent="1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vertical="center"/>
    </xf>
    <xf numFmtId="4" fontId="111" fillId="113" borderId="447" applyNumberFormat="0" applyProtection="0">
      <alignment horizontal="right" vertical="center"/>
    </xf>
    <xf numFmtId="0" fontId="19" fillId="25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4" fontId="108" fillId="113" borderId="447" applyNumberFormat="0" applyProtection="0">
      <alignment horizontal="right" vertical="center"/>
    </xf>
    <xf numFmtId="0" fontId="108" fillId="116" borderId="447" applyNumberFormat="0" applyProtection="0">
      <alignment horizontal="left" vertical="top" indent="1"/>
    </xf>
    <xf numFmtId="4" fontId="108" fillId="115" borderId="447" applyNumberFormat="0" applyProtection="0">
      <alignment horizontal="right" vertical="center"/>
    </xf>
    <xf numFmtId="4" fontId="108" fillId="116" borderId="447" applyNumberFormat="0" applyProtection="0">
      <alignment horizontal="left" vertical="center" indent="1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vertical="center"/>
    </xf>
    <xf numFmtId="4" fontId="108" fillId="60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7" fillId="23" borderId="447" applyNumberFormat="0" applyProtection="0">
      <alignment vertical="center"/>
    </xf>
    <xf numFmtId="4" fontId="106" fillId="77" borderId="447" applyNumberFormat="0" applyProtection="0">
      <alignment vertical="center"/>
    </xf>
    <xf numFmtId="0" fontId="19" fillId="109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4" fontId="108" fillId="68" borderId="447" applyNumberFormat="0" applyProtection="0">
      <alignment horizontal="right" vertical="center"/>
    </xf>
    <xf numFmtId="0" fontId="105" fillId="70" borderId="445" applyNumberFormat="0" applyAlignment="0" applyProtection="0"/>
    <xf numFmtId="0" fontId="14" fillId="78" borderId="432" applyNumberFormat="0" applyFont="0" applyAlignment="0" applyProtection="0"/>
    <xf numFmtId="4" fontId="108" fillId="69" borderId="447" applyNumberFormat="0" applyProtection="0">
      <alignment horizontal="right" vertical="center"/>
    </xf>
    <xf numFmtId="0" fontId="44" fillId="70" borderId="444" applyNumberFormat="0" applyAlignment="0" applyProtection="0"/>
    <xf numFmtId="4" fontId="108" fillId="65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53" borderId="447" applyNumberFormat="0" applyProtection="0">
      <alignment horizontal="right" vertical="center"/>
    </xf>
    <xf numFmtId="4" fontId="106" fillId="23" borderId="447" applyNumberFormat="0" applyProtection="0">
      <alignment horizontal="left" vertical="center" indent="1"/>
    </xf>
    <xf numFmtId="4" fontId="107" fillId="23" borderId="447" applyNumberFormat="0" applyProtection="0">
      <alignment vertical="center"/>
    </xf>
    <xf numFmtId="0" fontId="44" fillId="70" borderId="444" applyNumberFormat="0" applyAlignment="0" applyProtection="0"/>
    <xf numFmtId="0" fontId="57" fillId="57" borderId="444" applyNumberFormat="0" applyAlignment="0" applyProtection="0"/>
    <xf numFmtId="0" fontId="57" fillId="57" borderId="444" applyNumberFormat="0" applyAlignment="0" applyProtection="0"/>
    <xf numFmtId="4" fontId="108" fillId="61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44" fillId="70" borderId="444" applyNumberFormat="0" applyAlignment="0" applyProtection="0"/>
    <xf numFmtId="0" fontId="19" fillId="37" borderId="447" applyNumberFormat="0" applyProtection="0">
      <alignment horizontal="left" vertical="center" indent="1"/>
    </xf>
    <xf numFmtId="4" fontId="106" fillId="77" borderId="447" applyNumberFormat="0" applyProtection="0">
      <alignment vertical="center"/>
    </xf>
    <xf numFmtId="4" fontId="107" fillId="23" borderId="447" applyNumberFormat="0" applyProtection="0">
      <alignment vertical="center"/>
    </xf>
    <xf numFmtId="4" fontId="106" fillId="23" borderId="447" applyNumberFormat="0" applyProtection="0">
      <alignment horizontal="left" vertical="center" indent="1"/>
    </xf>
    <xf numFmtId="0" fontId="106" fillId="23" borderId="447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3" borderId="447" applyNumberFormat="0" applyProtection="0">
      <alignment horizontal="right" vertical="center"/>
    </xf>
    <xf numFmtId="0" fontId="14" fillId="78" borderId="432" applyNumberFormat="0" applyFont="0" applyAlignment="0" applyProtection="0"/>
    <xf numFmtId="0" fontId="105" fillId="70" borderId="445" applyNumberFormat="0" applyAlignment="0" applyProtection="0"/>
    <xf numFmtId="0" fontId="62" fillId="0" borderId="463" applyNumberFormat="0" applyFill="0" applyAlignment="0" applyProtection="0"/>
    <xf numFmtId="4" fontId="111" fillId="113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4" fontId="106" fillId="77" borderId="447" applyNumberFormat="0" applyProtection="0">
      <alignment vertical="center"/>
    </xf>
    <xf numFmtId="4" fontId="107" fillId="23" borderId="447" applyNumberFormat="0" applyProtection="0">
      <alignment vertical="center"/>
    </xf>
    <xf numFmtId="4" fontId="106" fillId="23" borderId="447" applyNumberFormat="0" applyProtection="0">
      <alignment horizontal="left" vertical="center" indent="1"/>
    </xf>
    <xf numFmtId="0" fontId="106" fillId="23" borderId="447" applyNumberFormat="0" applyProtection="0">
      <alignment horizontal="left" vertical="top" indent="1"/>
    </xf>
    <xf numFmtId="4" fontId="108" fillId="53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7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4" fontId="108" fillId="115" borderId="447" applyNumberFormat="0" applyProtection="0">
      <alignment horizontal="right" vertical="center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0" fontId="19" fillId="109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top" indent="1"/>
    </xf>
    <xf numFmtId="0" fontId="19" fillId="25" borderId="447" applyNumberFormat="0" applyProtection="0">
      <alignment horizontal="left" vertical="center" indent="1"/>
    </xf>
    <xf numFmtId="0" fontId="19" fillId="25" borderId="447" applyNumberFormat="0" applyProtection="0">
      <alignment horizontal="left" vertical="top" indent="1"/>
    </xf>
    <xf numFmtId="4" fontId="111" fillId="113" borderId="447" applyNumberFormat="0" applyProtection="0">
      <alignment horizontal="right" vertical="center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08" fillId="115" borderId="447" applyNumberFormat="0" applyProtection="0">
      <alignment horizontal="left" vertical="center" indent="1"/>
    </xf>
    <xf numFmtId="4" fontId="113" fillId="113" borderId="447" applyNumberFormat="0" applyProtection="0">
      <alignment horizontal="right" vertical="center"/>
    </xf>
    <xf numFmtId="0" fontId="44" fillId="70" borderId="444" applyNumberFormat="0" applyAlignment="0" applyProtection="0"/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08" fillId="116" borderId="447" applyNumberFormat="0" applyProtection="0">
      <alignment vertical="center"/>
    </xf>
    <xf numFmtId="4" fontId="108" fillId="69" borderId="470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0" fontId="14" fillId="78" borderId="432" applyNumberFormat="0" applyFont="0" applyAlignment="0" applyProtection="0"/>
    <xf numFmtId="4" fontId="107" fillId="23" borderId="447" applyNumberFormat="0" applyProtection="0">
      <alignment vertical="center"/>
    </xf>
    <xf numFmtId="4" fontId="106" fillId="77" borderId="447" applyNumberFormat="0" applyProtection="0">
      <alignment vertical="center"/>
    </xf>
    <xf numFmtId="0" fontId="106" fillId="23" borderId="447" applyNumberFormat="0" applyProtection="0">
      <alignment horizontal="left" vertical="top" indent="1"/>
    </xf>
    <xf numFmtId="4" fontId="108" fillId="115" borderId="447" applyNumberFormat="0" applyProtection="0">
      <alignment horizontal="left" vertical="center" indent="1"/>
    </xf>
    <xf numFmtId="4" fontId="108" fillId="111" borderId="470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0" fontId="19" fillId="37" borderId="470" applyNumberFormat="0" applyProtection="0">
      <alignment horizontal="left" vertical="center" indent="1"/>
    </xf>
    <xf numFmtId="4" fontId="108" fillId="67" borderId="447" applyNumberFormat="0" applyProtection="0">
      <alignment horizontal="right" vertical="center"/>
    </xf>
    <xf numFmtId="0" fontId="62" fillId="0" borderId="468" applyNumberFormat="0" applyFill="0" applyAlignment="0" applyProtection="0"/>
    <xf numFmtId="4" fontId="108" fillId="59" borderId="447" applyNumberFormat="0" applyProtection="0">
      <alignment horizontal="right" vertical="center"/>
    </xf>
    <xf numFmtId="4" fontId="108" fillId="53" borderId="447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22" fillId="51" borderId="472" applyNumberFormat="0" applyProtection="0">
      <alignment horizontal="right" vertical="center"/>
    </xf>
    <xf numFmtId="0" fontId="106" fillId="23" borderId="447" applyNumberFormat="0" applyProtection="0">
      <alignment horizontal="left" vertical="top" indent="1"/>
    </xf>
    <xf numFmtId="0" fontId="101" fillId="137" borderId="470" applyNumberFormat="0" applyProtection="0">
      <alignment horizontal="left" vertical="top" indent="1"/>
    </xf>
    <xf numFmtId="4" fontId="106" fillId="23" borderId="447" applyNumberFormat="0" applyProtection="0">
      <alignment horizontal="left" vertical="center" indent="1"/>
    </xf>
    <xf numFmtId="4" fontId="107" fillId="23" borderId="470" applyNumberFormat="0" applyProtection="0">
      <alignment vertical="center"/>
    </xf>
    <xf numFmtId="4" fontId="108" fillId="67" borderId="447" applyNumberFormat="0" applyProtection="0">
      <alignment horizontal="right" vertical="center"/>
    </xf>
    <xf numFmtId="0" fontId="19" fillId="25" borderId="447" applyNumberFormat="0" applyProtection="0">
      <alignment horizontal="left" vertical="center" indent="1"/>
    </xf>
    <xf numFmtId="0" fontId="19" fillId="109" borderId="470" applyNumberFormat="0" applyProtection="0">
      <alignment horizontal="left" vertical="center" indent="1"/>
    </xf>
    <xf numFmtId="0" fontId="105" fillId="70" borderId="445" applyNumberFormat="0" applyAlignment="0" applyProtection="0"/>
    <xf numFmtId="0" fontId="19" fillId="25" borderId="447" applyNumberFormat="0" applyProtection="0">
      <alignment horizontal="left" vertical="top" indent="1"/>
    </xf>
    <xf numFmtId="4" fontId="108" fillId="59" borderId="447" applyNumberFormat="0" applyProtection="0">
      <alignment horizontal="right" vertical="center"/>
    </xf>
    <xf numFmtId="4" fontId="107" fillId="23" borderId="470" applyNumberFormat="0" applyProtection="0">
      <alignment vertical="center"/>
    </xf>
    <xf numFmtId="0" fontId="19" fillId="25" borderId="470" applyNumberFormat="0" applyProtection="0">
      <alignment horizontal="left" vertical="top" indent="1"/>
    </xf>
    <xf numFmtId="4" fontId="108" fillId="115" borderId="470" applyNumberFormat="0" applyProtection="0">
      <alignment horizontal="left" vertical="center" indent="1"/>
    </xf>
    <xf numFmtId="0" fontId="44" fillId="70" borderId="466" applyNumberFormat="0" applyAlignment="0" applyProtection="0"/>
    <xf numFmtId="168" fontId="15" fillId="0" borderId="469">
      <alignment horizontal="right" indent="1"/>
    </xf>
    <xf numFmtId="0" fontId="18" fillId="30" borderId="469"/>
    <xf numFmtId="4" fontId="123" fillId="139" borderId="472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4" fontId="108" fillId="67" borderId="447" applyNumberFormat="0" applyProtection="0">
      <alignment horizontal="right" vertical="center"/>
    </xf>
    <xf numFmtId="0" fontId="105" fillId="70" borderId="445" applyNumberFormat="0" applyAlignment="0" applyProtection="0"/>
    <xf numFmtId="0" fontId="44" fillId="70" borderId="444" applyNumberFormat="0" applyAlignment="0" applyProtection="0"/>
    <xf numFmtId="0" fontId="14" fillId="78" borderId="432" applyNumberFormat="0" applyFont="0" applyAlignment="0" applyProtection="0"/>
    <xf numFmtId="4" fontId="106" fillId="23" borderId="447" applyNumberFormat="0" applyProtection="0">
      <alignment horizontal="left" vertical="center" indent="1"/>
    </xf>
    <xf numFmtId="4" fontId="108" fillId="115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08" fillId="116" borderId="447" applyNumberFormat="0" applyProtection="0">
      <alignment horizontal="left" vertical="top" indent="1"/>
    </xf>
    <xf numFmtId="0" fontId="62" fillId="0" borderId="433" applyNumberFormat="0" applyFill="0" applyAlignment="0" applyProtection="0"/>
    <xf numFmtId="4" fontId="108" fillId="116" borderId="447" applyNumberFormat="0" applyProtection="0">
      <alignment horizontal="left" vertical="center" indent="1"/>
    </xf>
    <xf numFmtId="4" fontId="111" fillId="116" borderId="447" applyNumberFormat="0" applyProtection="0">
      <alignment vertical="center"/>
    </xf>
    <xf numFmtId="4" fontId="108" fillId="60" borderId="447" applyNumberFormat="0" applyProtection="0">
      <alignment horizontal="right" vertical="center"/>
    </xf>
    <xf numFmtId="0" fontId="57" fillId="57" borderId="444" applyNumberFormat="0" applyAlignment="0" applyProtection="0"/>
    <xf numFmtId="4" fontId="108" fillId="115" borderId="447" applyNumberFormat="0" applyProtection="0">
      <alignment horizontal="right" vertical="center"/>
    </xf>
    <xf numFmtId="0" fontId="108" fillId="109" borderId="447" applyNumberFormat="0" applyProtection="0">
      <alignment horizontal="left" vertical="top" indent="1"/>
    </xf>
    <xf numFmtId="4" fontId="108" fillId="111" borderId="447" applyNumberFormat="0" applyProtection="0">
      <alignment horizontal="right" vertical="center"/>
    </xf>
    <xf numFmtId="0" fontId="19" fillId="25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center" indent="1"/>
    </xf>
    <xf numFmtId="0" fontId="57" fillId="57" borderId="444" applyNumberFormat="0" applyAlignment="0" applyProtection="0"/>
    <xf numFmtId="0" fontId="19" fillId="37" borderId="447" applyNumberFormat="0" applyProtection="0">
      <alignment horizontal="left" vertical="top" indent="1"/>
    </xf>
    <xf numFmtId="0" fontId="106" fillId="23" borderId="447" applyNumberFormat="0" applyProtection="0">
      <alignment horizontal="left" vertical="top" indent="1"/>
    </xf>
    <xf numFmtId="0" fontId="105" fillId="70" borderId="445" applyNumberFormat="0" applyAlignment="0" applyProtection="0"/>
    <xf numFmtId="4" fontId="106" fillId="77" borderId="447" applyNumberFormat="0" applyProtection="0">
      <alignment vertical="center"/>
    </xf>
    <xf numFmtId="0" fontId="19" fillId="25" borderId="447" applyNumberFormat="0" applyProtection="0">
      <alignment horizontal="left" vertical="top" indent="1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13" fillId="113" borderId="447" applyNumberFormat="0" applyProtection="0">
      <alignment horizontal="right" vertical="center"/>
    </xf>
    <xf numFmtId="0" fontId="108" fillId="109" borderId="447" applyNumberFormat="0" applyProtection="0">
      <alignment horizontal="left" vertical="top" indent="1"/>
    </xf>
    <xf numFmtId="4" fontId="108" fillId="60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0" fontId="14" fillId="78" borderId="432" applyNumberFormat="0" applyFont="0" applyAlignment="0" applyProtection="0"/>
    <xf numFmtId="0" fontId="19" fillId="25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top" indent="1"/>
    </xf>
    <xf numFmtId="0" fontId="57" fillId="57" borderId="444" applyNumberFormat="0" applyAlignment="0" applyProtection="0"/>
    <xf numFmtId="0" fontId="19" fillId="25" borderId="447" applyNumberFormat="0" applyProtection="0">
      <alignment horizontal="left" vertical="center" indent="1"/>
    </xf>
    <xf numFmtId="4" fontId="108" fillId="53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13" fillId="113" borderId="447" applyNumberFormat="0" applyProtection="0">
      <alignment horizontal="right" vertical="center"/>
    </xf>
    <xf numFmtId="0" fontId="108" fillId="109" borderId="447" applyNumberFormat="0" applyProtection="0">
      <alignment horizontal="left" vertical="top" indent="1"/>
    </xf>
    <xf numFmtId="0" fontId="62" fillId="0" borderId="433" applyNumberFormat="0" applyFill="0" applyAlignment="0" applyProtection="0"/>
    <xf numFmtId="4" fontId="113" fillId="113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4" fontId="106" fillId="77" borderId="470" applyNumberFormat="0" applyProtection="0">
      <alignment vertical="center"/>
    </xf>
    <xf numFmtId="0" fontId="62" fillId="0" borderId="468" applyNumberFormat="0" applyFill="0" applyAlignment="0" applyProtection="0"/>
    <xf numFmtId="4" fontId="108" fillId="60" borderId="470" applyNumberFormat="0" applyProtection="0">
      <alignment horizontal="right" vertical="center"/>
    </xf>
    <xf numFmtId="4" fontId="106" fillId="23" borderId="470" applyNumberFormat="0" applyProtection="0">
      <alignment horizontal="left" vertical="center" indent="1"/>
    </xf>
    <xf numFmtId="0" fontId="41" fillId="78" borderId="462" applyNumberFormat="0" applyFont="0" applyAlignment="0" applyProtection="0"/>
    <xf numFmtId="0" fontId="62" fillId="0" borderId="468" applyNumberFormat="0" applyFill="0" applyAlignment="0" applyProtection="0"/>
    <xf numFmtId="0" fontId="18" fillId="30" borderId="469"/>
    <xf numFmtId="0" fontId="19" fillId="25" borderId="447" applyNumberFormat="0" applyProtection="0">
      <alignment horizontal="left" vertical="top" indent="1"/>
    </xf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11" fillId="113" borderId="447" applyNumberFormat="0" applyProtection="0">
      <alignment horizontal="right" vertical="center"/>
    </xf>
    <xf numFmtId="4" fontId="108" fillId="115" borderId="447" applyNumberFormat="0" applyProtection="0">
      <alignment horizontal="left" vertical="center" indent="1"/>
    </xf>
    <xf numFmtId="0" fontId="108" fillId="109" borderId="447" applyNumberFormat="0" applyProtection="0">
      <alignment horizontal="left" vertical="top" indent="1"/>
    </xf>
    <xf numFmtId="4" fontId="113" fillId="113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0" fontId="19" fillId="114" borderId="447" applyNumberFormat="0" applyProtection="0">
      <alignment horizontal="left" vertical="center" indent="1"/>
    </xf>
    <xf numFmtId="0" fontId="44" fillId="70" borderId="444" applyNumberFormat="0" applyAlignment="0" applyProtection="0"/>
    <xf numFmtId="4" fontId="108" fillId="111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0" fontId="105" fillId="70" borderId="445" applyNumberFormat="0" applyAlignment="0" applyProtection="0"/>
    <xf numFmtId="0" fontId="57" fillId="57" borderId="444" applyNumberFormat="0" applyAlignment="0" applyProtection="0"/>
    <xf numFmtId="4" fontId="106" fillId="77" borderId="447" applyNumberFormat="0" applyProtection="0">
      <alignment vertical="center"/>
    </xf>
    <xf numFmtId="4" fontId="108" fillId="60" borderId="447" applyNumberFormat="0" applyProtection="0">
      <alignment horizontal="right" vertical="center"/>
    </xf>
    <xf numFmtId="0" fontId="19" fillId="109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top" indent="1"/>
    </xf>
    <xf numFmtId="0" fontId="14" fillId="78" borderId="432" applyNumberFormat="0" applyFont="0" applyAlignment="0" applyProtection="0"/>
    <xf numFmtId="4" fontId="108" fillId="67" borderId="447" applyNumberFormat="0" applyProtection="0">
      <alignment horizontal="right" vertical="center"/>
    </xf>
    <xf numFmtId="0" fontId="19" fillId="114" borderId="447" applyNumberFormat="0" applyProtection="0">
      <alignment horizontal="left" vertical="center" indent="1"/>
    </xf>
    <xf numFmtId="0" fontId="19" fillId="109" borderId="447" applyNumberFormat="0" applyProtection="0">
      <alignment horizontal="left" vertical="top" indent="1"/>
    </xf>
    <xf numFmtId="4" fontId="108" fillId="113" borderId="447" applyNumberFormat="0" applyProtection="0">
      <alignment horizontal="right" vertical="center"/>
    </xf>
    <xf numFmtId="4" fontId="106" fillId="77" borderId="447" applyNumberFormat="0" applyProtection="0">
      <alignment vertical="center"/>
    </xf>
    <xf numFmtId="0" fontId="108" fillId="116" borderId="447" applyNumberFormat="0" applyProtection="0">
      <alignment horizontal="left" vertical="top" indent="1"/>
    </xf>
    <xf numFmtId="4" fontId="108" fillId="115" borderId="447" applyNumberFormat="0" applyProtection="0">
      <alignment horizontal="right" vertical="center"/>
    </xf>
    <xf numFmtId="4" fontId="108" fillId="69" borderId="447" applyNumberFormat="0" applyProtection="0">
      <alignment horizontal="right" vertical="center"/>
    </xf>
    <xf numFmtId="4" fontId="108" fillId="65" borderId="447" applyNumberFormat="0" applyProtection="0">
      <alignment horizontal="right" vertical="center"/>
    </xf>
    <xf numFmtId="0" fontId="19" fillId="109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top" indent="1"/>
    </xf>
    <xf numFmtId="4" fontId="108" fillId="69" borderId="447" applyNumberFormat="0" applyProtection="0">
      <alignment horizontal="right" vertical="center"/>
    </xf>
    <xf numFmtId="0" fontId="19" fillId="25" borderId="447" applyNumberFormat="0" applyProtection="0">
      <alignment horizontal="left" vertical="center" indent="1"/>
    </xf>
    <xf numFmtId="4" fontId="108" fillId="111" borderId="447" applyNumberFormat="0" applyProtection="0">
      <alignment horizontal="right" vertical="center"/>
    </xf>
    <xf numFmtId="0" fontId="44" fillId="70" borderId="444" applyNumberFormat="0" applyAlignment="0" applyProtection="0"/>
    <xf numFmtId="4" fontId="108" fillId="116" borderId="447" applyNumberFormat="0" applyProtection="0">
      <alignment vertical="center"/>
    </xf>
    <xf numFmtId="4" fontId="111" fillId="116" borderId="447" applyNumberFormat="0" applyProtection="0">
      <alignment vertical="center"/>
    </xf>
    <xf numFmtId="4" fontId="108" fillId="115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0" fontId="44" fillId="70" borderId="444" applyNumberFormat="0" applyAlignment="0" applyProtection="0"/>
    <xf numFmtId="4" fontId="107" fillId="23" borderId="447" applyNumberFormat="0" applyProtection="0">
      <alignment vertical="center"/>
    </xf>
    <xf numFmtId="4" fontId="108" fillId="116" borderId="447" applyNumberFormat="0" applyProtection="0">
      <alignment vertical="center"/>
    </xf>
    <xf numFmtId="0" fontId="19" fillId="109" borderId="447" applyNumberFormat="0" applyProtection="0">
      <alignment horizontal="left" vertical="top" indent="1"/>
    </xf>
    <xf numFmtId="0" fontId="44" fillId="70" borderId="444" applyNumberFormat="0" applyAlignment="0" applyProtection="0"/>
    <xf numFmtId="0" fontId="106" fillId="23" borderId="447" applyNumberFormat="0" applyProtection="0">
      <alignment horizontal="left" vertical="top" indent="1"/>
    </xf>
    <xf numFmtId="4" fontId="108" fillId="65" borderId="447" applyNumberFormat="0" applyProtection="0">
      <alignment horizontal="right" vertical="center"/>
    </xf>
    <xf numFmtId="0" fontId="19" fillId="37" borderId="447" applyNumberFormat="0" applyProtection="0">
      <alignment horizontal="left" vertical="center" indent="1"/>
    </xf>
    <xf numFmtId="4" fontId="108" fillId="116" borderId="447" applyNumberFormat="0" applyProtection="0">
      <alignment horizontal="left" vertical="center" indent="1"/>
    </xf>
    <xf numFmtId="0" fontId="62" fillId="0" borderId="433" applyNumberFormat="0" applyFill="0" applyAlignment="0" applyProtection="0"/>
    <xf numFmtId="4" fontId="108" fillId="67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9" fillId="109" borderId="447" applyNumberFormat="0" applyProtection="0">
      <alignment horizontal="left" vertical="center" indent="1"/>
    </xf>
    <xf numFmtId="4" fontId="108" fillId="115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0" fontId="44" fillId="70" borderId="444" applyNumberFormat="0" applyAlignment="0" applyProtection="0"/>
    <xf numFmtId="4" fontId="107" fillId="23" borderId="447" applyNumberFormat="0" applyProtection="0">
      <alignment vertical="center"/>
    </xf>
    <xf numFmtId="0" fontId="57" fillId="57" borderId="444" applyNumberFormat="0" applyAlignment="0" applyProtection="0"/>
    <xf numFmtId="4" fontId="108" fillId="53" borderId="447" applyNumberFormat="0" applyProtection="0">
      <alignment horizontal="right" vertical="center"/>
    </xf>
    <xf numFmtId="4" fontId="108" fillId="59" borderId="447" applyNumberFormat="0" applyProtection="0">
      <alignment horizontal="right" vertical="center"/>
    </xf>
    <xf numFmtId="4" fontId="108" fillId="68" borderId="447" applyNumberFormat="0" applyProtection="0">
      <alignment horizontal="right" vertical="center"/>
    </xf>
    <xf numFmtId="4" fontId="106" fillId="23" borderId="447" applyNumberFormat="0" applyProtection="0">
      <alignment horizontal="left" vertical="center" indent="1"/>
    </xf>
    <xf numFmtId="4" fontId="106" fillId="77" borderId="447" applyNumberFormat="0" applyProtection="0">
      <alignment vertical="center"/>
    </xf>
    <xf numFmtId="0" fontId="14" fillId="78" borderId="432" applyNumberFormat="0" applyFont="0" applyAlignment="0" applyProtection="0"/>
    <xf numFmtId="0" fontId="108" fillId="109" borderId="447" applyNumberFormat="0" applyProtection="0">
      <alignment horizontal="left" vertical="top" indent="1"/>
    </xf>
    <xf numFmtId="0" fontId="44" fillId="70" borderId="444" applyNumberFormat="0" applyAlignment="0" applyProtection="0"/>
    <xf numFmtId="0" fontId="19" fillId="109" borderId="447" applyNumberFormat="0" applyProtection="0">
      <alignment horizontal="left" vertical="top" indent="1"/>
    </xf>
    <xf numFmtId="4" fontId="108" fillId="60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4" fontId="106" fillId="23" borderId="447" applyNumberFormat="0" applyProtection="0">
      <alignment horizontal="left" vertical="center" indent="1"/>
    </xf>
    <xf numFmtId="0" fontId="108" fillId="116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top" indent="1"/>
    </xf>
    <xf numFmtId="0" fontId="19" fillId="114" borderId="447" applyNumberFormat="0" applyProtection="0">
      <alignment horizontal="left" vertical="center" indent="1"/>
    </xf>
    <xf numFmtId="4" fontId="108" fillId="69" borderId="447" applyNumberFormat="0" applyProtection="0">
      <alignment horizontal="right" vertical="center"/>
    </xf>
    <xf numFmtId="4" fontId="108" fillId="53" borderId="447" applyNumberFormat="0" applyProtection="0">
      <alignment horizontal="right" vertical="center"/>
    </xf>
    <xf numFmtId="0" fontId="57" fillId="57" borderId="444" applyNumberFormat="0" applyAlignment="0" applyProtection="0"/>
    <xf numFmtId="0" fontId="19" fillId="37" borderId="447" applyNumberFormat="0" applyProtection="0">
      <alignment horizontal="left" vertical="top" indent="1"/>
    </xf>
    <xf numFmtId="4" fontId="107" fillId="23" borderId="447" applyNumberFormat="0" applyProtection="0">
      <alignment vertical="center"/>
    </xf>
    <xf numFmtId="4" fontId="111" fillId="113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4" fontId="106" fillId="23" borderId="447" applyNumberFormat="0" applyProtection="0">
      <alignment horizontal="left" vertical="center" indent="1"/>
    </xf>
    <xf numFmtId="4" fontId="108" fillId="67" borderId="447" applyNumberFormat="0" applyProtection="0">
      <alignment horizontal="right" vertical="center"/>
    </xf>
    <xf numFmtId="4" fontId="108" fillId="61" borderId="447" applyNumberFormat="0" applyProtection="0">
      <alignment horizontal="right" vertical="center"/>
    </xf>
    <xf numFmtId="0" fontId="106" fillId="23" borderId="447" applyNumberFormat="0" applyProtection="0">
      <alignment horizontal="left" vertical="top" indent="1"/>
    </xf>
    <xf numFmtId="4" fontId="108" fillId="68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4" fontId="108" fillId="68" borderId="447" applyNumberFormat="0" applyProtection="0">
      <alignment horizontal="right" vertical="center"/>
    </xf>
    <xf numFmtId="0" fontId="19" fillId="109" borderId="447" applyNumberFormat="0" applyProtection="0">
      <alignment horizontal="left" vertical="center" indent="1"/>
    </xf>
    <xf numFmtId="4" fontId="113" fillId="113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0" fontId="19" fillId="109" borderId="447" applyNumberFormat="0" applyProtection="0">
      <alignment horizontal="left" vertical="center" indent="1"/>
    </xf>
    <xf numFmtId="4" fontId="111" fillId="116" borderId="447" applyNumberFormat="0" applyProtection="0">
      <alignment vertical="center"/>
    </xf>
    <xf numFmtId="4" fontId="108" fillId="116" borderId="447" applyNumberFormat="0" applyProtection="0">
      <alignment horizontal="left" vertical="center" indent="1"/>
    </xf>
    <xf numFmtId="4" fontId="108" fillId="53" borderId="447" applyNumberFormat="0" applyProtection="0">
      <alignment horizontal="right" vertical="center"/>
    </xf>
    <xf numFmtId="4" fontId="108" fillId="115" borderId="447" applyNumberFormat="0" applyProtection="0">
      <alignment horizontal="right" vertical="center"/>
    </xf>
    <xf numFmtId="0" fontId="105" fillId="70" borderId="445" applyNumberFormat="0" applyAlignment="0" applyProtection="0"/>
    <xf numFmtId="4" fontId="108" fillId="115" borderId="447" applyNumberFormat="0" applyProtection="0">
      <alignment horizontal="left" vertical="center" indent="1"/>
    </xf>
    <xf numFmtId="0" fontId="14" fillId="78" borderId="432" applyNumberFormat="0" applyFont="0" applyAlignment="0" applyProtection="0"/>
    <xf numFmtId="0" fontId="62" fillId="0" borderId="433" applyNumberFormat="0" applyFill="0" applyAlignment="0" applyProtection="0"/>
    <xf numFmtId="4" fontId="106" fillId="77" borderId="447" applyNumberFormat="0" applyProtection="0">
      <alignment vertical="center"/>
    </xf>
    <xf numFmtId="4" fontId="108" fillId="59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4" fontId="106" fillId="77" borderId="447" applyNumberFormat="0" applyProtection="0">
      <alignment vertical="center"/>
    </xf>
    <xf numFmtId="4" fontId="108" fillId="113" borderId="447" applyNumberFormat="0" applyProtection="0">
      <alignment horizontal="right" vertical="center"/>
    </xf>
    <xf numFmtId="4" fontId="111" fillId="116" borderId="447" applyNumberFormat="0" applyProtection="0">
      <alignment vertical="center"/>
    </xf>
    <xf numFmtId="4" fontId="113" fillId="113" borderId="447" applyNumberFormat="0" applyProtection="0">
      <alignment horizontal="right" vertical="center"/>
    </xf>
    <xf numFmtId="4" fontId="107" fillId="23" borderId="447" applyNumberFormat="0" applyProtection="0">
      <alignment vertical="center"/>
    </xf>
    <xf numFmtId="4" fontId="108" fillId="116" borderId="447" applyNumberFormat="0" applyProtection="0">
      <alignment vertical="center"/>
    </xf>
    <xf numFmtId="0" fontId="62" fillId="0" borderId="433" applyNumberFormat="0" applyFill="0" applyAlignment="0" applyProtection="0"/>
    <xf numFmtId="0" fontId="105" fillId="70" borderId="445" applyNumberFormat="0" applyAlignment="0" applyProtection="0"/>
    <xf numFmtId="0" fontId="19" fillId="114" borderId="447" applyNumberFormat="0" applyProtection="0">
      <alignment horizontal="left" vertical="top" indent="1"/>
    </xf>
    <xf numFmtId="4" fontId="107" fillId="23" borderId="447" applyNumberFormat="0" applyProtection="0">
      <alignment vertical="center"/>
    </xf>
    <xf numFmtId="0" fontId="106" fillId="23" borderId="447" applyNumberFormat="0" applyProtection="0">
      <alignment horizontal="left" vertical="top" indent="1"/>
    </xf>
    <xf numFmtId="0" fontId="44" fillId="70" borderId="461" applyNumberFormat="0" applyAlignment="0" applyProtection="0"/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08" fillId="115" borderId="447" applyNumberFormat="0" applyProtection="0">
      <alignment horizontal="left" vertical="center" indent="1"/>
    </xf>
    <xf numFmtId="4" fontId="106" fillId="23" borderId="447" applyNumberFormat="0" applyProtection="0">
      <alignment horizontal="left" vertical="center" indent="1"/>
    </xf>
    <xf numFmtId="0" fontId="14" fillId="78" borderId="432" applyNumberFormat="0" applyFont="0" applyAlignment="0" applyProtection="0"/>
    <xf numFmtId="0" fontId="108" fillId="109" borderId="447" applyNumberFormat="0" applyProtection="0">
      <alignment horizontal="left" vertical="top" indent="1"/>
    </xf>
    <xf numFmtId="4" fontId="107" fillId="23" borderId="447" applyNumberFormat="0" applyProtection="0">
      <alignment vertical="center"/>
    </xf>
    <xf numFmtId="0" fontId="19" fillId="114" borderId="447" applyNumberFormat="0" applyProtection="0">
      <alignment horizontal="left" vertical="top" indent="1"/>
    </xf>
    <xf numFmtId="4" fontId="106" fillId="23" borderId="447" applyNumberFormat="0" applyProtection="0">
      <alignment horizontal="left" vertical="center" indent="1"/>
    </xf>
    <xf numFmtId="4" fontId="108" fillId="116" borderId="447" applyNumberFormat="0" applyProtection="0">
      <alignment horizontal="left" vertical="center" indent="1"/>
    </xf>
    <xf numFmtId="4" fontId="108" fillId="53" borderId="447" applyNumberFormat="0" applyProtection="0">
      <alignment horizontal="right" vertical="center"/>
    </xf>
    <xf numFmtId="0" fontId="14" fillId="78" borderId="432" applyNumberFormat="0" applyFont="0" applyAlignment="0" applyProtection="0"/>
    <xf numFmtId="0" fontId="57" fillId="57" borderId="444" applyNumberFormat="0" applyAlignment="0" applyProtection="0"/>
    <xf numFmtId="4" fontId="108" fillId="115" borderId="447" applyNumberFormat="0" applyProtection="0">
      <alignment horizontal="right" vertical="center"/>
    </xf>
    <xf numFmtId="0" fontId="108" fillId="109" borderId="447" applyNumberFormat="0" applyProtection="0">
      <alignment horizontal="left" vertical="top" indent="1"/>
    </xf>
    <xf numFmtId="4" fontId="108" fillId="111" borderId="447" applyNumberFormat="0" applyProtection="0">
      <alignment horizontal="right" vertical="center"/>
    </xf>
    <xf numFmtId="0" fontId="19" fillId="25" borderId="447" applyNumberFormat="0" applyProtection="0">
      <alignment horizontal="left" vertical="center" indent="1"/>
    </xf>
    <xf numFmtId="0" fontId="19" fillId="114" borderId="447" applyNumberFormat="0" applyProtection="0">
      <alignment horizontal="left" vertical="center" indent="1"/>
    </xf>
    <xf numFmtId="0" fontId="19" fillId="37" borderId="447" applyNumberFormat="0" applyProtection="0">
      <alignment horizontal="left" vertical="center" indent="1"/>
    </xf>
    <xf numFmtId="0" fontId="57" fillId="57" borderId="444" applyNumberFormat="0" applyAlignment="0" applyProtection="0"/>
    <xf numFmtId="0" fontId="19" fillId="37" borderId="447" applyNumberFormat="0" applyProtection="0">
      <alignment horizontal="left" vertical="top" indent="1"/>
    </xf>
    <xf numFmtId="0" fontId="106" fillId="23" borderId="447" applyNumberFormat="0" applyProtection="0">
      <alignment horizontal="left" vertical="top" indent="1"/>
    </xf>
    <xf numFmtId="0" fontId="105" fillId="70" borderId="445" applyNumberFormat="0" applyAlignment="0" applyProtection="0"/>
    <xf numFmtId="4" fontId="106" fillId="77" borderId="447" applyNumberFormat="0" applyProtection="0">
      <alignment vertical="center"/>
    </xf>
    <xf numFmtId="0" fontId="19" fillId="25" borderId="447" applyNumberFormat="0" applyProtection="0">
      <alignment horizontal="left" vertical="top" indent="1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13" fillId="113" borderId="447" applyNumberFormat="0" applyProtection="0">
      <alignment horizontal="right" vertical="center"/>
    </xf>
    <xf numFmtId="0" fontId="108" fillId="109" borderId="447" applyNumberFormat="0" applyProtection="0">
      <alignment horizontal="left" vertical="top" indent="1"/>
    </xf>
    <xf numFmtId="4" fontId="108" fillId="60" borderId="447" applyNumberFormat="0" applyProtection="0">
      <alignment horizontal="right" vertical="center"/>
    </xf>
    <xf numFmtId="4" fontId="108" fillId="111" borderId="447" applyNumberFormat="0" applyProtection="0">
      <alignment horizontal="right" vertical="center"/>
    </xf>
    <xf numFmtId="0" fontId="14" fillId="78" borderId="432" applyNumberFormat="0" applyFont="0" applyAlignment="0" applyProtection="0"/>
    <xf numFmtId="0" fontId="19" fillId="25" borderId="447" applyNumberFormat="0" applyProtection="0">
      <alignment horizontal="left" vertical="top" indent="1"/>
    </xf>
    <xf numFmtId="0" fontId="19" fillId="37" borderId="447" applyNumberFormat="0" applyProtection="0">
      <alignment horizontal="left" vertical="top" indent="1"/>
    </xf>
    <xf numFmtId="0" fontId="57" fillId="57" borderId="444" applyNumberFormat="0" applyAlignment="0" applyProtection="0"/>
    <xf numFmtId="0" fontId="19" fillId="25" borderId="447" applyNumberFormat="0" applyProtection="0">
      <alignment horizontal="left" vertical="center" indent="1"/>
    </xf>
    <xf numFmtId="4" fontId="108" fillId="53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0" fontId="62" fillId="0" borderId="433" applyNumberFormat="0" applyFill="0" applyAlignment="0" applyProtection="0"/>
    <xf numFmtId="4" fontId="113" fillId="113" borderId="447" applyNumberFormat="0" applyProtection="0">
      <alignment horizontal="right" vertical="center"/>
    </xf>
    <xf numFmtId="0" fontId="108" fillId="109" borderId="447" applyNumberFormat="0" applyProtection="0">
      <alignment horizontal="left" vertical="top" indent="1"/>
    </xf>
    <xf numFmtId="0" fontId="62" fillId="0" borderId="433" applyNumberFormat="0" applyFill="0" applyAlignment="0" applyProtection="0"/>
    <xf numFmtId="4" fontId="113" fillId="113" borderId="447" applyNumberFormat="0" applyProtection="0">
      <alignment horizontal="right" vertical="center"/>
    </xf>
    <xf numFmtId="4" fontId="108" fillId="60" borderId="447" applyNumberFormat="0" applyProtection="0">
      <alignment horizontal="right" vertical="center"/>
    </xf>
    <xf numFmtId="0" fontId="62" fillId="0" borderId="433" applyNumberFormat="0" applyFill="0" applyAlignment="0" applyProtection="0"/>
    <xf numFmtId="4" fontId="108" fillId="61" borderId="470" applyNumberFormat="0" applyProtection="0">
      <alignment horizontal="right" vertical="center"/>
    </xf>
    <xf numFmtId="4" fontId="106" fillId="23" borderId="470" applyNumberFormat="0" applyProtection="0">
      <alignment horizontal="left" vertical="center" indent="1"/>
    </xf>
    <xf numFmtId="0" fontId="57" fillId="57" borderId="466" applyNumberFormat="0" applyAlignment="0" applyProtection="0"/>
    <xf numFmtId="4" fontId="108" fillId="116" borderId="470" applyNumberFormat="0" applyProtection="0">
      <alignment vertical="center"/>
    </xf>
    <xf numFmtId="0" fontId="108" fillId="116" borderId="470" applyNumberFormat="0" applyProtection="0">
      <alignment horizontal="left" vertical="top" indent="1"/>
    </xf>
    <xf numFmtId="0" fontId="62" fillId="0" borderId="468" applyNumberFormat="0" applyFill="0" applyAlignment="0" applyProtection="0"/>
    <xf numFmtId="168" fontId="15" fillId="0" borderId="469">
      <alignment horizontal="right" indent="1"/>
    </xf>
    <xf numFmtId="4" fontId="106" fillId="23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0" fontId="44" fillId="70" borderId="466" applyNumberFormat="0" applyAlignment="0" applyProtection="0"/>
    <xf numFmtId="4" fontId="108" fillId="111" borderId="470" applyNumberFormat="0" applyProtection="0">
      <alignment horizontal="right" vertical="center"/>
    </xf>
    <xf numFmtId="168" fontId="15" fillId="0" borderId="469">
      <alignment horizontal="right" indent="1"/>
    </xf>
    <xf numFmtId="4" fontId="113" fillId="113" borderId="470" applyNumberFormat="0" applyProtection="0">
      <alignment horizontal="right" vertical="center"/>
    </xf>
    <xf numFmtId="4" fontId="107" fillId="23" borderId="470" applyNumberFormat="0" applyProtection="0">
      <alignment vertical="center"/>
    </xf>
    <xf numFmtId="0" fontId="62" fillId="0" borderId="468" applyNumberFormat="0" applyFill="0" applyAlignment="0" applyProtection="0"/>
    <xf numFmtId="0" fontId="41" fillId="78" borderId="474" applyNumberFormat="0" applyFont="0" applyAlignment="0" applyProtection="0"/>
    <xf numFmtId="168" fontId="15" fillId="0" borderId="469">
      <alignment horizontal="right" indent="1"/>
    </xf>
    <xf numFmtId="4" fontId="108" fillId="53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116" borderId="470" applyNumberFormat="0" applyProtection="0">
      <alignment horizontal="left" vertical="center" indent="1"/>
    </xf>
    <xf numFmtId="4" fontId="107" fillId="23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11" fillId="113" borderId="470" applyNumberFormat="0" applyProtection="0">
      <alignment horizontal="right" vertical="center"/>
    </xf>
    <xf numFmtId="4" fontId="106" fillId="23" borderId="470" applyNumberFormat="0" applyProtection="0">
      <alignment horizontal="left" vertical="center" indent="1"/>
    </xf>
    <xf numFmtId="0" fontId="44" fillId="70" borderId="466" applyNumberFormat="0" applyAlignment="0" applyProtection="0"/>
    <xf numFmtId="0" fontId="57" fillId="57" borderId="466" applyNumberFormat="0" applyAlignment="0" applyProtection="0"/>
    <xf numFmtId="0" fontId="19" fillId="109" borderId="470" applyNumberFormat="0" applyProtection="0">
      <alignment horizontal="left" vertical="center" indent="1"/>
    </xf>
    <xf numFmtId="4" fontId="108" fillId="60" borderId="470" applyNumberFormat="0" applyProtection="0">
      <alignment horizontal="right" vertical="center"/>
    </xf>
    <xf numFmtId="168" fontId="15" fillId="0" borderId="469">
      <alignment horizontal="right" indent="1"/>
    </xf>
    <xf numFmtId="4" fontId="108" fillId="69" borderId="470" applyNumberFormat="0" applyProtection="0">
      <alignment horizontal="right" vertical="center"/>
    </xf>
    <xf numFmtId="0" fontId="44" fillId="70" borderId="466" applyNumberFormat="0" applyAlignment="0" applyProtection="0"/>
    <xf numFmtId="168" fontId="15" fillId="0" borderId="469">
      <alignment horizontal="right" indent="1"/>
    </xf>
    <xf numFmtId="0" fontId="14" fillId="78" borderId="474" applyNumberFormat="0" applyFont="0" applyAlignment="0" applyProtection="0"/>
    <xf numFmtId="0" fontId="105" fillId="70" borderId="467" applyNumberFormat="0" applyAlignment="0" applyProtection="0"/>
    <xf numFmtId="4" fontId="108" fillId="116" borderId="470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0" fontId="19" fillId="37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4" fontId="107" fillId="23" borderId="470" applyNumberFormat="0" applyProtection="0">
      <alignment vertical="center"/>
    </xf>
    <xf numFmtId="4" fontId="106" fillId="23" borderId="470" applyNumberFormat="0" applyProtection="0">
      <alignment horizontal="left" vertical="center" indent="1"/>
    </xf>
    <xf numFmtId="0" fontId="106" fillId="23" borderId="470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4" fontId="108" fillId="115" borderId="470" applyNumberFormat="0" applyProtection="0">
      <alignment horizontal="left" vertical="center" indent="1"/>
    </xf>
    <xf numFmtId="4" fontId="113" fillId="113" borderId="470" applyNumberFormat="0" applyProtection="0">
      <alignment horizontal="right" vertical="center"/>
    </xf>
    <xf numFmtId="0" fontId="105" fillId="70" borderId="467" applyNumberFormat="0" applyAlignment="0" applyProtection="0"/>
    <xf numFmtId="0" fontId="57" fillId="57" borderId="466" applyNumberFormat="0" applyAlignment="0" applyProtection="0"/>
    <xf numFmtId="0" fontId="62" fillId="0" borderId="468" applyNumberFormat="0" applyFill="0" applyAlignment="0" applyProtection="0"/>
    <xf numFmtId="0" fontId="106" fillId="23" borderId="470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4" fontId="107" fillId="23" borderId="470" applyNumberFormat="0" applyProtection="0">
      <alignment vertical="center"/>
    </xf>
    <xf numFmtId="4" fontId="106" fillId="23" borderId="470" applyNumberFormat="0" applyProtection="0">
      <alignment horizontal="left" vertical="center" indent="1"/>
    </xf>
    <xf numFmtId="0" fontId="106" fillId="23" borderId="470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4" fontId="113" fillId="113" borderId="470" applyNumberFormat="0" applyProtection="0">
      <alignment horizontal="right" vertical="center"/>
    </xf>
    <xf numFmtId="0" fontId="108" fillId="116" borderId="470" applyNumberFormat="0" applyProtection="0">
      <alignment horizontal="left" vertical="top" indent="1"/>
    </xf>
    <xf numFmtId="4" fontId="108" fillId="115" borderId="470" applyNumberFormat="0" applyProtection="0">
      <alignment horizontal="left" vertical="center" indent="1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08" fillId="69" borderId="470" applyNumberFormat="0" applyProtection="0">
      <alignment horizontal="right" vertical="center"/>
    </xf>
    <xf numFmtId="168" fontId="15" fillId="0" borderId="469">
      <alignment horizontal="right" indent="1"/>
    </xf>
    <xf numFmtId="0" fontId="44" fillId="70" borderId="466" applyNumberFormat="0" applyAlignment="0" applyProtection="0"/>
    <xf numFmtId="0" fontId="106" fillId="23" borderId="470" applyNumberFormat="0" applyProtection="0">
      <alignment horizontal="left" vertical="top" indent="1"/>
    </xf>
    <xf numFmtId="4" fontId="108" fillId="67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13" fillId="113" borderId="470" applyNumberFormat="0" applyProtection="0">
      <alignment horizontal="right" vertical="center"/>
    </xf>
    <xf numFmtId="4" fontId="115" fillId="110" borderId="472" applyNumberFormat="0" applyProtection="0">
      <alignment horizontal="left" vertical="center" indent="1"/>
    </xf>
    <xf numFmtId="4" fontId="108" fillId="65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53" borderId="470" applyNumberFormat="0" applyProtection="0">
      <alignment horizontal="right" vertical="center"/>
    </xf>
    <xf numFmtId="0" fontId="106" fillId="23" borderId="470" applyNumberFormat="0" applyProtection="0">
      <alignment horizontal="left" vertical="top" indent="1"/>
    </xf>
    <xf numFmtId="4" fontId="106" fillId="23" borderId="470" applyNumberFormat="0" applyProtection="0">
      <alignment horizontal="left" vertical="center" indent="1"/>
    </xf>
    <xf numFmtId="4" fontId="106" fillId="77" borderId="470" applyNumberFormat="0" applyProtection="0">
      <alignment vertical="center"/>
    </xf>
    <xf numFmtId="0" fontId="105" fillId="70" borderId="467" applyNumberFormat="0" applyAlignment="0" applyProtection="0"/>
    <xf numFmtId="0" fontId="14" fillId="78" borderId="474" applyNumberFormat="0" applyFont="0" applyAlignment="0" applyProtection="0"/>
    <xf numFmtId="0" fontId="44" fillId="70" borderId="466" applyNumberFormat="0" applyAlignment="0" applyProtection="0"/>
    <xf numFmtId="0" fontId="41" fillId="78" borderId="474" applyNumberFormat="0" applyFont="0" applyAlignment="0" applyProtection="0"/>
    <xf numFmtId="0" fontId="18" fillId="76" borderId="465"/>
    <xf numFmtId="0" fontId="18" fillId="30" borderId="469"/>
    <xf numFmtId="0" fontId="57" fillId="57" borderId="466" applyNumberFormat="0" applyAlignment="0" applyProtection="0"/>
    <xf numFmtId="168" fontId="15" fillId="0" borderId="469">
      <alignment horizontal="right" indent="1"/>
    </xf>
    <xf numFmtId="0" fontId="44" fillId="70" borderId="466" applyNumberFormat="0" applyAlignment="0" applyProtection="0"/>
    <xf numFmtId="0" fontId="19" fillId="114" borderId="470" applyNumberFormat="0" applyProtection="0">
      <alignment horizontal="left" vertical="top" indent="1"/>
    </xf>
    <xf numFmtId="4" fontId="121" fillId="23" borderId="472" applyNumberFormat="0" applyProtection="0">
      <alignment vertical="center"/>
    </xf>
    <xf numFmtId="4" fontId="122" fillId="23" borderId="472" applyNumberFormat="0" applyProtection="0">
      <alignment vertical="center"/>
    </xf>
    <xf numFmtId="4" fontId="123" fillId="116" borderId="472" applyNumberFormat="0" applyProtection="0">
      <alignment horizontal="left" vertical="center" indent="1"/>
    </xf>
    <xf numFmtId="4" fontId="115" fillId="53" borderId="472" applyNumberFormat="0" applyProtection="0">
      <alignment horizontal="right" vertical="center"/>
    </xf>
    <xf numFmtId="4" fontId="115" fillId="136" borderId="472" applyNumberFormat="0" applyProtection="0">
      <alignment horizontal="right" vertical="center"/>
    </xf>
    <xf numFmtId="4" fontId="115" fillId="61" borderId="472" applyNumberFormat="0" applyProtection="0">
      <alignment horizontal="right" vertical="center"/>
    </xf>
    <xf numFmtId="4" fontId="115" fillId="65" borderId="472" applyNumberFormat="0" applyProtection="0">
      <alignment horizontal="right" vertical="center"/>
    </xf>
    <xf numFmtId="4" fontId="115" fillId="69" borderId="472" applyNumberFormat="0" applyProtection="0">
      <alignment horizontal="right" vertical="center"/>
    </xf>
    <xf numFmtId="4" fontId="115" fillId="68" borderId="472" applyNumberFormat="0" applyProtection="0">
      <alignment horizontal="right" vertical="center"/>
    </xf>
    <xf numFmtId="4" fontId="115" fillId="111" borderId="472" applyNumberFormat="0" applyProtection="0">
      <alignment horizontal="right" vertical="center"/>
    </xf>
    <xf numFmtId="4" fontId="115" fillId="60" borderId="472" applyNumberFormat="0" applyProtection="0">
      <alignment horizontal="right" vertical="center"/>
    </xf>
    <xf numFmtId="4" fontId="115" fillId="112" borderId="471" applyNumberFormat="0" applyProtection="0">
      <alignment horizontal="left" vertical="center" indent="1"/>
    </xf>
    <xf numFmtId="4" fontId="115" fillId="51" borderId="472" applyNumberFormat="0" applyProtection="0">
      <alignment horizontal="left" vertical="center" indent="1"/>
    </xf>
    <xf numFmtId="4" fontId="115" fillId="51" borderId="472" applyNumberFormat="0" applyProtection="0">
      <alignment horizontal="left" vertical="center" indent="1"/>
    </xf>
    <xf numFmtId="4" fontId="124" fillId="137" borderId="471" applyNumberFormat="0" applyProtection="0">
      <alignment horizontal="left" vertical="center" indent="1"/>
    </xf>
    <xf numFmtId="4" fontId="115" fillId="115" borderId="472" applyNumberFormat="0" applyProtection="0">
      <alignment horizontal="right" vertical="center"/>
    </xf>
    <xf numFmtId="0" fontId="57" fillId="57" borderId="466" applyNumberFormat="0" applyAlignment="0" applyProtection="0"/>
    <xf numFmtId="0" fontId="44" fillId="70" borderId="466" applyNumberFormat="0" applyAlignment="0" applyProtection="0"/>
    <xf numFmtId="0" fontId="115" fillId="70" borderId="472" applyNumberFormat="0" applyProtection="0">
      <alignment horizontal="left" vertical="center" indent="1"/>
    </xf>
    <xf numFmtId="0" fontId="101" fillId="137" borderId="470" applyNumberFormat="0" applyProtection="0">
      <alignment horizontal="left" vertical="top" indent="1"/>
    </xf>
    <xf numFmtId="0" fontId="101" fillId="137" borderId="470" applyNumberFormat="0" applyProtection="0">
      <alignment horizontal="left" vertical="top" indent="1"/>
    </xf>
    <xf numFmtId="0" fontId="115" fillId="138" borderId="472" applyNumberFormat="0" applyProtection="0">
      <alignment horizontal="left" vertical="center" indent="1"/>
    </xf>
    <xf numFmtId="0" fontId="101" fillId="115" borderId="470" applyNumberFormat="0" applyProtection="0">
      <alignment horizontal="left" vertical="top" indent="1"/>
    </xf>
    <xf numFmtId="0" fontId="101" fillId="115" borderId="470" applyNumberFormat="0" applyProtection="0">
      <alignment horizontal="left" vertical="top" indent="1"/>
    </xf>
    <xf numFmtId="0" fontId="115" fillId="58" borderId="472" applyNumberFormat="0" applyProtection="0">
      <alignment horizontal="left" vertical="center" indent="1"/>
    </xf>
    <xf numFmtId="0" fontId="101" fillId="58" borderId="470" applyNumberFormat="0" applyProtection="0">
      <alignment horizontal="left" vertical="top" indent="1"/>
    </xf>
    <xf numFmtId="0" fontId="101" fillId="58" borderId="470" applyNumberFormat="0" applyProtection="0">
      <alignment horizontal="left" vertical="top" indent="1"/>
    </xf>
    <xf numFmtId="0" fontId="115" fillId="113" borderId="472" applyNumberFormat="0" applyProtection="0">
      <alignment horizontal="left" vertical="center" indent="1"/>
    </xf>
    <xf numFmtId="0" fontId="101" fillId="113" borderId="470" applyNumberFormat="0" applyProtection="0">
      <alignment horizontal="left" vertical="top" indent="1"/>
    </xf>
    <xf numFmtId="0" fontId="101" fillId="113" borderId="470" applyNumberFormat="0" applyProtection="0">
      <alignment horizontal="left" vertical="top" indent="1"/>
    </xf>
    <xf numFmtId="4" fontId="123" fillId="139" borderId="472" applyNumberFormat="0" applyProtection="0">
      <alignment horizontal="left" vertical="center" indent="1"/>
    </xf>
    <xf numFmtId="4" fontId="123" fillId="139" borderId="472" applyNumberFormat="0" applyProtection="0">
      <alignment horizontal="left" vertical="center" indent="1"/>
    </xf>
    <xf numFmtId="0" fontId="123" fillId="21" borderId="473"/>
    <xf numFmtId="4" fontId="115" fillId="0" borderId="472" applyNumberFormat="0" applyProtection="0">
      <alignment horizontal="right" vertical="center"/>
    </xf>
    <xf numFmtId="4" fontId="122" fillId="51" borderId="472" applyNumberFormat="0" applyProtection="0">
      <alignment horizontal="right" vertical="center"/>
    </xf>
    <xf numFmtId="0" fontId="125" fillId="0" borderId="469"/>
    <xf numFmtId="0" fontId="19" fillId="25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4" fontId="108" fillId="115" borderId="470" applyNumberFormat="0" applyProtection="0">
      <alignment horizontal="right" vertical="center"/>
    </xf>
    <xf numFmtId="0" fontId="41" fillId="78" borderId="474" applyNumberFormat="0" applyFont="0" applyAlignment="0" applyProtection="0"/>
    <xf numFmtId="0" fontId="19" fillId="25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0" fontId="108" fillId="109" borderId="470" applyNumberFormat="0" applyProtection="0">
      <alignment horizontal="left" vertical="top" indent="1"/>
    </xf>
    <xf numFmtId="0" fontId="57" fillId="57" borderId="466" applyNumberFormat="0" applyAlignment="0" applyProtection="0"/>
    <xf numFmtId="4" fontId="111" fillId="113" borderId="470" applyNumberFormat="0" applyProtection="0">
      <alignment horizontal="right" vertical="center"/>
    </xf>
    <xf numFmtId="0" fontId="41" fillId="78" borderId="474" applyNumberFormat="0" applyFont="0" applyAlignment="0" applyProtection="0"/>
    <xf numFmtId="0" fontId="19" fillId="25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4" fontId="108" fillId="53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0" fontId="57" fillId="57" borderId="466" applyNumberFormat="0" applyAlignment="0" applyProtection="0"/>
    <xf numFmtId="4" fontId="108" fillId="116" borderId="470" applyNumberFormat="0" applyProtection="0">
      <alignment vertical="center"/>
    </xf>
    <xf numFmtId="0" fontId="108" fillId="116" borderId="470" applyNumberFormat="0" applyProtection="0">
      <alignment horizontal="left" vertical="top" indent="1"/>
    </xf>
    <xf numFmtId="0" fontId="62" fillId="0" borderId="468" applyNumberFormat="0" applyFill="0" applyAlignment="0" applyProtection="0"/>
    <xf numFmtId="168" fontId="15" fillId="0" borderId="469">
      <alignment horizontal="right" indent="1"/>
    </xf>
    <xf numFmtId="4" fontId="106" fillId="23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0" fontId="44" fillId="70" borderId="466" applyNumberFormat="0" applyAlignment="0" applyProtection="0"/>
    <xf numFmtId="4" fontId="108" fillId="111" borderId="470" applyNumberFormat="0" applyProtection="0">
      <alignment horizontal="right" vertical="center"/>
    </xf>
    <xf numFmtId="168" fontId="15" fillId="0" borderId="469">
      <alignment horizontal="right" indent="1"/>
    </xf>
    <xf numFmtId="4" fontId="113" fillId="113" borderId="470" applyNumberFormat="0" applyProtection="0">
      <alignment horizontal="right" vertical="center"/>
    </xf>
    <xf numFmtId="4" fontId="107" fillId="23" borderId="470" applyNumberFormat="0" applyProtection="0">
      <alignment vertical="center"/>
    </xf>
    <xf numFmtId="0" fontId="41" fillId="78" borderId="474" applyNumberFormat="0" applyFont="0" applyAlignment="0" applyProtection="0"/>
    <xf numFmtId="168" fontId="15" fillId="0" borderId="469">
      <alignment horizontal="right" indent="1"/>
    </xf>
    <xf numFmtId="4" fontId="108" fillId="53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116" borderId="470" applyNumberFormat="0" applyProtection="0">
      <alignment horizontal="left" vertical="center" indent="1"/>
    </xf>
    <xf numFmtId="4" fontId="107" fillId="23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11" fillId="113" borderId="470" applyNumberFormat="0" applyProtection="0">
      <alignment horizontal="right" vertical="center"/>
    </xf>
    <xf numFmtId="4" fontId="106" fillId="23" borderId="470" applyNumberFormat="0" applyProtection="0">
      <alignment horizontal="left" vertical="center" indent="1"/>
    </xf>
    <xf numFmtId="0" fontId="44" fillId="70" borderId="466" applyNumberFormat="0" applyAlignment="0" applyProtection="0"/>
    <xf numFmtId="0" fontId="57" fillId="57" borderId="466" applyNumberFormat="0" applyAlignment="0" applyProtection="0"/>
    <xf numFmtId="0" fontId="19" fillId="109" borderId="470" applyNumberFormat="0" applyProtection="0">
      <alignment horizontal="left" vertical="center" indent="1"/>
    </xf>
    <xf numFmtId="4" fontId="108" fillId="60" borderId="470" applyNumberFormat="0" applyProtection="0">
      <alignment horizontal="right" vertical="center"/>
    </xf>
    <xf numFmtId="168" fontId="15" fillId="0" borderId="469">
      <alignment horizontal="right" indent="1"/>
    </xf>
    <xf numFmtId="4" fontId="108" fillId="69" borderId="470" applyNumberFormat="0" applyProtection="0">
      <alignment horizontal="right" vertical="center"/>
    </xf>
    <xf numFmtId="0" fontId="44" fillId="70" borderId="466" applyNumberFormat="0" applyAlignment="0" applyProtection="0"/>
    <xf numFmtId="168" fontId="15" fillId="0" borderId="469">
      <alignment horizontal="right" indent="1"/>
    </xf>
    <xf numFmtId="0" fontId="14" fillId="78" borderId="474" applyNumberFormat="0" applyFont="0" applyAlignment="0" applyProtection="0"/>
    <xf numFmtId="0" fontId="105" fillId="70" borderId="467" applyNumberFormat="0" applyAlignment="0" applyProtection="0"/>
    <xf numFmtId="4" fontId="108" fillId="116" borderId="470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0" fontId="19" fillId="37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4" fontId="107" fillId="23" borderId="470" applyNumberFormat="0" applyProtection="0">
      <alignment vertical="center"/>
    </xf>
    <xf numFmtId="4" fontId="106" fillId="23" borderId="470" applyNumberFormat="0" applyProtection="0">
      <alignment horizontal="left" vertical="center" indent="1"/>
    </xf>
    <xf numFmtId="0" fontId="106" fillId="23" borderId="470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4" fontId="108" fillId="115" borderId="470" applyNumberFormat="0" applyProtection="0">
      <alignment horizontal="left" vertical="center" indent="1"/>
    </xf>
    <xf numFmtId="4" fontId="113" fillId="113" borderId="470" applyNumberFormat="0" applyProtection="0">
      <alignment horizontal="right" vertical="center"/>
    </xf>
    <xf numFmtId="0" fontId="105" fillId="70" borderId="467" applyNumberFormat="0" applyAlignment="0" applyProtection="0"/>
    <xf numFmtId="0" fontId="57" fillId="57" borderId="466" applyNumberFormat="0" applyAlignment="0" applyProtection="0"/>
    <xf numFmtId="0" fontId="62" fillId="0" borderId="468" applyNumberFormat="0" applyFill="0" applyAlignment="0" applyProtection="0"/>
    <xf numFmtId="0" fontId="106" fillId="23" borderId="470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4" fontId="107" fillId="23" borderId="470" applyNumberFormat="0" applyProtection="0">
      <alignment vertical="center"/>
    </xf>
    <xf numFmtId="4" fontId="106" fillId="23" borderId="470" applyNumberFormat="0" applyProtection="0">
      <alignment horizontal="left" vertical="center" indent="1"/>
    </xf>
    <xf numFmtId="0" fontId="106" fillId="23" borderId="470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4" fontId="113" fillId="113" borderId="470" applyNumberFormat="0" applyProtection="0">
      <alignment horizontal="right" vertical="center"/>
    </xf>
    <xf numFmtId="0" fontId="108" fillId="116" borderId="470" applyNumberFormat="0" applyProtection="0">
      <alignment horizontal="left" vertical="top" indent="1"/>
    </xf>
    <xf numFmtId="4" fontId="108" fillId="115" borderId="470" applyNumberFormat="0" applyProtection="0">
      <alignment horizontal="left" vertical="center" indent="1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08" fillId="69" borderId="470" applyNumberFormat="0" applyProtection="0">
      <alignment horizontal="right" vertical="center"/>
    </xf>
    <xf numFmtId="168" fontId="15" fillId="0" borderId="469">
      <alignment horizontal="right" indent="1"/>
    </xf>
    <xf numFmtId="0" fontId="44" fillId="70" borderId="466" applyNumberFormat="0" applyAlignment="0" applyProtection="0"/>
    <xf numFmtId="0" fontId="106" fillId="23" borderId="470" applyNumberFormat="0" applyProtection="0">
      <alignment horizontal="left" vertical="top" indent="1"/>
    </xf>
    <xf numFmtId="4" fontId="108" fillId="67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13" fillId="113" borderId="470" applyNumberFormat="0" applyProtection="0">
      <alignment horizontal="right" vertical="center"/>
    </xf>
    <xf numFmtId="4" fontId="115" fillId="110" borderId="472" applyNumberFormat="0" applyProtection="0">
      <alignment horizontal="left" vertical="center" indent="1"/>
    </xf>
    <xf numFmtId="4" fontId="121" fillId="23" borderId="472" applyNumberFormat="0" applyProtection="0">
      <alignment vertical="center"/>
    </xf>
    <xf numFmtId="4" fontId="122" fillId="23" borderId="472" applyNumberFormat="0" applyProtection="0">
      <alignment vertical="center"/>
    </xf>
    <xf numFmtId="4" fontId="123" fillId="116" borderId="472" applyNumberFormat="0" applyProtection="0">
      <alignment horizontal="left" vertical="center" indent="1"/>
    </xf>
    <xf numFmtId="4" fontId="115" fillId="53" borderId="472" applyNumberFormat="0" applyProtection="0">
      <alignment horizontal="right" vertical="center"/>
    </xf>
    <xf numFmtId="4" fontId="115" fillId="136" borderId="472" applyNumberFormat="0" applyProtection="0">
      <alignment horizontal="right" vertical="center"/>
    </xf>
    <xf numFmtId="4" fontId="115" fillId="61" borderId="472" applyNumberFormat="0" applyProtection="0">
      <alignment horizontal="right" vertical="center"/>
    </xf>
    <xf numFmtId="4" fontId="115" fillId="65" borderId="472" applyNumberFormat="0" applyProtection="0">
      <alignment horizontal="right" vertical="center"/>
    </xf>
    <xf numFmtId="4" fontId="115" fillId="69" borderId="472" applyNumberFormat="0" applyProtection="0">
      <alignment horizontal="right" vertical="center"/>
    </xf>
    <xf numFmtId="4" fontId="115" fillId="68" borderId="472" applyNumberFormat="0" applyProtection="0">
      <alignment horizontal="right" vertical="center"/>
    </xf>
    <xf numFmtId="4" fontId="115" fillId="111" borderId="472" applyNumberFormat="0" applyProtection="0">
      <alignment horizontal="right" vertical="center"/>
    </xf>
    <xf numFmtId="4" fontId="115" fillId="60" borderId="472" applyNumberFormat="0" applyProtection="0">
      <alignment horizontal="right" vertical="center"/>
    </xf>
    <xf numFmtId="4" fontId="115" fillId="112" borderId="471" applyNumberFormat="0" applyProtection="0">
      <alignment horizontal="left" vertical="center" indent="1"/>
    </xf>
    <xf numFmtId="4" fontId="115" fillId="51" borderId="472" applyNumberFormat="0" applyProtection="0">
      <alignment horizontal="left" vertical="center" indent="1"/>
    </xf>
    <xf numFmtId="4" fontId="115" fillId="51" borderId="472" applyNumberFormat="0" applyProtection="0">
      <alignment horizontal="left" vertical="center" indent="1"/>
    </xf>
    <xf numFmtId="4" fontId="124" fillId="137" borderId="471" applyNumberFormat="0" applyProtection="0">
      <alignment horizontal="left" vertical="center" indent="1"/>
    </xf>
    <xf numFmtId="4" fontId="115" fillId="115" borderId="472" applyNumberFormat="0" applyProtection="0">
      <alignment horizontal="right" vertical="center"/>
    </xf>
    <xf numFmtId="0" fontId="115" fillId="70" borderId="472" applyNumberFormat="0" applyProtection="0">
      <alignment horizontal="left" vertical="center" indent="1"/>
    </xf>
    <xf numFmtId="0" fontId="101" fillId="137" borderId="470" applyNumberFormat="0" applyProtection="0">
      <alignment horizontal="left" vertical="top" indent="1"/>
    </xf>
    <xf numFmtId="0" fontId="101" fillId="137" borderId="470" applyNumberFormat="0" applyProtection="0">
      <alignment horizontal="left" vertical="top" indent="1"/>
    </xf>
    <xf numFmtId="0" fontId="115" fillId="138" borderId="472" applyNumberFormat="0" applyProtection="0">
      <alignment horizontal="left" vertical="center" indent="1"/>
    </xf>
    <xf numFmtId="0" fontId="101" fillId="115" borderId="470" applyNumberFormat="0" applyProtection="0">
      <alignment horizontal="left" vertical="top" indent="1"/>
    </xf>
    <xf numFmtId="0" fontId="101" fillId="115" borderId="470" applyNumberFormat="0" applyProtection="0">
      <alignment horizontal="left" vertical="top" indent="1"/>
    </xf>
    <xf numFmtId="0" fontId="115" fillId="58" borderId="472" applyNumberFormat="0" applyProtection="0">
      <alignment horizontal="left" vertical="center" indent="1"/>
    </xf>
    <xf numFmtId="0" fontId="101" fillId="58" borderId="470" applyNumberFormat="0" applyProtection="0">
      <alignment horizontal="left" vertical="top" indent="1"/>
    </xf>
    <xf numFmtId="0" fontId="101" fillId="58" borderId="470" applyNumberFormat="0" applyProtection="0">
      <alignment horizontal="left" vertical="top" indent="1"/>
    </xf>
    <xf numFmtId="0" fontId="115" fillId="113" borderId="472" applyNumberFormat="0" applyProtection="0">
      <alignment horizontal="left" vertical="center" indent="1"/>
    </xf>
    <xf numFmtId="0" fontId="101" fillId="113" borderId="470" applyNumberFormat="0" applyProtection="0">
      <alignment horizontal="left" vertical="top" indent="1"/>
    </xf>
    <xf numFmtId="0" fontId="101" fillId="113" borderId="470" applyNumberFormat="0" applyProtection="0">
      <alignment horizontal="left" vertical="top" indent="1"/>
    </xf>
    <xf numFmtId="4" fontId="123" fillId="139" borderId="472" applyNumberFormat="0" applyProtection="0">
      <alignment horizontal="left" vertical="center" indent="1"/>
    </xf>
    <xf numFmtId="4" fontId="123" fillId="139" borderId="472" applyNumberFormat="0" applyProtection="0">
      <alignment horizontal="left" vertical="center" indent="1"/>
    </xf>
    <xf numFmtId="0" fontId="123" fillId="21" borderId="473"/>
    <xf numFmtId="4" fontId="115" fillId="0" borderId="472" applyNumberFormat="0" applyProtection="0">
      <alignment horizontal="right" vertical="center"/>
    </xf>
    <xf numFmtId="4" fontId="122" fillId="51" borderId="472" applyNumberFormat="0" applyProtection="0">
      <alignment horizontal="right" vertical="center"/>
    </xf>
    <xf numFmtId="0" fontId="125" fillId="0" borderId="469"/>
    <xf numFmtId="4" fontId="106" fillId="23" borderId="470" applyNumberFormat="0" applyProtection="0">
      <alignment horizontal="left" vertical="center" indent="1"/>
    </xf>
    <xf numFmtId="4" fontId="107" fillId="23" borderId="470" applyNumberFormat="0" applyProtection="0">
      <alignment vertical="center"/>
    </xf>
    <xf numFmtId="4" fontId="108" fillId="67" borderId="470" applyNumberFormat="0" applyProtection="0">
      <alignment horizontal="right" vertical="center"/>
    </xf>
    <xf numFmtId="0" fontId="41" fillId="78" borderId="474" applyNumberFormat="0" applyFont="0" applyAlignment="0" applyProtection="0"/>
    <xf numFmtId="4" fontId="113" fillId="113" borderId="470" applyNumberFormat="0" applyProtection="0">
      <alignment horizontal="right" vertical="center"/>
    </xf>
    <xf numFmtId="0" fontId="44" fillId="70" borderId="466" applyNumberFormat="0" applyAlignment="0" applyProtection="0"/>
    <xf numFmtId="168" fontId="15" fillId="0" borderId="469">
      <alignment horizontal="right" indent="1"/>
    </xf>
    <xf numFmtId="0" fontId="108" fillId="116" borderId="470" applyNumberFormat="0" applyProtection="0">
      <alignment horizontal="left" vertical="top" indent="1"/>
    </xf>
    <xf numFmtId="4" fontId="108" fillId="61" borderId="470" applyNumberFormat="0" applyProtection="0">
      <alignment horizontal="right" vertical="center"/>
    </xf>
    <xf numFmtId="0" fontId="41" fillId="78" borderId="474" applyNumberFormat="0" applyFont="0" applyAlignment="0" applyProtection="0"/>
    <xf numFmtId="0" fontId="57" fillId="57" borderId="466" applyNumberFormat="0" applyAlignment="0" applyProtection="0"/>
    <xf numFmtId="0" fontId="14" fillId="78" borderId="474" applyNumberFormat="0" applyFont="0" applyAlignment="0" applyProtection="0"/>
    <xf numFmtId="0" fontId="62" fillId="0" borderId="468" applyNumberFormat="0" applyFill="0" applyAlignment="0" applyProtection="0"/>
    <xf numFmtId="4" fontId="108" fillId="113" borderId="470" applyNumberFormat="0" applyProtection="0">
      <alignment horizontal="right" vertical="center"/>
    </xf>
    <xf numFmtId="168" fontId="15" fillId="0" borderId="469">
      <alignment horizontal="right" indent="1"/>
    </xf>
    <xf numFmtId="4" fontId="106" fillId="77" borderId="470" applyNumberFormat="0" applyProtection="0">
      <alignment vertical="center"/>
    </xf>
    <xf numFmtId="0" fontId="18" fillId="30" borderId="469"/>
    <xf numFmtId="0" fontId="62" fillId="0" borderId="468" applyNumberFormat="0" applyFill="0" applyAlignment="0" applyProtection="0"/>
    <xf numFmtId="0" fontId="108" fillId="109" borderId="470" applyNumberFormat="0" applyProtection="0">
      <alignment horizontal="left" vertical="top" indent="1"/>
    </xf>
    <xf numFmtId="0" fontId="108" fillId="116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44" fillId="70" borderId="466" applyNumberFormat="0" applyAlignment="0" applyProtection="0"/>
    <xf numFmtId="0" fontId="19" fillId="109" borderId="470" applyNumberFormat="0" applyProtection="0">
      <alignment horizontal="left" vertical="top" indent="1"/>
    </xf>
    <xf numFmtId="4" fontId="108" fillId="67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53" borderId="470" applyNumberFormat="0" applyProtection="0">
      <alignment horizontal="right" vertical="center"/>
    </xf>
    <xf numFmtId="0" fontId="106" fillId="23" borderId="470" applyNumberFormat="0" applyProtection="0">
      <alignment horizontal="left" vertical="top" indent="1"/>
    </xf>
    <xf numFmtId="4" fontId="106" fillId="23" borderId="470" applyNumberFormat="0" applyProtection="0">
      <alignment horizontal="left" vertical="center" indent="1"/>
    </xf>
    <xf numFmtId="4" fontId="107" fillId="23" borderId="470" applyNumberFormat="0" applyProtection="0">
      <alignment vertical="center"/>
    </xf>
    <xf numFmtId="0" fontId="57" fillId="57" borderId="466" applyNumberFormat="0" applyAlignment="0" applyProtection="0"/>
    <xf numFmtId="0" fontId="105" fillId="70" borderId="467" applyNumberFormat="0" applyAlignment="0" applyProtection="0"/>
    <xf numFmtId="168" fontId="15" fillId="0" borderId="464">
      <alignment horizontal="right" indent="1"/>
    </xf>
    <xf numFmtId="0" fontId="41" fillId="78" borderId="474" applyNumberFormat="0" applyFont="0" applyAlignment="0" applyProtection="0"/>
    <xf numFmtId="168" fontId="15" fillId="0" borderId="469">
      <alignment horizontal="right" indent="1"/>
    </xf>
    <xf numFmtId="0" fontId="62" fillId="0" borderId="468" applyNumberFormat="0" applyFill="0" applyAlignment="0" applyProtection="0"/>
    <xf numFmtId="0" fontId="19" fillId="109" borderId="470" applyNumberFormat="0" applyProtection="0">
      <alignment horizontal="left" vertical="center" indent="1"/>
    </xf>
    <xf numFmtId="0" fontId="18" fillId="30" borderId="464"/>
    <xf numFmtId="0" fontId="18" fillId="76" borderId="465"/>
    <xf numFmtId="4" fontId="106" fillId="77" borderId="470" applyNumberFormat="0" applyProtection="0">
      <alignment vertical="center"/>
    </xf>
    <xf numFmtId="0" fontId="19" fillId="114" borderId="470" applyNumberFormat="0" applyProtection="0">
      <alignment horizontal="left" vertical="top" indent="1"/>
    </xf>
    <xf numFmtId="0" fontId="57" fillId="57" borderId="466" applyNumberFormat="0" applyAlignment="0" applyProtection="0"/>
    <xf numFmtId="0" fontId="14" fillId="78" borderId="474" applyNumberFormat="0" applyFont="0" applyAlignment="0" applyProtection="0"/>
    <xf numFmtId="4" fontId="108" fillId="60" borderId="470" applyNumberFormat="0" applyProtection="0">
      <alignment horizontal="right" vertical="center"/>
    </xf>
    <xf numFmtId="0" fontId="19" fillId="109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44" fillId="70" borderId="466" applyNumberFormat="0" applyAlignment="0" applyProtection="0"/>
    <xf numFmtId="168" fontId="15" fillId="0" borderId="469">
      <alignment horizontal="right" indent="1"/>
    </xf>
    <xf numFmtId="0" fontId="57" fillId="57" borderId="466" applyNumberFormat="0" applyAlignment="0" applyProtection="0"/>
    <xf numFmtId="0" fontId="18" fillId="30" borderId="464"/>
    <xf numFmtId="0" fontId="18" fillId="76" borderId="465"/>
    <xf numFmtId="0" fontId="41" fillId="78" borderId="474" applyNumberFormat="0" applyFont="0" applyAlignment="0" applyProtection="0"/>
    <xf numFmtId="0" fontId="44" fillId="70" borderId="466" applyNumberFormat="0" applyAlignment="0" applyProtection="0"/>
    <xf numFmtId="0" fontId="62" fillId="0" borderId="468" applyNumberFormat="0" applyFill="0" applyAlignment="0" applyProtection="0"/>
    <xf numFmtId="168" fontId="15" fillId="0" borderId="469">
      <alignment horizontal="right" indent="1"/>
    </xf>
    <xf numFmtId="4" fontId="111" fillId="113" borderId="470" applyNumberFormat="0" applyProtection="0">
      <alignment horizontal="right"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4" fontId="108" fillId="60" borderId="470" applyNumberFormat="0" applyProtection="0">
      <alignment horizontal="right" vertical="center"/>
    </xf>
    <xf numFmtId="4" fontId="108" fillId="53" borderId="470" applyNumberFormat="0" applyProtection="0">
      <alignment horizontal="right" vertical="center"/>
    </xf>
    <xf numFmtId="168" fontId="15" fillId="0" borderId="469">
      <alignment horizontal="right" indent="1"/>
    </xf>
    <xf numFmtId="4" fontId="107" fillId="23" borderId="470" applyNumberFormat="0" applyProtection="0">
      <alignment vertical="center"/>
    </xf>
    <xf numFmtId="168" fontId="15" fillId="0" borderId="469">
      <alignment horizontal="right" indent="1"/>
    </xf>
    <xf numFmtId="4" fontId="108" fillId="111" borderId="470" applyNumberFormat="0" applyProtection="0">
      <alignment horizontal="right" vertical="center"/>
    </xf>
    <xf numFmtId="0" fontId="108" fillId="109" borderId="470" applyNumberFormat="0" applyProtection="0">
      <alignment horizontal="left" vertical="top" indent="1"/>
    </xf>
    <xf numFmtId="4" fontId="106" fillId="23" borderId="470" applyNumberFormat="0" applyProtection="0">
      <alignment horizontal="left" vertical="center" indent="1"/>
    </xf>
    <xf numFmtId="0" fontId="62" fillId="0" borderId="468" applyNumberFormat="0" applyFill="0" applyAlignment="0" applyProtection="0"/>
    <xf numFmtId="4" fontId="108" fillId="116" borderId="470" applyNumberFormat="0" applyProtection="0">
      <alignment vertical="center"/>
    </xf>
    <xf numFmtId="0" fontId="57" fillId="57" borderId="466" applyNumberFormat="0" applyAlignment="0" applyProtection="0"/>
    <xf numFmtId="4" fontId="108" fillId="53" borderId="470" applyNumberFormat="0" applyProtection="0">
      <alignment horizontal="right" vertical="center"/>
    </xf>
    <xf numFmtId="4" fontId="106" fillId="77" borderId="470" applyNumberFormat="0" applyProtection="0">
      <alignment vertical="center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top" indent="1"/>
    </xf>
    <xf numFmtId="4" fontId="111" fillId="113" borderId="470" applyNumberFormat="0" applyProtection="0">
      <alignment horizontal="right" vertical="center"/>
    </xf>
    <xf numFmtId="0" fontId="108" fillId="109" borderId="470" applyNumberFormat="0" applyProtection="0">
      <alignment horizontal="left" vertical="top" indent="1"/>
    </xf>
    <xf numFmtId="0" fontId="44" fillId="70" borderId="466" applyNumberFormat="0" applyAlignment="0" applyProtection="0"/>
    <xf numFmtId="0" fontId="19" fillId="114" borderId="470" applyNumberFormat="0" applyProtection="0">
      <alignment horizontal="left" vertical="center" indent="1"/>
    </xf>
    <xf numFmtId="4" fontId="108" fillId="115" borderId="470" applyNumberFormat="0" applyProtection="0">
      <alignment horizontal="right" vertical="center"/>
    </xf>
    <xf numFmtId="0" fontId="57" fillId="57" borderId="466" applyNumberFormat="0" applyAlignment="0" applyProtection="0"/>
    <xf numFmtId="0" fontId="14" fillId="78" borderId="474" applyNumberFormat="0" applyFont="0" applyAlignment="0" applyProtection="0"/>
    <xf numFmtId="0" fontId="105" fillId="70" borderId="467" applyNumberFormat="0" applyAlignment="0" applyProtection="0"/>
    <xf numFmtId="168" fontId="15" fillId="0" borderId="469">
      <alignment horizontal="right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4" fontId="106" fillId="77" borderId="470" applyNumberFormat="0" applyProtection="0">
      <alignment vertical="center"/>
    </xf>
    <xf numFmtId="4" fontId="107" fillId="23" borderId="470" applyNumberFormat="0" applyProtection="0">
      <alignment vertical="center"/>
    </xf>
    <xf numFmtId="4" fontId="106" fillId="23" borderId="470" applyNumberFormat="0" applyProtection="0">
      <alignment horizontal="left" vertical="center" indent="1"/>
    </xf>
    <xf numFmtId="0" fontId="106" fillId="23" borderId="470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0" fontId="44" fillId="70" borderId="466" applyNumberFormat="0" applyAlignment="0" applyProtection="0"/>
    <xf numFmtId="4" fontId="113" fillId="113" borderId="470" applyNumberFormat="0" applyProtection="0">
      <alignment horizontal="right" vertical="center"/>
    </xf>
    <xf numFmtId="168" fontId="15" fillId="0" borderId="469">
      <alignment horizontal="right" indent="1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08" fillId="59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4" fontId="108" fillId="61" borderId="470" applyNumberFormat="0" applyProtection="0">
      <alignment horizontal="right" vertical="center"/>
    </xf>
    <xf numFmtId="0" fontId="18" fillId="30" borderId="469"/>
    <xf numFmtId="4" fontId="108" fillId="59" borderId="470" applyNumberFormat="0" applyProtection="0">
      <alignment horizontal="right" vertical="center"/>
    </xf>
    <xf numFmtId="0" fontId="18" fillId="30" borderId="469"/>
    <xf numFmtId="4" fontId="106" fillId="77" borderId="470" applyNumberFormat="0" applyProtection="0">
      <alignment vertical="center"/>
    </xf>
    <xf numFmtId="168" fontId="15" fillId="0" borderId="469">
      <alignment horizontal="right" indent="1"/>
    </xf>
    <xf numFmtId="4" fontId="108" fillId="113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0" fontId="14" fillId="78" borderId="474" applyNumberFormat="0" applyFont="0" applyAlignment="0" applyProtection="0"/>
    <xf numFmtId="0" fontId="18" fillId="30" borderId="469"/>
    <xf numFmtId="4" fontId="108" fillId="65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0" fontId="18" fillId="30" borderId="469"/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0" fontId="108" fillId="109" borderId="470" applyNumberFormat="0" applyProtection="0">
      <alignment horizontal="left" vertical="top" indent="1"/>
    </xf>
    <xf numFmtId="0" fontId="57" fillId="57" borderId="466" applyNumberFormat="0" applyAlignment="0" applyProtection="0"/>
    <xf numFmtId="0" fontId="57" fillId="57" borderId="466" applyNumberFormat="0" applyAlignment="0" applyProtection="0"/>
    <xf numFmtId="4" fontId="111" fillId="113" borderId="470" applyNumberFormat="0" applyProtection="0">
      <alignment horizontal="right" vertical="center"/>
    </xf>
    <xf numFmtId="0" fontId="41" fillId="78" borderId="474" applyNumberFormat="0" applyFont="0" applyAlignment="0" applyProtection="0"/>
    <xf numFmtId="0" fontId="19" fillId="25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4" fontId="108" fillId="53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0" fontId="57" fillId="57" borderId="466" applyNumberFormat="0" applyAlignment="0" applyProtection="0"/>
    <xf numFmtId="4" fontId="108" fillId="116" borderId="470" applyNumberFormat="0" applyProtection="0">
      <alignment vertical="center"/>
    </xf>
    <xf numFmtId="0" fontId="108" fillId="116" borderId="470" applyNumberFormat="0" applyProtection="0">
      <alignment horizontal="left" vertical="top" indent="1"/>
    </xf>
    <xf numFmtId="0" fontId="62" fillId="0" borderId="468" applyNumberFormat="0" applyFill="0" applyAlignment="0" applyProtection="0"/>
    <xf numFmtId="168" fontId="15" fillId="0" borderId="469">
      <alignment horizontal="right" indent="1"/>
    </xf>
    <xf numFmtId="4" fontId="106" fillId="23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0" fontId="44" fillId="70" borderId="466" applyNumberFormat="0" applyAlignment="0" applyProtection="0"/>
    <xf numFmtId="4" fontId="108" fillId="111" borderId="470" applyNumberFormat="0" applyProtection="0">
      <alignment horizontal="right" vertical="center"/>
    </xf>
    <xf numFmtId="168" fontId="15" fillId="0" borderId="469">
      <alignment horizontal="right" indent="1"/>
    </xf>
    <xf numFmtId="4" fontId="113" fillId="113" borderId="470" applyNumberFormat="0" applyProtection="0">
      <alignment horizontal="right" vertical="center"/>
    </xf>
    <xf numFmtId="4" fontId="107" fillId="23" borderId="470" applyNumberFormat="0" applyProtection="0">
      <alignment vertical="center"/>
    </xf>
    <xf numFmtId="0" fontId="41" fillId="78" borderId="474" applyNumberFormat="0" applyFont="0" applyAlignment="0" applyProtection="0"/>
    <xf numFmtId="168" fontId="15" fillId="0" borderId="469">
      <alignment horizontal="right" indent="1"/>
    </xf>
    <xf numFmtId="4" fontId="108" fillId="53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116" borderId="470" applyNumberFormat="0" applyProtection="0">
      <alignment horizontal="left" vertical="center" indent="1"/>
    </xf>
    <xf numFmtId="4" fontId="107" fillId="23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11" fillId="113" borderId="470" applyNumberFormat="0" applyProtection="0">
      <alignment horizontal="right" vertical="center"/>
    </xf>
    <xf numFmtId="4" fontId="106" fillId="23" borderId="470" applyNumberFormat="0" applyProtection="0">
      <alignment horizontal="left" vertical="center" indent="1"/>
    </xf>
    <xf numFmtId="0" fontId="44" fillId="70" borderId="466" applyNumberFormat="0" applyAlignment="0" applyProtection="0"/>
    <xf numFmtId="0" fontId="57" fillId="57" borderId="466" applyNumberFormat="0" applyAlignment="0" applyProtection="0"/>
    <xf numFmtId="0" fontId="19" fillId="109" borderId="470" applyNumberFormat="0" applyProtection="0">
      <alignment horizontal="left" vertical="center" indent="1"/>
    </xf>
    <xf numFmtId="4" fontId="108" fillId="60" borderId="470" applyNumberFormat="0" applyProtection="0">
      <alignment horizontal="right" vertical="center"/>
    </xf>
    <xf numFmtId="168" fontId="15" fillId="0" borderId="469">
      <alignment horizontal="right" indent="1"/>
    </xf>
    <xf numFmtId="4" fontId="108" fillId="69" borderId="470" applyNumberFormat="0" applyProtection="0">
      <alignment horizontal="right" vertical="center"/>
    </xf>
    <xf numFmtId="0" fontId="44" fillId="70" borderId="466" applyNumberFormat="0" applyAlignment="0" applyProtection="0"/>
    <xf numFmtId="168" fontId="15" fillId="0" borderId="469">
      <alignment horizontal="right" indent="1"/>
    </xf>
    <xf numFmtId="0" fontId="14" fillId="78" borderId="474" applyNumberFormat="0" applyFont="0" applyAlignment="0" applyProtection="0"/>
    <xf numFmtId="0" fontId="105" fillId="70" borderId="467" applyNumberFormat="0" applyAlignment="0" applyProtection="0"/>
    <xf numFmtId="4" fontId="108" fillId="116" borderId="470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0" fontId="19" fillId="37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4" fontId="107" fillId="23" borderId="470" applyNumberFormat="0" applyProtection="0">
      <alignment vertical="center"/>
    </xf>
    <xf numFmtId="4" fontId="106" fillId="23" borderId="470" applyNumberFormat="0" applyProtection="0">
      <alignment horizontal="left" vertical="center" indent="1"/>
    </xf>
    <xf numFmtId="0" fontId="106" fillId="23" borderId="470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168" fontId="15" fillId="0" borderId="469">
      <alignment horizontal="right" indent="1"/>
    </xf>
    <xf numFmtId="4" fontId="108" fillId="115" borderId="470" applyNumberFormat="0" applyProtection="0">
      <alignment horizontal="left" vertical="center" indent="1"/>
    </xf>
    <xf numFmtId="4" fontId="113" fillId="113" borderId="470" applyNumberFormat="0" applyProtection="0">
      <alignment horizontal="right" vertical="center"/>
    </xf>
    <xf numFmtId="0" fontId="105" fillId="70" borderId="467" applyNumberFormat="0" applyAlignment="0" applyProtection="0"/>
    <xf numFmtId="0" fontId="57" fillId="57" borderId="466" applyNumberFormat="0" applyAlignment="0" applyProtection="0"/>
    <xf numFmtId="0" fontId="62" fillId="0" borderId="468" applyNumberFormat="0" applyFill="0" applyAlignment="0" applyProtection="0"/>
    <xf numFmtId="0" fontId="106" fillId="23" borderId="470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4" fontId="107" fillId="23" borderId="470" applyNumberFormat="0" applyProtection="0">
      <alignment vertical="center"/>
    </xf>
    <xf numFmtId="4" fontId="106" fillId="23" borderId="470" applyNumberFormat="0" applyProtection="0">
      <alignment horizontal="left" vertical="center" indent="1"/>
    </xf>
    <xf numFmtId="0" fontId="106" fillId="23" borderId="470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4" fontId="113" fillId="113" borderId="470" applyNumberFormat="0" applyProtection="0">
      <alignment horizontal="right" vertical="center"/>
    </xf>
    <xf numFmtId="0" fontId="108" fillId="116" borderId="470" applyNumberFormat="0" applyProtection="0">
      <alignment horizontal="left" vertical="top" indent="1"/>
    </xf>
    <xf numFmtId="4" fontId="108" fillId="115" borderId="470" applyNumberFormat="0" applyProtection="0">
      <alignment horizontal="left" vertical="center" indent="1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08" fillId="69" borderId="470" applyNumberFormat="0" applyProtection="0">
      <alignment horizontal="right" vertical="center"/>
    </xf>
    <xf numFmtId="168" fontId="15" fillId="0" borderId="469">
      <alignment horizontal="right" indent="1"/>
    </xf>
    <xf numFmtId="0" fontId="44" fillId="70" borderId="466" applyNumberFormat="0" applyAlignment="0" applyProtection="0"/>
    <xf numFmtId="0" fontId="106" fillId="23" borderId="470" applyNumberFormat="0" applyProtection="0">
      <alignment horizontal="left" vertical="top" indent="1"/>
    </xf>
    <xf numFmtId="4" fontId="108" fillId="67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13" fillId="113" borderId="470" applyNumberFormat="0" applyProtection="0">
      <alignment horizontal="right" vertical="center"/>
    </xf>
    <xf numFmtId="0" fontId="18" fillId="30" borderId="469"/>
    <xf numFmtId="4" fontId="108" fillId="59" borderId="470" applyNumberFormat="0" applyProtection="0">
      <alignment horizontal="right" vertical="center"/>
    </xf>
    <xf numFmtId="0" fontId="18" fillId="30" borderId="469"/>
    <xf numFmtId="4" fontId="108" fillId="61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13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4" fontId="111" fillId="113" borderId="470" applyNumberFormat="0" applyProtection="0">
      <alignment horizontal="right" vertical="center"/>
    </xf>
    <xf numFmtId="4" fontId="108" fillId="113" borderId="470" applyNumberFormat="0" applyProtection="0">
      <alignment horizontal="right" vertical="center"/>
    </xf>
    <xf numFmtId="4" fontId="108" fillId="116" borderId="470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vertical="center"/>
    </xf>
    <xf numFmtId="0" fontId="19" fillId="25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4" fontId="108" fillId="111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0" fontId="44" fillId="70" borderId="466" applyNumberFormat="0" applyAlignment="0" applyProtection="0"/>
    <xf numFmtId="168" fontId="15" fillId="0" borderId="469">
      <alignment horizontal="right" indent="1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0" fontId="41" fillId="78" borderId="474" applyNumberFormat="0" applyFont="0" applyAlignment="0" applyProtection="0"/>
    <xf numFmtId="168" fontId="15" fillId="0" borderId="469">
      <alignment horizontal="right" indent="1"/>
    </xf>
    <xf numFmtId="0" fontId="57" fillId="57" borderId="466" applyNumberFormat="0" applyAlignment="0" applyProtection="0"/>
    <xf numFmtId="0" fontId="101" fillId="137" borderId="470" applyNumberFormat="0" applyProtection="0">
      <alignment horizontal="left" vertical="top" indent="1"/>
    </xf>
    <xf numFmtId="0" fontId="101" fillId="137" borderId="470" applyNumberFormat="0" applyProtection="0">
      <alignment horizontal="left" vertical="top" indent="1"/>
    </xf>
    <xf numFmtId="0" fontId="101" fillId="115" borderId="470" applyNumberFormat="0" applyProtection="0">
      <alignment horizontal="left" vertical="top" indent="1"/>
    </xf>
    <xf numFmtId="0" fontId="101" fillId="115" borderId="470" applyNumberFormat="0" applyProtection="0">
      <alignment horizontal="left" vertical="top" indent="1"/>
    </xf>
    <xf numFmtId="0" fontId="101" fillId="58" borderId="470" applyNumberFormat="0" applyProtection="0">
      <alignment horizontal="left" vertical="top" indent="1"/>
    </xf>
    <xf numFmtId="0" fontId="101" fillId="58" borderId="470" applyNumberFormat="0" applyProtection="0">
      <alignment horizontal="left" vertical="top" indent="1"/>
    </xf>
    <xf numFmtId="0" fontId="101" fillId="113" borderId="470" applyNumberFormat="0" applyProtection="0">
      <alignment horizontal="left" vertical="top" indent="1"/>
    </xf>
    <xf numFmtId="0" fontId="101" fillId="113" borderId="470" applyNumberFormat="0" applyProtection="0">
      <alignment horizontal="left" vertical="top" indent="1"/>
    </xf>
    <xf numFmtId="0" fontId="123" fillId="21" borderId="473"/>
    <xf numFmtId="168" fontId="15" fillId="0" borderId="469">
      <alignment horizontal="right" indent="1"/>
    </xf>
    <xf numFmtId="0" fontId="125" fillId="0" borderId="469"/>
    <xf numFmtId="4" fontId="108" fillId="61" borderId="470" applyNumberFormat="0" applyProtection="0">
      <alignment horizontal="right" vertical="center"/>
    </xf>
    <xf numFmtId="0" fontId="41" fillId="78" borderId="474" applyNumberFormat="0" applyFont="0" applyAlignment="0" applyProtection="0"/>
    <xf numFmtId="4" fontId="108" fillId="113" borderId="470" applyNumberFormat="0" applyProtection="0">
      <alignment horizontal="right" vertical="center"/>
    </xf>
    <xf numFmtId="0" fontId="19" fillId="25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8" fillId="30" borderId="469"/>
    <xf numFmtId="4" fontId="108" fillId="111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0" fontId="18" fillId="30" borderId="469"/>
    <xf numFmtId="0" fontId="44" fillId="70" borderId="466" applyNumberFormat="0" applyAlignment="0" applyProtection="0"/>
    <xf numFmtId="0" fontId="57" fillId="57" borderId="466" applyNumberFormat="0" applyAlignment="0" applyProtection="0"/>
    <xf numFmtId="0" fontId="19" fillId="109" borderId="470" applyNumberFormat="0" applyProtection="0">
      <alignment horizontal="left" vertical="center" indent="1"/>
    </xf>
    <xf numFmtId="4" fontId="108" fillId="60" borderId="470" applyNumberFormat="0" applyProtection="0">
      <alignment horizontal="right" vertical="center"/>
    </xf>
    <xf numFmtId="168" fontId="15" fillId="0" borderId="469">
      <alignment horizontal="right" indent="1"/>
    </xf>
    <xf numFmtId="4" fontId="108" fillId="69" borderId="470" applyNumberFormat="0" applyProtection="0">
      <alignment horizontal="right" vertical="center"/>
    </xf>
    <xf numFmtId="0" fontId="44" fillId="70" borderId="466" applyNumberFormat="0" applyAlignment="0" applyProtection="0"/>
    <xf numFmtId="168" fontId="15" fillId="0" borderId="469">
      <alignment horizontal="right" indent="1"/>
    </xf>
    <xf numFmtId="0" fontId="14" fillId="78" borderId="474" applyNumberFormat="0" applyFont="0" applyAlignment="0" applyProtection="0"/>
    <xf numFmtId="0" fontId="105" fillId="70" borderId="467" applyNumberFormat="0" applyAlignment="0" applyProtection="0"/>
    <xf numFmtId="4" fontId="108" fillId="116" borderId="470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0" fontId="19" fillId="37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4" fontId="107" fillId="23" borderId="470" applyNumberFormat="0" applyProtection="0">
      <alignment vertical="center"/>
    </xf>
    <xf numFmtId="4" fontId="106" fillId="23" borderId="470" applyNumberFormat="0" applyProtection="0">
      <alignment horizontal="left" vertical="center" indent="1"/>
    </xf>
    <xf numFmtId="0" fontId="106" fillId="23" borderId="470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4" fontId="108" fillId="115" borderId="470" applyNumberFormat="0" applyProtection="0">
      <alignment horizontal="left" vertical="center" indent="1"/>
    </xf>
    <xf numFmtId="4" fontId="113" fillId="113" borderId="470" applyNumberFormat="0" applyProtection="0">
      <alignment horizontal="right" vertical="center"/>
    </xf>
    <xf numFmtId="0" fontId="105" fillId="70" borderId="467" applyNumberFormat="0" applyAlignment="0" applyProtection="0"/>
    <xf numFmtId="0" fontId="57" fillId="57" borderId="466" applyNumberFormat="0" applyAlignment="0" applyProtection="0"/>
    <xf numFmtId="0" fontId="62" fillId="0" borderId="468" applyNumberFormat="0" applyFill="0" applyAlignment="0" applyProtection="0"/>
    <xf numFmtId="0" fontId="106" fillId="23" borderId="470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4" fontId="107" fillId="23" borderId="470" applyNumberFormat="0" applyProtection="0">
      <alignment vertical="center"/>
    </xf>
    <xf numFmtId="4" fontId="106" fillId="23" borderId="470" applyNumberFormat="0" applyProtection="0">
      <alignment horizontal="left" vertical="center" indent="1"/>
    </xf>
    <xf numFmtId="0" fontId="106" fillId="23" borderId="470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4" fontId="113" fillId="113" borderId="470" applyNumberFormat="0" applyProtection="0">
      <alignment horizontal="right" vertical="center"/>
    </xf>
    <xf numFmtId="0" fontId="108" fillId="116" borderId="470" applyNumberFormat="0" applyProtection="0">
      <alignment horizontal="left" vertical="top" indent="1"/>
    </xf>
    <xf numFmtId="4" fontId="108" fillId="115" borderId="470" applyNumberFormat="0" applyProtection="0">
      <alignment horizontal="left" vertical="center" indent="1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08" fillId="69" borderId="470" applyNumberFormat="0" applyProtection="0">
      <alignment horizontal="right" vertical="center"/>
    </xf>
    <xf numFmtId="168" fontId="15" fillId="0" borderId="469">
      <alignment horizontal="right" indent="1"/>
    </xf>
    <xf numFmtId="0" fontId="44" fillId="70" borderId="466" applyNumberFormat="0" applyAlignment="0" applyProtection="0"/>
    <xf numFmtId="0" fontId="106" fillId="23" borderId="470" applyNumberFormat="0" applyProtection="0">
      <alignment horizontal="left" vertical="top" indent="1"/>
    </xf>
    <xf numFmtId="4" fontId="108" fillId="67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13" fillId="113" borderId="470" applyNumberFormat="0" applyProtection="0">
      <alignment horizontal="right" vertical="center"/>
    </xf>
    <xf numFmtId="0" fontId="18" fillId="30" borderId="469"/>
    <xf numFmtId="4" fontId="115" fillId="110" borderId="472" applyNumberFormat="0" applyProtection="0">
      <alignment horizontal="left" vertical="center" indent="1"/>
    </xf>
    <xf numFmtId="0" fontId="18" fillId="30" borderId="469"/>
    <xf numFmtId="4" fontId="121" fillId="23" borderId="472" applyNumberFormat="0" applyProtection="0">
      <alignment vertical="center"/>
    </xf>
    <xf numFmtId="4" fontId="122" fillId="23" borderId="472" applyNumberFormat="0" applyProtection="0">
      <alignment vertical="center"/>
    </xf>
    <xf numFmtId="4" fontId="123" fillId="116" borderId="472" applyNumberFormat="0" applyProtection="0">
      <alignment horizontal="left" vertical="center" indent="1"/>
    </xf>
    <xf numFmtId="4" fontId="115" fillId="53" borderId="472" applyNumberFormat="0" applyProtection="0">
      <alignment horizontal="right" vertical="center"/>
    </xf>
    <xf numFmtId="4" fontId="115" fillId="136" borderId="472" applyNumberFormat="0" applyProtection="0">
      <alignment horizontal="right" vertical="center"/>
    </xf>
    <xf numFmtId="4" fontId="115" fillId="61" borderId="472" applyNumberFormat="0" applyProtection="0">
      <alignment horizontal="right" vertical="center"/>
    </xf>
    <xf numFmtId="4" fontId="115" fillId="65" borderId="472" applyNumberFormat="0" applyProtection="0">
      <alignment horizontal="right" vertical="center"/>
    </xf>
    <xf numFmtId="4" fontId="115" fillId="69" borderId="472" applyNumberFormat="0" applyProtection="0">
      <alignment horizontal="right" vertical="center"/>
    </xf>
    <xf numFmtId="4" fontId="115" fillId="68" borderId="472" applyNumberFormat="0" applyProtection="0">
      <alignment horizontal="right" vertical="center"/>
    </xf>
    <xf numFmtId="4" fontId="115" fillId="111" borderId="472" applyNumberFormat="0" applyProtection="0">
      <alignment horizontal="right" vertical="center"/>
    </xf>
    <xf numFmtId="4" fontId="115" fillId="60" borderId="472" applyNumberFormat="0" applyProtection="0">
      <alignment horizontal="right" vertical="center"/>
    </xf>
    <xf numFmtId="4" fontId="115" fillId="112" borderId="471" applyNumberFormat="0" applyProtection="0">
      <alignment horizontal="left" vertical="center" indent="1"/>
    </xf>
    <xf numFmtId="4" fontId="115" fillId="51" borderId="472" applyNumberFormat="0" applyProtection="0">
      <alignment horizontal="left" vertical="center" indent="1"/>
    </xf>
    <xf numFmtId="4" fontId="115" fillId="51" borderId="472" applyNumberFormat="0" applyProtection="0">
      <alignment horizontal="left" vertical="center" indent="1"/>
    </xf>
    <xf numFmtId="4" fontId="124" fillId="137" borderId="471" applyNumberFormat="0" applyProtection="0">
      <alignment horizontal="left" vertical="center" indent="1"/>
    </xf>
    <xf numFmtId="4" fontId="115" fillId="115" borderId="472" applyNumberFormat="0" applyProtection="0">
      <alignment horizontal="right" vertical="center"/>
    </xf>
    <xf numFmtId="0" fontId="115" fillId="70" borderId="472" applyNumberFormat="0" applyProtection="0">
      <alignment horizontal="left" vertical="center" indent="1"/>
    </xf>
    <xf numFmtId="0" fontId="101" fillId="137" borderId="470" applyNumberFormat="0" applyProtection="0">
      <alignment horizontal="left" vertical="top" indent="1"/>
    </xf>
    <xf numFmtId="0" fontId="101" fillId="137" borderId="470" applyNumberFormat="0" applyProtection="0">
      <alignment horizontal="left" vertical="top" indent="1"/>
    </xf>
    <xf numFmtId="0" fontId="115" fillId="138" borderId="472" applyNumberFormat="0" applyProtection="0">
      <alignment horizontal="left" vertical="center" indent="1"/>
    </xf>
    <xf numFmtId="0" fontId="101" fillId="115" borderId="470" applyNumberFormat="0" applyProtection="0">
      <alignment horizontal="left" vertical="top" indent="1"/>
    </xf>
    <xf numFmtId="0" fontId="101" fillId="115" borderId="470" applyNumberFormat="0" applyProtection="0">
      <alignment horizontal="left" vertical="top" indent="1"/>
    </xf>
    <xf numFmtId="0" fontId="115" fillId="58" borderId="472" applyNumberFormat="0" applyProtection="0">
      <alignment horizontal="left" vertical="center" indent="1"/>
    </xf>
    <xf numFmtId="0" fontId="101" fillId="58" borderId="470" applyNumberFormat="0" applyProtection="0">
      <alignment horizontal="left" vertical="top" indent="1"/>
    </xf>
    <xf numFmtId="0" fontId="101" fillId="58" borderId="470" applyNumberFormat="0" applyProtection="0">
      <alignment horizontal="left" vertical="top" indent="1"/>
    </xf>
    <xf numFmtId="0" fontId="115" fillId="113" borderId="472" applyNumberFormat="0" applyProtection="0">
      <alignment horizontal="left" vertical="center" indent="1"/>
    </xf>
    <xf numFmtId="0" fontId="101" fillId="113" borderId="470" applyNumberFormat="0" applyProtection="0">
      <alignment horizontal="left" vertical="top" indent="1"/>
    </xf>
    <xf numFmtId="0" fontId="101" fillId="113" borderId="470" applyNumberFormat="0" applyProtection="0">
      <alignment horizontal="left" vertical="top" indent="1"/>
    </xf>
    <xf numFmtId="4" fontId="123" fillId="139" borderId="472" applyNumberFormat="0" applyProtection="0">
      <alignment horizontal="left" vertical="center" indent="1"/>
    </xf>
    <xf numFmtId="4" fontId="123" fillId="139" borderId="472" applyNumberFormat="0" applyProtection="0">
      <alignment horizontal="left" vertical="center" indent="1"/>
    </xf>
    <xf numFmtId="0" fontId="123" fillId="21" borderId="473"/>
    <xf numFmtId="4" fontId="115" fillId="0" borderId="472" applyNumberFormat="0" applyProtection="0">
      <alignment horizontal="right" vertical="center"/>
    </xf>
    <xf numFmtId="4" fontId="122" fillId="51" borderId="472" applyNumberFormat="0" applyProtection="0">
      <alignment horizontal="right" vertical="center"/>
    </xf>
    <xf numFmtId="0" fontId="125" fillId="0" borderId="464"/>
    <xf numFmtId="168" fontId="15" fillId="0" borderId="469">
      <alignment horizontal="right" indent="1"/>
    </xf>
    <xf numFmtId="168" fontId="15" fillId="0" borderId="469">
      <alignment horizontal="right" indent="1"/>
    </xf>
    <xf numFmtId="168" fontId="15" fillId="0" borderId="469">
      <alignment horizontal="right" indent="1"/>
    </xf>
    <xf numFmtId="168" fontId="15" fillId="0" borderId="469">
      <alignment horizontal="right" indent="1"/>
    </xf>
    <xf numFmtId="0" fontId="18" fillId="30" borderId="469"/>
    <xf numFmtId="4" fontId="115" fillId="112" borderId="471" applyNumberFormat="0" applyProtection="0">
      <alignment horizontal="left" vertical="center" indent="1"/>
    </xf>
    <xf numFmtId="4" fontId="124" fillId="137" borderId="471" applyNumberFormat="0" applyProtection="0">
      <alignment horizontal="left" vertical="center" indent="1"/>
    </xf>
    <xf numFmtId="0" fontId="18" fillId="30" borderId="464"/>
    <xf numFmtId="0" fontId="108" fillId="116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0" fontId="19" fillId="25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4" fontId="108" fillId="115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0" fontId="106" fillId="23" borderId="470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0" fontId="57" fillId="57" borderId="466" applyNumberFormat="0" applyAlignment="0" applyProtection="0"/>
    <xf numFmtId="4" fontId="108" fillId="11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4" fontId="108" fillId="115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53" borderId="470" applyNumberFormat="0" applyProtection="0">
      <alignment horizontal="right" vertical="center"/>
    </xf>
    <xf numFmtId="0" fontId="106" fillId="23" borderId="470" applyNumberFormat="0" applyProtection="0">
      <alignment horizontal="left" vertical="top" indent="1"/>
    </xf>
    <xf numFmtId="4" fontId="106" fillId="23" borderId="470" applyNumberFormat="0" applyProtection="0">
      <alignment horizontal="left" vertical="center" indent="1"/>
    </xf>
    <xf numFmtId="4" fontId="107" fillId="23" borderId="470" applyNumberFormat="0" applyProtection="0">
      <alignment vertical="center"/>
    </xf>
    <xf numFmtId="168" fontId="15" fillId="0" borderId="469">
      <alignment horizontal="right" indent="1"/>
    </xf>
    <xf numFmtId="4" fontId="113" fillId="113" borderId="470" applyNumberFormat="0" applyProtection="0">
      <alignment horizontal="right" vertical="center"/>
    </xf>
    <xf numFmtId="168" fontId="15" fillId="0" borderId="469">
      <alignment horizontal="right" indent="1"/>
    </xf>
    <xf numFmtId="4" fontId="108" fillId="111" borderId="470" applyNumberFormat="0" applyProtection="0">
      <alignment horizontal="right" vertical="center"/>
    </xf>
    <xf numFmtId="0" fontId="44" fillId="70" borderId="466" applyNumberFormat="0" applyAlignment="0" applyProtection="0"/>
    <xf numFmtId="0" fontId="108" fillId="109" borderId="470" applyNumberFormat="0" applyProtection="0">
      <alignment horizontal="left" vertical="top" indent="1"/>
    </xf>
    <xf numFmtId="4" fontId="106" fillId="23" borderId="470" applyNumberFormat="0" applyProtection="0">
      <alignment horizontal="left" vertical="center" indent="1"/>
    </xf>
    <xf numFmtId="0" fontId="62" fillId="0" borderId="468" applyNumberFormat="0" applyFill="0" applyAlignment="0" applyProtection="0"/>
    <xf numFmtId="0" fontId="14" fillId="78" borderId="474" applyNumberFormat="0" applyFont="0" applyAlignment="0" applyProtection="0"/>
    <xf numFmtId="0" fontId="108" fillId="116" borderId="470" applyNumberFormat="0" applyProtection="0">
      <alignment horizontal="left" vertical="top" indent="1"/>
    </xf>
    <xf numFmtId="0" fontId="108" fillId="109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0" fontId="19" fillId="37" borderId="470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13" fillId="113" borderId="470" applyNumberFormat="0" applyProtection="0">
      <alignment horizontal="right" vertical="center"/>
    </xf>
    <xf numFmtId="4" fontId="111" fillId="116" borderId="470" applyNumberFormat="0" applyProtection="0">
      <alignment vertical="center"/>
    </xf>
    <xf numFmtId="0" fontId="108" fillId="109" borderId="470" applyNumberFormat="0" applyProtection="0">
      <alignment horizontal="left" vertical="top" indent="1"/>
    </xf>
    <xf numFmtId="4" fontId="111" fillId="113" borderId="470" applyNumberFormat="0" applyProtection="0">
      <alignment horizontal="right" vertical="center"/>
    </xf>
    <xf numFmtId="0" fontId="19" fillId="37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4" fontId="108" fillId="111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0" fontId="44" fillId="70" borderId="466" applyNumberFormat="0" applyAlignment="0" applyProtection="0"/>
    <xf numFmtId="0" fontId="19" fillId="37" borderId="470" applyNumberFormat="0" applyProtection="0">
      <alignment horizontal="left" vertical="top" indent="1"/>
    </xf>
    <xf numFmtId="0" fontId="57" fillId="57" borderId="466" applyNumberFormat="0" applyAlignment="0" applyProtection="0"/>
    <xf numFmtId="168" fontId="15" fillId="0" borderId="469">
      <alignment horizontal="right" indent="1"/>
    </xf>
    <xf numFmtId="4" fontId="108" fillId="69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0" fontId="14" fillId="78" borderId="474" applyNumberFormat="0" applyFont="0" applyAlignment="0" applyProtection="0"/>
    <xf numFmtId="0" fontId="19" fillId="114" borderId="470" applyNumberFormat="0" applyProtection="0">
      <alignment horizontal="left" vertical="top" indent="1"/>
    </xf>
    <xf numFmtId="0" fontId="62" fillId="0" borderId="468" applyNumberFormat="0" applyFill="0" applyAlignment="0" applyProtection="0"/>
    <xf numFmtId="0" fontId="18" fillId="30" borderId="469"/>
    <xf numFmtId="0" fontId="19" fillId="37" borderId="470" applyNumberFormat="0" applyProtection="0">
      <alignment horizontal="left" vertical="center" indent="1"/>
    </xf>
    <xf numFmtId="168" fontId="15" fillId="0" borderId="464">
      <alignment horizontal="right" indent="1"/>
    </xf>
    <xf numFmtId="0" fontId="105" fillId="70" borderId="467" applyNumberFormat="0" applyAlignment="0" applyProtection="0"/>
    <xf numFmtId="4" fontId="108" fillId="53" borderId="470" applyNumberFormat="0" applyProtection="0">
      <alignment horizontal="right" vertical="center"/>
    </xf>
    <xf numFmtId="0" fontId="18" fillId="30" borderId="469"/>
    <xf numFmtId="4" fontId="108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4" fontId="108" fillId="115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7" fillId="23" borderId="470" applyNumberFormat="0" applyProtection="0">
      <alignment vertical="center"/>
    </xf>
    <xf numFmtId="168" fontId="15" fillId="0" borderId="469">
      <alignment horizontal="right" indent="1"/>
    </xf>
    <xf numFmtId="4" fontId="108" fillId="116" borderId="470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4" fontId="108" fillId="115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53" borderId="470" applyNumberFormat="0" applyProtection="0">
      <alignment horizontal="right" vertical="center"/>
    </xf>
    <xf numFmtId="4" fontId="106" fillId="23" borderId="470" applyNumberFormat="0" applyProtection="0">
      <alignment horizontal="left" vertical="center" indent="1"/>
    </xf>
    <xf numFmtId="4" fontId="107" fillId="23" borderId="470" applyNumberFormat="0" applyProtection="0">
      <alignment vertical="center"/>
    </xf>
    <xf numFmtId="0" fontId="106" fillId="23" borderId="470" applyNumberFormat="0" applyProtection="0">
      <alignment horizontal="left" vertical="top" indent="1"/>
    </xf>
    <xf numFmtId="0" fontId="62" fillId="0" borderId="468" applyNumberFormat="0" applyFill="0" applyAlignment="0" applyProtection="0"/>
    <xf numFmtId="0" fontId="105" fillId="70" borderId="467" applyNumberFormat="0" applyAlignment="0" applyProtection="0"/>
    <xf numFmtId="4" fontId="113" fillId="113" borderId="470" applyNumberFormat="0" applyProtection="0">
      <alignment horizontal="right" vertical="center"/>
    </xf>
    <xf numFmtId="4" fontId="106" fillId="77" borderId="470" applyNumberFormat="0" applyProtection="0">
      <alignment vertical="center"/>
    </xf>
    <xf numFmtId="4" fontId="108" fillId="60" borderId="470" applyNumberFormat="0" applyProtection="0">
      <alignment horizontal="right" vertical="center"/>
    </xf>
    <xf numFmtId="168" fontId="15" fillId="0" borderId="469">
      <alignment horizontal="right" indent="1"/>
    </xf>
    <xf numFmtId="0" fontId="57" fillId="57" borderId="466" applyNumberFormat="0" applyAlignment="0" applyProtection="0"/>
    <xf numFmtId="0" fontId="44" fillId="70" borderId="466" applyNumberFormat="0" applyAlignment="0" applyProtection="0"/>
    <xf numFmtId="4" fontId="106" fillId="23" borderId="470" applyNumberFormat="0" applyProtection="0">
      <alignment horizontal="left" vertical="center" indent="1"/>
    </xf>
    <xf numFmtId="4" fontId="111" fillId="113" borderId="470" applyNumberFormat="0" applyProtection="0">
      <alignment horizontal="right" vertical="center"/>
    </xf>
    <xf numFmtId="4" fontId="108" fillId="116" borderId="470" applyNumberFormat="0" applyProtection="0">
      <alignment vertical="center"/>
    </xf>
    <xf numFmtId="4" fontId="108" fillId="59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0" fontId="18" fillId="30" borderId="469"/>
    <xf numFmtId="4" fontId="108" fillId="61" borderId="470" applyNumberFormat="0" applyProtection="0">
      <alignment horizontal="right" vertical="center"/>
    </xf>
    <xf numFmtId="0" fontId="18" fillId="30" borderId="469"/>
    <xf numFmtId="4" fontId="108" fillId="59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4" fontId="108" fillId="59" borderId="470" applyNumberFormat="0" applyProtection="0">
      <alignment horizontal="right" vertical="center"/>
    </xf>
    <xf numFmtId="4" fontId="108" fillId="113" borderId="470" applyNumberFormat="0" applyProtection="0">
      <alignment horizontal="right" vertical="center"/>
    </xf>
    <xf numFmtId="0" fontId="19" fillId="25" borderId="470" applyNumberFormat="0" applyProtection="0">
      <alignment horizontal="left" vertical="top" indent="1"/>
    </xf>
    <xf numFmtId="4" fontId="108" fillId="67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4" fontId="108" fillId="69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53" borderId="470" applyNumberFormat="0" applyProtection="0">
      <alignment horizontal="right" vertical="center"/>
    </xf>
    <xf numFmtId="0" fontId="57" fillId="57" borderId="466" applyNumberFormat="0" applyAlignment="0" applyProtection="0"/>
    <xf numFmtId="0" fontId="62" fillId="0" borderId="468" applyNumberFormat="0" applyFill="0" applyAlignment="0" applyProtection="0"/>
    <xf numFmtId="0" fontId="41" fillId="78" borderId="474" applyNumberFormat="0" applyFont="0" applyAlignment="0" applyProtection="0"/>
    <xf numFmtId="0" fontId="19" fillId="109" borderId="470" applyNumberFormat="0" applyProtection="0">
      <alignment horizontal="left" vertical="center" indent="1"/>
    </xf>
    <xf numFmtId="0" fontId="18" fillId="30" borderId="464"/>
    <xf numFmtId="0" fontId="62" fillId="0" borderId="468" applyNumberFormat="0" applyFill="0" applyAlignment="0" applyProtection="0"/>
    <xf numFmtId="0" fontId="41" fillId="78" borderId="474" applyNumberFormat="0" applyFont="0" applyAlignment="0" applyProtection="0"/>
    <xf numFmtId="4" fontId="111" fillId="113" borderId="470" applyNumberFormat="0" applyProtection="0">
      <alignment horizontal="right" vertical="center"/>
    </xf>
    <xf numFmtId="4" fontId="106" fillId="77" borderId="470" applyNumberFormat="0" applyProtection="0">
      <alignment vertical="center"/>
    </xf>
    <xf numFmtId="0" fontId="41" fillId="78" borderId="474" applyNumberFormat="0" applyFont="0" applyAlignment="0" applyProtection="0"/>
    <xf numFmtId="4" fontId="108" fillId="116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0" fontId="44" fillId="70" borderId="466" applyNumberFormat="0" applyAlignment="0" applyProtection="0"/>
    <xf numFmtId="4" fontId="108" fillId="53" borderId="470" applyNumberFormat="0" applyProtection="0">
      <alignment horizontal="right" vertical="center"/>
    </xf>
    <xf numFmtId="4" fontId="108" fillId="116" borderId="470" applyNumberFormat="0" applyProtection="0">
      <alignment vertical="center"/>
    </xf>
    <xf numFmtId="4" fontId="107" fillId="23" borderId="470" applyNumberFormat="0" applyProtection="0">
      <alignment vertical="center"/>
    </xf>
    <xf numFmtId="4" fontId="108" fillId="61" borderId="470" applyNumberFormat="0" applyProtection="0">
      <alignment horizontal="right" vertical="center"/>
    </xf>
    <xf numFmtId="4" fontId="107" fillId="23" borderId="470" applyNumberFormat="0" applyProtection="0">
      <alignment vertical="center"/>
    </xf>
    <xf numFmtId="0" fontId="19" fillId="37" borderId="470" applyNumberFormat="0" applyProtection="0">
      <alignment horizontal="left" vertical="center" indent="1"/>
    </xf>
    <xf numFmtId="168" fontId="15" fillId="0" borderId="464">
      <alignment horizontal="right" indent="1"/>
    </xf>
    <xf numFmtId="168" fontId="15" fillId="0" borderId="469">
      <alignment horizontal="right" indent="1"/>
    </xf>
    <xf numFmtId="4" fontId="108" fillId="60" borderId="470" applyNumberFormat="0" applyProtection="0">
      <alignment horizontal="right" vertical="center"/>
    </xf>
    <xf numFmtId="0" fontId="57" fillId="57" borderId="466" applyNumberFormat="0" applyAlignment="0" applyProtection="0"/>
    <xf numFmtId="0" fontId="14" fillId="78" borderId="474" applyNumberFormat="0" applyFont="0" applyAlignment="0" applyProtection="0"/>
    <xf numFmtId="4" fontId="111" fillId="116" borderId="470" applyNumberFormat="0" applyProtection="0">
      <alignment vertical="center"/>
    </xf>
    <xf numFmtId="4" fontId="106" fillId="77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4" fontId="108" fillId="60" borderId="470" applyNumberFormat="0" applyProtection="0">
      <alignment horizontal="right" vertical="center"/>
    </xf>
    <xf numFmtId="0" fontId="108" fillId="116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06" fillId="23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top" indent="1"/>
    </xf>
    <xf numFmtId="0" fontId="57" fillId="57" borderId="466" applyNumberFormat="0" applyAlignment="0" applyProtection="0"/>
    <xf numFmtId="4" fontId="106" fillId="23" borderId="470" applyNumberFormat="0" applyProtection="0">
      <alignment horizontal="left" vertical="center" indent="1"/>
    </xf>
    <xf numFmtId="0" fontId="105" fillId="70" borderId="467" applyNumberFormat="0" applyAlignment="0" applyProtection="0"/>
    <xf numFmtId="0" fontId="44" fillId="70" borderId="466" applyNumberFormat="0" applyAlignment="0" applyProtection="0"/>
    <xf numFmtId="0" fontId="18" fillId="30" borderId="464"/>
    <xf numFmtId="0" fontId="18" fillId="76" borderId="465"/>
    <xf numFmtId="0" fontId="44" fillId="70" borderId="466" applyNumberFormat="0" applyAlignment="0" applyProtection="0"/>
    <xf numFmtId="0" fontId="41" fillId="78" borderId="474" applyNumberFormat="0" applyFont="0" applyAlignment="0" applyProtection="0"/>
    <xf numFmtId="4" fontId="108" fillId="67" borderId="470" applyNumberFormat="0" applyProtection="0">
      <alignment horizontal="right" vertical="center"/>
    </xf>
    <xf numFmtId="4" fontId="108" fillId="116" borderId="470" applyNumberFormat="0" applyProtection="0">
      <alignment horizontal="left" vertical="center" indent="1"/>
    </xf>
    <xf numFmtId="0" fontId="57" fillId="57" borderId="466" applyNumberFormat="0" applyAlignment="0" applyProtection="0"/>
    <xf numFmtId="0" fontId="18" fillId="76" borderId="465"/>
    <xf numFmtId="168" fontId="15" fillId="0" borderId="469">
      <alignment horizontal="right" indent="1"/>
    </xf>
    <xf numFmtId="0" fontId="19" fillId="25" borderId="470" applyNumberFormat="0" applyProtection="0">
      <alignment horizontal="left" vertical="top" indent="1"/>
    </xf>
    <xf numFmtId="4" fontId="108" fillId="111" borderId="470" applyNumberFormat="0" applyProtection="0">
      <alignment horizontal="right" vertical="center"/>
    </xf>
    <xf numFmtId="0" fontId="19" fillId="109" borderId="470" applyNumberFormat="0" applyProtection="0">
      <alignment horizontal="left" vertical="center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4" fontId="113" fillId="113" borderId="470" applyNumberFormat="0" applyProtection="0">
      <alignment horizontal="right" vertical="center"/>
    </xf>
    <xf numFmtId="0" fontId="108" fillId="116" borderId="470" applyNumberFormat="0" applyProtection="0">
      <alignment horizontal="left" vertical="top" indent="1"/>
    </xf>
    <xf numFmtId="4" fontId="108" fillId="115" borderId="470" applyNumberFormat="0" applyProtection="0">
      <alignment horizontal="left" vertical="center" indent="1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08" fillId="69" borderId="470" applyNumberFormat="0" applyProtection="0">
      <alignment horizontal="right" vertical="center"/>
    </xf>
    <xf numFmtId="168" fontId="15" fillId="0" borderId="469">
      <alignment horizontal="right" indent="1"/>
    </xf>
    <xf numFmtId="0" fontId="44" fillId="70" borderId="466" applyNumberFormat="0" applyAlignment="0" applyProtection="0"/>
    <xf numFmtId="0" fontId="106" fillId="23" borderId="470" applyNumberFormat="0" applyProtection="0">
      <alignment horizontal="left" vertical="top" indent="1"/>
    </xf>
    <xf numFmtId="4" fontId="108" fillId="67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13" fillId="113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0" fontId="19" fillId="25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4" fontId="108" fillId="115" borderId="470" applyNumberFormat="0" applyProtection="0">
      <alignment horizontal="right" vertical="center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4" fontId="108" fillId="60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53" borderId="470" applyNumberFormat="0" applyProtection="0">
      <alignment horizontal="right" vertical="center"/>
    </xf>
    <xf numFmtId="0" fontId="106" fillId="23" borderId="470" applyNumberFormat="0" applyProtection="0">
      <alignment horizontal="left" vertical="top" indent="1"/>
    </xf>
    <xf numFmtId="4" fontId="106" fillId="23" borderId="470" applyNumberFormat="0" applyProtection="0">
      <alignment horizontal="left" vertical="center" indent="1"/>
    </xf>
    <xf numFmtId="4" fontId="107" fillId="23" borderId="470" applyNumberFormat="0" applyProtection="0">
      <alignment vertical="center"/>
    </xf>
    <xf numFmtId="4" fontId="106" fillId="77" borderId="470" applyNumberFormat="0" applyProtection="0">
      <alignment vertical="center"/>
    </xf>
    <xf numFmtId="0" fontId="62" fillId="0" borderId="468" applyNumberFormat="0" applyFill="0" applyAlignment="0" applyProtection="0"/>
    <xf numFmtId="0" fontId="105" fillId="70" borderId="467" applyNumberFormat="0" applyAlignment="0" applyProtection="0"/>
    <xf numFmtId="0" fontId="14" fillId="78" borderId="474" applyNumberFormat="0" applyFont="0" applyAlignment="0" applyProtection="0"/>
    <xf numFmtId="0" fontId="19" fillId="37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4" fontId="108" fillId="113" borderId="470" applyNumberFormat="0" applyProtection="0">
      <alignment horizontal="right" vertical="center"/>
    </xf>
    <xf numFmtId="0" fontId="108" fillId="116" borderId="470" applyNumberFormat="0" applyProtection="0">
      <alignment horizontal="left" vertical="top" indent="1"/>
    </xf>
    <xf numFmtId="4" fontId="108" fillId="115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0" fontId="105" fillId="70" borderId="467" applyNumberFormat="0" applyAlignment="0" applyProtection="0"/>
    <xf numFmtId="4" fontId="108" fillId="65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0" fontId="44" fillId="70" borderId="466" applyNumberFormat="0" applyAlignment="0" applyProtection="0"/>
    <xf numFmtId="4" fontId="108" fillId="61" borderId="470" applyNumberFormat="0" applyProtection="0">
      <alignment horizontal="right" vertical="center"/>
    </xf>
    <xf numFmtId="0" fontId="19" fillId="37" borderId="470" applyNumberFormat="0" applyProtection="0">
      <alignment horizontal="left" vertical="center" indent="1"/>
    </xf>
    <xf numFmtId="4" fontId="108" fillId="67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113" borderId="470" applyNumberFormat="0" applyProtection="0">
      <alignment horizontal="right" vertical="center"/>
    </xf>
    <xf numFmtId="0" fontId="14" fillId="78" borderId="474" applyNumberFormat="0" applyFont="0" applyAlignment="0" applyProtection="0"/>
    <xf numFmtId="4" fontId="111" fillId="113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top" indent="1"/>
    </xf>
    <xf numFmtId="0" fontId="57" fillId="57" borderId="466" applyNumberFormat="0" applyAlignment="0" applyProtection="0"/>
    <xf numFmtId="0" fontId="44" fillId="70" borderId="466" applyNumberFormat="0" applyAlignment="0" applyProtection="0"/>
    <xf numFmtId="4" fontId="108" fillId="61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4" fontId="111" fillId="113" borderId="470" applyNumberFormat="0" applyProtection="0">
      <alignment horizontal="right" vertical="center"/>
    </xf>
    <xf numFmtId="0" fontId="14" fillId="78" borderId="474" applyNumberFormat="0" applyFont="0" applyAlignment="0" applyProtection="0"/>
    <xf numFmtId="0" fontId="105" fillId="70" borderId="467" applyNumberFormat="0" applyAlignment="0" applyProtection="0"/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06" fillId="77" borderId="470" applyNumberFormat="0" applyProtection="0">
      <alignment vertical="center"/>
    </xf>
    <xf numFmtId="4" fontId="107" fillId="23" borderId="470" applyNumberFormat="0" applyProtection="0">
      <alignment vertical="center"/>
    </xf>
    <xf numFmtId="4" fontId="106" fillId="23" borderId="470" applyNumberFormat="0" applyProtection="0">
      <alignment horizontal="left" vertical="center" indent="1"/>
    </xf>
    <xf numFmtId="0" fontId="106" fillId="23" borderId="470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4" fontId="113" fillId="113" borderId="470" applyNumberFormat="0" applyProtection="0">
      <alignment horizontal="right" vertical="center"/>
    </xf>
    <xf numFmtId="0" fontId="44" fillId="70" borderId="466" applyNumberFormat="0" applyAlignment="0" applyProtection="0"/>
    <xf numFmtId="4" fontId="108" fillId="115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0" fontId="106" fillId="23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13" fillId="113" borderId="470" applyNumberFormat="0" applyProtection="0">
      <alignment horizontal="right" vertical="center"/>
    </xf>
    <xf numFmtId="0" fontId="19" fillId="25" borderId="470" applyNumberFormat="0" applyProtection="0">
      <alignment horizontal="left" vertical="center" indent="1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08" fillId="59" borderId="470" applyNumberFormat="0" applyProtection="0">
      <alignment horizontal="right" vertical="center"/>
    </xf>
    <xf numFmtId="0" fontId="106" fillId="23" borderId="470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0" fontId="105" fillId="70" borderId="467" applyNumberFormat="0" applyAlignment="0" applyProtection="0"/>
    <xf numFmtId="0" fontId="108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4" fontId="108" fillId="67" borderId="470" applyNumberFormat="0" applyProtection="0">
      <alignment horizontal="right" vertical="center"/>
    </xf>
    <xf numFmtId="0" fontId="19" fillId="25" borderId="470" applyNumberFormat="0" applyProtection="0">
      <alignment horizontal="left" vertical="top" indent="1"/>
    </xf>
    <xf numFmtId="4" fontId="106" fillId="23" borderId="470" applyNumberFormat="0" applyProtection="0">
      <alignment horizontal="left" vertical="center" indent="1"/>
    </xf>
    <xf numFmtId="4" fontId="108" fillId="116" borderId="470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vertical="center"/>
    </xf>
    <xf numFmtId="4" fontId="111" fillId="113" borderId="470" applyNumberFormat="0" applyProtection="0">
      <alignment horizontal="right" vertical="center"/>
    </xf>
    <xf numFmtId="0" fontId="19" fillId="25" borderId="470" applyNumberFormat="0" applyProtection="0">
      <alignment horizontal="left" vertical="top" indent="1"/>
    </xf>
    <xf numFmtId="0" fontId="57" fillId="57" borderId="466" applyNumberFormat="0" applyAlignment="0" applyProtection="0"/>
    <xf numFmtId="0" fontId="19" fillId="37" borderId="470" applyNumberFormat="0" applyProtection="0">
      <alignment horizontal="left" vertical="top" indent="1"/>
    </xf>
    <xf numFmtId="0" fontId="57" fillId="57" borderId="466" applyNumberFormat="0" applyAlignment="0" applyProtection="0"/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4" fontId="108" fillId="59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13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08" fillId="115" borderId="470" applyNumberFormat="0" applyProtection="0">
      <alignment horizontal="left" vertical="center" indent="1"/>
    </xf>
    <xf numFmtId="4" fontId="111" fillId="113" borderId="470" applyNumberFormat="0" applyProtection="0">
      <alignment horizontal="right" vertical="center"/>
    </xf>
    <xf numFmtId="4" fontId="108" fillId="113" borderId="470" applyNumberFormat="0" applyProtection="0">
      <alignment horizontal="right" vertical="center"/>
    </xf>
    <xf numFmtId="0" fontId="108" fillId="116" borderId="470" applyNumberFormat="0" applyProtection="0">
      <alignment horizontal="left" vertical="top" indent="1"/>
    </xf>
    <xf numFmtId="4" fontId="108" fillId="116" borderId="470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vertical="center"/>
    </xf>
    <xf numFmtId="4" fontId="111" fillId="113" borderId="470" applyNumberFormat="0" applyProtection="0">
      <alignment horizontal="right" vertical="center"/>
    </xf>
    <xf numFmtId="0" fontId="19" fillId="25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4" fontId="108" fillId="113" borderId="470" applyNumberFormat="0" applyProtection="0">
      <alignment horizontal="right" vertical="center"/>
    </xf>
    <xf numFmtId="0" fontId="108" fillId="116" borderId="470" applyNumberFormat="0" applyProtection="0">
      <alignment horizontal="left" vertical="top" indent="1"/>
    </xf>
    <xf numFmtId="4" fontId="108" fillId="115" borderId="470" applyNumberFormat="0" applyProtection="0">
      <alignment horizontal="right" vertical="center"/>
    </xf>
    <xf numFmtId="4" fontId="108" fillId="116" borderId="470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vertical="center"/>
    </xf>
    <xf numFmtId="4" fontId="108" fillId="60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7" fillId="23" borderId="470" applyNumberFormat="0" applyProtection="0">
      <alignment vertical="center"/>
    </xf>
    <xf numFmtId="4" fontId="106" fillId="77" borderId="470" applyNumberFormat="0" applyProtection="0">
      <alignment vertical="center"/>
    </xf>
    <xf numFmtId="0" fontId="19" fillId="109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4" fontId="108" fillId="68" borderId="470" applyNumberFormat="0" applyProtection="0">
      <alignment horizontal="right" vertical="center"/>
    </xf>
    <xf numFmtId="0" fontId="105" fillId="70" borderId="467" applyNumberFormat="0" applyAlignment="0" applyProtection="0"/>
    <xf numFmtId="0" fontId="14" fillId="78" borderId="474" applyNumberFormat="0" applyFont="0" applyAlignment="0" applyProtection="0"/>
    <xf numFmtId="4" fontId="108" fillId="69" borderId="470" applyNumberFormat="0" applyProtection="0">
      <alignment horizontal="right" vertical="center"/>
    </xf>
    <xf numFmtId="0" fontId="44" fillId="70" borderId="466" applyNumberFormat="0" applyAlignment="0" applyProtection="0"/>
    <xf numFmtId="4" fontId="108" fillId="65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53" borderId="470" applyNumberFormat="0" applyProtection="0">
      <alignment horizontal="right" vertical="center"/>
    </xf>
    <xf numFmtId="4" fontId="106" fillId="23" borderId="470" applyNumberFormat="0" applyProtection="0">
      <alignment horizontal="left" vertical="center" indent="1"/>
    </xf>
    <xf numFmtId="4" fontId="107" fillId="23" borderId="470" applyNumberFormat="0" applyProtection="0">
      <alignment vertical="center"/>
    </xf>
    <xf numFmtId="0" fontId="44" fillId="70" borderId="466" applyNumberFormat="0" applyAlignment="0" applyProtection="0"/>
    <xf numFmtId="0" fontId="57" fillId="57" borderId="466" applyNumberFormat="0" applyAlignment="0" applyProtection="0"/>
    <xf numFmtId="0" fontId="57" fillId="57" borderId="466" applyNumberFormat="0" applyAlignment="0" applyProtection="0"/>
    <xf numFmtId="4" fontId="108" fillId="61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44" fillId="70" borderId="466" applyNumberFormat="0" applyAlignment="0" applyProtection="0"/>
    <xf numFmtId="0" fontId="19" fillId="37" borderId="470" applyNumberFormat="0" applyProtection="0">
      <alignment horizontal="left" vertical="center" indent="1"/>
    </xf>
    <xf numFmtId="4" fontId="106" fillId="77" borderId="470" applyNumberFormat="0" applyProtection="0">
      <alignment vertical="center"/>
    </xf>
    <xf numFmtId="4" fontId="107" fillId="23" borderId="470" applyNumberFormat="0" applyProtection="0">
      <alignment vertical="center"/>
    </xf>
    <xf numFmtId="4" fontId="106" fillId="23" borderId="470" applyNumberFormat="0" applyProtection="0">
      <alignment horizontal="left" vertical="center" indent="1"/>
    </xf>
    <xf numFmtId="0" fontId="106" fillId="23" borderId="470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3" borderId="470" applyNumberFormat="0" applyProtection="0">
      <alignment horizontal="right" vertical="center"/>
    </xf>
    <xf numFmtId="0" fontId="14" fillId="78" borderId="474" applyNumberFormat="0" applyFont="0" applyAlignment="0" applyProtection="0"/>
    <xf numFmtId="0" fontId="105" fillId="70" borderId="467" applyNumberFormat="0" applyAlignment="0" applyProtection="0"/>
    <xf numFmtId="4" fontId="111" fillId="113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4" fontId="106" fillId="77" borderId="470" applyNumberFormat="0" applyProtection="0">
      <alignment vertical="center"/>
    </xf>
    <xf numFmtId="4" fontId="107" fillId="23" borderId="470" applyNumberFormat="0" applyProtection="0">
      <alignment vertical="center"/>
    </xf>
    <xf numFmtId="4" fontId="106" fillId="23" borderId="470" applyNumberFormat="0" applyProtection="0">
      <alignment horizontal="left" vertical="center" indent="1"/>
    </xf>
    <xf numFmtId="0" fontId="106" fillId="23" borderId="470" applyNumberFormat="0" applyProtection="0">
      <alignment horizontal="left" vertical="top" indent="1"/>
    </xf>
    <xf numFmtId="4" fontId="108" fillId="53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4" fontId="108" fillId="115" borderId="470" applyNumberFormat="0" applyProtection="0">
      <alignment horizontal="right" vertical="center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0" fontId="19" fillId="109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top" indent="1"/>
    </xf>
    <xf numFmtId="0" fontId="19" fillId="25" borderId="470" applyNumberFormat="0" applyProtection="0">
      <alignment horizontal="left" vertical="center" indent="1"/>
    </xf>
    <xf numFmtId="0" fontId="19" fillId="25" borderId="470" applyNumberFormat="0" applyProtection="0">
      <alignment horizontal="left" vertical="top" indent="1"/>
    </xf>
    <xf numFmtId="4" fontId="111" fillId="113" borderId="470" applyNumberFormat="0" applyProtection="0">
      <alignment horizontal="right" vertical="center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08" fillId="115" borderId="470" applyNumberFormat="0" applyProtection="0">
      <alignment horizontal="left" vertical="center" indent="1"/>
    </xf>
    <xf numFmtId="4" fontId="113" fillId="113" borderId="470" applyNumberFormat="0" applyProtection="0">
      <alignment horizontal="right" vertical="center"/>
    </xf>
    <xf numFmtId="0" fontId="44" fillId="70" borderId="466" applyNumberFormat="0" applyAlignment="0" applyProtection="0"/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08" fillId="116" borderId="470" applyNumberFormat="0" applyProtection="0">
      <alignment vertical="center"/>
    </xf>
    <xf numFmtId="4" fontId="108" fillId="68" borderId="470" applyNumberFormat="0" applyProtection="0">
      <alignment horizontal="right" vertical="center"/>
    </xf>
    <xf numFmtId="0" fontId="14" fillId="78" borderId="474" applyNumberFormat="0" applyFont="0" applyAlignment="0" applyProtection="0"/>
    <xf numFmtId="4" fontId="107" fillId="23" borderId="470" applyNumberFormat="0" applyProtection="0">
      <alignment vertical="center"/>
    </xf>
    <xf numFmtId="4" fontId="106" fillId="77" borderId="470" applyNumberFormat="0" applyProtection="0">
      <alignment vertical="center"/>
    </xf>
    <xf numFmtId="0" fontId="106" fillId="23" borderId="470" applyNumberFormat="0" applyProtection="0">
      <alignment horizontal="left" vertical="top" indent="1"/>
    </xf>
    <xf numFmtId="4" fontId="108" fillId="115" borderId="470" applyNumberFormat="0" applyProtection="0">
      <alignment horizontal="left" vertical="center" indent="1"/>
    </xf>
    <xf numFmtId="4" fontId="108" fillId="61" borderId="470" applyNumberFormat="0" applyProtection="0">
      <alignment horizontal="right" vertical="center"/>
    </xf>
    <xf numFmtId="4" fontId="108" fillId="67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53" borderId="470" applyNumberFormat="0" applyProtection="0">
      <alignment horizontal="right" vertical="center"/>
    </xf>
    <xf numFmtId="0" fontId="106" fillId="23" borderId="470" applyNumberFormat="0" applyProtection="0">
      <alignment horizontal="left" vertical="top" indent="1"/>
    </xf>
    <xf numFmtId="4" fontId="106" fillId="23" borderId="470" applyNumberFormat="0" applyProtection="0">
      <alignment horizontal="left" vertical="center" indent="1"/>
    </xf>
    <xf numFmtId="4" fontId="108" fillId="67" borderId="470" applyNumberFormat="0" applyProtection="0">
      <alignment horizontal="right" vertical="center"/>
    </xf>
    <xf numFmtId="0" fontId="19" fillId="25" borderId="470" applyNumberFormat="0" applyProtection="0">
      <alignment horizontal="left" vertical="center" indent="1"/>
    </xf>
    <xf numFmtId="0" fontId="105" fillId="70" borderId="467" applyNumberFormat="0" applyAlignment="0" applyProtection="0"/>
    <xf numFmtId="0" fontId="19" fillId="25" borderId="470" applyNumberFormat="0" applyProtection="0">
      <alignment horizontal="left" vertical="top" indent="1"/>
    </xf>
    <xf numFmtId="4" fontId="108" fillId="59" borderId="470" applyNumberFormat="0" applyProtection="0">
      <alignment horizontal="right" vertical="center"/>
    </xf>
    <xf numFmtId="0" fontId="19" fillId="109" borderId="470" applyNumberFormat="0" applyProtection="0">
      <alignment horizontal="left" vertical="top" indent="1"/>
    </xf>
    <xf numFmtId="4" fontId="108" fillId="67" borderId="470" applyNumberFormat="0" applyProtection="0">
      <alignment horizontal="right" vertical="center"/>
    </xf>
    <xf numFmtId="0" fontId="105" fillId="70" borderId="467" applyNumberFormat="0" applyAlignment="0" applyProtection="0"/>
    <xf numFmtId="0" fontId="44" fillId="70" borderId="466" applyNumberFormat="0" applyAlignment="0" applyProtection="0"/>
    <xf numFmtId="0" fontId="14" fillId="78" borderId="474" applyNumberFormat="0" applyFont="0" applyAlignment="0" applyProtection="0"/>
    <xf numFmtId="4" fontId="106" fillId="23" borderId="470" applyNumberFormat="0" applyProtection="0">
      <alignment horizontal="left" vertical="center" indent="1"/>
    </xf>
    <xf numFmtId="4" fontId="108" fillId="115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08" fillId="116" borderId="470" applyNumberFormat="0" applyProtection="0">
      <alignment horizontal="left" vertical="top" indent="1"/>
    </xf>
    <xf numFmtId="0" fontId="62" fillId="0" borderId="468" applyNumberFormat="0" applyFill="0" applyAlignment="0" applyProtection="0"/>
    <xf numFmtId="4" fontId="108" fillId="116" borderId="470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4" fontId="108" fillId="60" borderId="470" applyNumberFormat="0" applyProtection="0">
      <alignment horizontal="right" vertical="center"/>
    </xf>
    <xf numFmtId="0" fontId="57" fillId="57" borderId="466" applyNumberFormat="0" applyAlignment="0" applyProtection="0"/>
    <xf numFmtId="4" fontId="108" fillId="115" borderId="470" applyNumberFormat="0" applyProtection="0">
      <alignment horizontal="right" vertical="center"/>
    </xf>
    <xf numFmtId="0" fontId="108" fillId="109" borderId="470" applyNumberFormat="0" applyProtection="0">
      <alignment horizontal="left" vertical="top" indent="1"/>
    </xf>
    <xf numFmtId="4" fontId="108" fillId="111" borderId="470" applyNumberFormat="0" applyProtection="0">
      <alignment horizontal="right" vertical="center"/>
    </xf>
    <xf numFmtId="0" fontId="19" fillId="25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center" indent="1"/>
    </xf>
    <xf numFmtId="0" fontId="57" fillId="57" borderId="466" applyNumberFormat="0" applyAlignment="0" applyProtection="0"/>
    <xf numFmtId="0" fontId="19" fillId="37" borderId="470" applyNumberFormat="0" applyProtection="0">
      <alignment horizontal="left" vertical="top" indent="1"/>
    </xf>
    <xf numFmtId="0" fontId="106" fillId="23" borderId="470" applyNumberFormat="0" applyProtection="0">
      <alignment horizontal="left" vertical="top" indent="1"/>
    </xf>
    <xf numFmtId="0" fontId="105" fillId="70" borderId="467" applyNumberFormat="0" applyAlignment="0" applyProtection="0"/>
    <xf numFmtId="4" fontId="106" fillId="77" borderId="470" applyNumberFormat="0" applyProtection="0">
      <alignment vertical="center"/>
    </xf>
    <xf numFmtId="0" fontId="19" fillId="25" borderId="470" applyNumberFormat="0" applyProtection="0">
      <alignment horizontal="left" vertical="top" indent="1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13" fillId="113" borderId="470" applyNumberFormat="0" applyProtection="0">
      <alignment horizontal="right" vertical="center"/>
    </xf>
    <xf numFmtId="0" fontId="108" fillId="109" borderId="470" applyNumberFormat="0" applyProtection="0">
      <alignment horizontal="left" vertical="top" indent="1"/>
    </xf>
    <xf numFmtId="4" fontId="108" fillId="60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0" fontId="14" fillId="78" borderId="474" applyNumberFormat="0" applyFont="0" applyAlignment="0" applyProtection="0"/>
    <xf numFmtId="0" fontId="19" fillId="25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top" indent="1"/>
    </xf>
    <xf numFmtId="0" fontId="57" fillId="57" borderId="466" applyNumberFormat="0" applyAlignment="0" applyProtection="0"/>
    <xf numFmtId="0" fontId="19" fillId="25" borderId="470" applyNumberFormat="0" applyProtection="0">
      <alignment horizontal="left" vertical="center" indent="1"/>
    </xf>
    <xf numFmtId="4" fontId="108" fillId="53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13" fillId="113" borderId="470" applyNumberFormat="0" applyProtection="0">
      <alignment horizontal="right" vertical="center"/>
    </xf>
    <xf numFmtId="0" fontId="108" fillId="109" borderId="470" applyNumberFormat="0" applyProtection="0">
      <alignment horizontal="left" vertical="top" indent="1"/>
    </xf>
    <xf numFmtId="0" fontId="62" fillId="0" borderId="468" applyNumberFormat="0" applyFill="0" applyAlignment="0" applyProtection="0"/>
    <xf numFmtId="4" fontId="113" fillId="113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0" fontId="19" fillId="25" borderId="470" applyNumberFormat="0" applyProtection="0">
      <alignment horizontal="left" vertical="top" indent="1"/>
    </xf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11" fillId="113" borderId="470" applyNumberFormat="0" applyProtection="0">
      <alignment horizontal="right" vertical="center"/>
    </xf>
    <xf numFmtId="4" fontId="108" fillId="115" borderId="470" applyNumberFormat="0" applyProtection="0">
      <alignment horizontal="left" vertical="center" indent="1"/>
    </xf>
    <xf numFmtId="0" fontId="108" fillId="109" borderId="470" applyNumberFormat="0" applyProtection="0">
      <alignment horizontal="left" vertical="top" indent="1"/>
    </xf>
    <xf numFmtId="4" fontId="113" fillId="113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0" fontId="19" fillId="114" borderId="470" applyNumberFormat="0" applyProtection="0">
      <alignment horizontal="left" vertical="center" indent="1"/>
    </xf>
    <xf numFmtId="0" fontId="44" fillId="70" borderId="466" applyNumberFormat="0" applyAlignment="0" applyProtection="0"/>
    <xf numFmtId="4" fontId="108" fillId="111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0" fontId="105" fillId="70" borderId="467" applyNumberFormat="0" applyAlignment="0" applyProtection="0"/>
    <xf numFmtId="0" fontId="57" fillId="57" borderId="466" applyNumberFormat="0" applyAlignment="0" applyProtection="0"/>
    <xf numFmtId="4" fontId="106" fillId="77" borderId="470" applyNumberFormat="0" applyProtection="0">
      <alignment vertical="center"/>
    </xf>
    <xf numFmtId="4" fontId="108" fillId="60" borderId="470" applyNumberFormat="0" applyProtection="0">
      <alignment horizontal="right" vertical="center"/>
    </xf>
    <xf numFmtId="0" fontId="19" fillId="109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top" indent="1"/>
    </xf>
    <xf numFmtId="0" fontId="14" fillId="78" borderId="474" applyNumberFormat="0" applyFont="0" applyAlignment="0" applyProtection="0"/>
    <xf numFmtId="4" fontId="108" fillId="67" borderId="470" applyNumberFormat="0" applyProtection="0">
      <alignment horizontal="right" vertical="center"/>
    </xf>
    <xf numFmtId="0" fontId="19" fillId="114" borderId="470" applyNumberFormat="0" applyProtection="0">
      <alignment horizontal="left" vertical="center" indent="1"/>
    </xf>
    <xf numFmtId="0" fontId="19" fillId="109" borderId="470" applyNumberFormat="0" applyProtection="0">
      <alignment horizontal="left" vertical="top" indent="1"/>
    </xf>
    <xf numFmtId="4" fontId="108" fillId="113" borderId="470" applyNumberFormat="0" applyProtection="0">
      <alignment horizontal="right" vertical="center"/>
    </xf>
    <xf numFmtId="4" fontId="106" fillId="77" borderId="470" applyNumberFormat="0" applyProtection="0">
      <alignment vertical="center"/>
    </xf>
    <xf numFmtId="0" fontId="108" fillId="116" borderId="470" applyNumberFormat="0" applyProtection="0">
      <alignment horizontal="left" vertical="top" indent="1"/>
    </xf>
    <xf numFmtId="4" fontId="108" fillId="115" borderId="470" applyNumberFormat="0" applyProtection="0">
      <alignment horizontal="right" vertical="center"/>
    </xf>
    <xf numFmtId="4" fontId="108" fillId="69" borderId="470" applyNumberFormat="0" applyProtection="0">
      <alignment horizontal="right" vertical="center"/>
    </xf>
    <xf numFmtId="4" fontId="108" fillId="65" borderId="470" applyNumberFormat="0" applyProtection="0">
      <alignment horizontal="right" vertical="center"/>
    </xf>
    <xf numFmtId="0" fontId="19" fillId="109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top" indent="1"/>
    </xf>
    <xf numFmtId="4" fontId="108" fillId="69" borderId="470" applyNumberFormat="0" applyProtection="0">
      <alignment horizontal="right" vertical="center"/>
    </xf>
    <xf numFmtId="0" fontId="19" fillId="25" borderId="470" applyNumberFormat="0" applyProtection="0">
      <alignment horizontal="left" vertical="center" indent="1"/>
    </xf>
    <xf numFmtId="4" fontId="108" fillId="111" borderId="470" applyNumberFormat="0" applyProtection="0">
      <alignment horizontal="right" vertical="center"/>
    </xf>
    <xf numFmtId="0" fontId="44" fillId="70" borderId="466" applyNumberFormat="0" applyAlignment="0" applyProtection="0"/>
    <xf numFmtId="4" fontId="108" fillId="116" borderId="470" applyNumberFormat="0" applyProtection="0">
      <alignment vertical="center"/>
    </xf>
    <xf numFmtId="4" fontId="111" fillId="116" borderId="470" applyNumberFormat="0" applyProtection="0">
      <alignment vertical="center"/>
    </xf>
    <xf numFmtId="4" fontId="108" fillId="115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0" fontId="44" fillId="70" borderId="466" applyNumberFormat="0" applyAlignment="0" applyProtection="0"/>
    <xf numFmtId="4" fontId="107" fillId="23" borderId="470" applyNumberFormat="0" applyProtection="0">
      <alignment vertical="center"/>
    </xf>
    <xf numFmtId="4" fontId="108" fillId="116" borderId="470" applyNumberFormat="0" applyProtection="0">
      <alignment vertical="center"/>
    </xf>
    <xf numFmtId="0" fontId="19" fillId="109" borderId="470" applyNumberFormat="0" applyProtection="0">
      <alignment horizontal="left" vertical="top" indent="1"/>
    </xf>
    <xf numFmtId="0" fontId="44" fillId="70" borderId="466" applyNumberFormat="0" applyAlignment="0" applyProtection="0"/>
    <xf numFmtId="0" fontId="106" fillId="23" borderId="470" applyNumberFormat="0" applyProtection="0">
      <alignment horizontal="left" vertical="top" indent="1"/>
    </xf>
    <xf numFmtId="4" fontId="108" fillId="65" borderId="470" applyNumberFormat="0" applyProtection="0">
      <alignment horizontal="right" vertical="center"/>
    </xf>
    <xf numFmtId="0" fontId="19" fillId="37" borderId="470" applyNumberFormat="0" applyProtection="0">
      <alignment horizontal="left" vertical="center" indent="1"/>
    </xf>
    <xf numFmtId="4" fontId="108" fillId="116" borderId="470" applyNumberFormat="0" applyProtection="0">
      <alignment horizontal="left" vertical="center" indent="1"/>
    </xf>
    <xf numFmtId="0" fontId="62" fillId="0" borderId="468" applyNumberFormat="0" applyFill="0" applyAlignment="0" applyProtection="0"/>
    <xf numFmtId="4" fontId="108" fillId="67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9" fillId="109" borderId="470" applyNumberFormat="0" applyProtection="0">
      <alignment horizontal="left" vertical="center" indent="1"/>
    </xf>
    <xf numFmtId="4" fontId="108" fillId="115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0" fontId="44" fillId="70" borderId="466" applyNumberFormat="0" applyAlignment="0" applyProtection="0"/>
    <xf numFmtId="4" fontId="107" fillId="23" borderId="470" applyNumberFormat="0" applyProtection="0">
      <alignment vertical="center"/>
    </xf>
    <xf numFmtId="0" fontId="57" fillId="57" borderId="466" applyNumberFormat="0" applyAlignment="0" applyProtection="0"/>
    <xf numFmtId="4" fontId="108" fillId="53" borderId="470" applyNumberFormat="0" applyProtection="0">
      <alignment horizontal="right" vertical="center"/>
    </xf>
    <xf numFmtId="4" fontId="108" fillId="59" borderId="470" applyNumberFormat="0" applyProtection="0">
      <alignment horizontal="right" vertical="center"/>
    </xf>
    <xf numFmtId="4" fontId="108" fillId="68" borderId="470" applyNumberFormat="0" applyProtection="0">
      <alignment horizontal="right" vertical="center"/>
    </xf>
    <xf numFmtId="4" fontId="106" fillId="23" borderId="470" applyNumberFormat="0" applyProtection="0">
      <alignment horizontal="left" vertical="center" indent="1"/>
    </xf>
    <xf numFmtId="4" fontId="106" fillId="77" borderId="470" applyNumberFormat="0" applyProtection="0">
      <alignment vertical="center"/>
    </xf>
    <xf numFmtId="0" fontId="14" fillId="78" borderId="474" applyNumberFormat="0" applyFont="0" applyAlignment="0" applyProtection="0"/>
    <xf numFmtId="0" fontId="108" fillId="109" borderId="470" applyNumberFormat="0" applyProtection="0">
      <alignment horizontal="left" vertical="top" indent="1"/>
    </xf>
    <xf numFmtId="0" fontId="44" fillId="70" borderId="466" applyNumberFormat="0" applyAlignment="0" applyProtection="0"/>
    <xf numFmtId="0" fontId="19" fillId="109" borderId="470" applyNumberFormat="0" applyProtection="0">
      <alignment horizontal="left" vertical="top" indent="1"/>
    </xf>
    <xf numFmtId="4" fontId="108" fillId="60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4" fontId="106" fillId="23" borderId="470" applyNumberFormat="0" applyProtection="0">
      <alignment horizontal="left" vertical="center" indent="1"/>
    </xf>
    <xf numFmtId="0" fontId="108" fillId="116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top" indent="1"/>
    </xf>
    <xf numFmtId="0" fontId="19" fillId="114" borderId="470" applyNumberFormat="0" applyProtection="0">
      <alignment horizontal="left" vertical="center" indent="1"/>
    </xf>
    <xf numFmtId="4" fontId="108" fillId="69" borderId="470" applyNumberFormat="0" applyProtection="0">
      <alignment horizontal="right" vertical="center"/>
    </xf>
    <xf numFmtId="4" fontId="108" fillId="53" borderId="470" applyNumberFormat="0" applyProtection="0">
      <alignment horizontal="right" vertical="center"/>
    </xf>
    <xf numFmtId="0" fontId="57" fillId="57" borderId="466" applyNumberFormat="0" applyAlignment="0" applyProtection="0"/>
    <xf numFmtId="0" fontId="19" fillId="37" borderId="470" applyNumberFormat="0" applyProtection="0">
      <alignment horizontal="left" vertical="top" indent="1"/>
    </xf>
    <xf numFmtId="4" fontId="107" fillId="23" borderId="470" applyNumberFormat="0" applyProtection="0">
      <alignment vertical="center"/>
    </xf>
    <xf numFmtId="4" fontId="111" fillId="113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4" fontId="106" fillId="23" borderId="470" applyNumberFormat="0" applyProtection="0">
      <alignment horizontal="left" vertical="center" indent="1"/>
    </xf>
    <xf numFmtId="4" fontId="108" fillId="67" borderId="470" applyNumberFormat="0" applyProtection="0">
      <alignment horizontal="right" vertical="center"/>
    </xf>
    <xf numFmtId="4" fontId="108" fillId="61" borderId="470" applyNumberFormat="0" applyProtection="0">
      <alignment horizontal="right" vertical="center"/>
    </xf>
    <xf numFmtId="0" fontId="106" fillId="23" borderId="470" applyNumberFormat="0" applyProtection="0">
      <alignment horizontal="left" vertical="top" indent="1"/>
    </xf>
    <xf numFmtId="4" fontId="108" fillId="68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4" fontId="108" fillId="68" borderId="470" applyNumberFormat="0" applyProtection="0">
      <alignment horizontal="right" vertical="center"/>
    </xf>
    <xf numFmtId="0" fontId="19" fillId="109" borderId="470" applyNumberFormat="0" applyProtection="0">
      <alignment horizontal="left" vertical="center" indent="1"/>
    </xf>
    <xf numFmtId="4" fontId="113" fillId="113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0" fontId="19" fillId="109" borderId="470" applyNumberFormat="0" applyProtection="0">
      <alignment horizontal="left" vertical="center" indent="1"/>
    </xf>
    <xf numFmtId="4" fontId="111" fillId="116" borderId="470" applyNumberFormat="0" applyProtection="0">
      <alignment vertical="center"/>
    </xf>
    <xf numFmtId="4" fontId="108" fillId="116" borderId="470" applyNumberFormat="0" applyProtection="0">
      <alignment horizontal="left" vertical="center" indent="1"/>
    </xf>
    <xf numFmtId="4" fontId="108" fillId="53" borderId="470" applyNumberFormat="0" applyProtection="0">
      <alignment horizontal="right" vertical="center"/>
    </xf>
    <xf numFmtId="4" fontId="108" fillId="115" borderId="470" applyNumberFormat="0" applyProtection="0">
      <alignment horizontal="right" vertical="center"/>
    </xf>
    <xf numFmtId="0" fontId="105" fillId="70" borderId="467" applyNumberFormat="0" applyAlignment="0" applyProtection="0"/>
    <xf numFmtId="4" fontId="108" fillId="115" borderId="470" applyNumberFormat="0" applyProtection="0">
      <alignment horizontal="left" vertical="center" indent="1"/>
    </xf>
    <xf numFmtId="0" fontId="14" fillId="78" borderId="474" applyNumberFormat="0" applyFont="0" applyAlignment="0" applyProtection="0"/>
    <xf numFmtId="0" fontId="62" fillId="0" borderId="468" applyNumberFormat="0" applyFill="0" applyAlignment="0" applyProtection="0"/>
    <xf numFmtId="4" fontId="106" fillId="77" borderId="470" applyNumberFormat="0" applyProtection="0">
      <alignment vertical="center"/>
    </xf>
    <xf numFmtId="4" fontId="108" fillId="59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4" fontId="106" fillId="77" borderId="470" applyNumberFormat="0" applyProtection="0">
      <alignment vertical="center"/>
    </xf>
    <xf numFmtId="4" fontId="108" fillId="113" borderId="470" applyNumberFormat="0" applyProtection="0">
      <alignment horizontal="right" vertical="center"/>
    </xf>
    <xf numFmtId="4" fontId="111" fillId="116" borderId="470" applyNumberFormat="0" applyProtection="0">
      <alignment vertical="center"/>
    </xf>
    <xf numFmtId="4" fontId="113" fillId="113" borderId="470" applyNumberFormat="0" applyProtection="0">
      <alignment horizontal="right" vertical="center"/>
    </xf>
    <xf numFmtId="4" fontId="107" fillId="23" borderId="470" applyNumberFormat="0" applyProtection="0">
      <alignment vertical="center"/>
    </xf>
    <xf numFmtId="4" fontId="108" fillId="116" borderId="470" applyNumberFormat="0" applyProtection="0">
      <alignment vertical="center"/>
    </xf>
    <xf numFmtId="0" fontId="62" fillId="0" borderId="468" applyNumberFormat="0" applyFill="0" applyAlignment="0" applyProtection="0"/>
    <xf numFmtId="0" fontId="105" fillId="70" borderId="467" applyNumberFormat="0" applyAlignment="0" applyProtection="0"/>
    <xf numFmtId="0" fontId="19" fillId="114" borderId="470" applyNumberFormat="0" applyProtection="0">
      <alignment horizontal="left" vertical="top" indent="1"/>
    </xf>
    <xf numFmtId="4" fontId="107" fillId="23" borderId="470" applyNumberFormat="0" applyProtection="0">
      <alignment vertical="center"/>
    </xf>
    <xf numFmtId="0" fontId="106" fillId="23" borderId="470" applyNumberFormat="0" applyProtection="0">
      <alignment horizontal="left" vertical="top" indent="1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08" fillId="115" borderId="470" applyNumberFormat="0" applyProtection="0">
      <alignment horizontal="left" vertical="center" indent="1"/>
    </xf>
    <xf numFmtId="4" fontId="106" fillId="23" borderId="470" applyNumberFormat="0" applyProtection="0">
      <alignment horizontal="left" vertical="center" indent="1"/>
    </xf>
    <xf numFmtId="0" fontId="14" fillId="78" borderId="474" applyNumberFormat="0" applyFont="0" applyAlignment="0" applyProtection="0"/>
    <xf numFmtId="0" fontId="108" fillId="109" borderId="470" applyNumberFormat="0" applyProtection="0">
      <alignment horizontal="left" vertical="top" indent="1"/>
    </xf>
    <xf numFmtId="4" fontId="107" fillId="23" borderId="470" applyNumberFormat="0" applyProtection="0">
      <alignment vertical="center"/>
    </xf>
    <xf numFmtId="0" fontId="19" fillId="114" borderId="470" applyNumberFormat="0" applyProtection="0">
      <alignment horizontal="left" vertical="top" indent="1"/>
    </xf>
    <xf numFmtId="4" fontId="106" fillId="23" borderId="470" applyNumberFormat="0" applyProtection="0">
      <alignment horizontal="left" vertical="center" indent="1"/>
    </xf>
    <xf numFmtId="4" fontId="108" fillId="116" borderId="470" applyNumberFormat="0" applyProtection="0">
      <alignment horizontal="left" vertical="center" indent="1"/>
    </xf>
    <xf numFmtId="4" fontId="108" fillId="53" borderId="470" applyNumberFormat="0" applyProtection="0">
      <alignment horizontal="right" vertical="center"/>
    </xf>
    <xf numFmtId="0" fontId="14" fillId="78" borderId="474" applyNumberFormat="0" applyFont="0" applyAlignment="0" applyProtection="0"/>
    <xf numFmtId="0" fontId="57" fillId="57" borderId="466" applyNumberFormat="0" applyAlignment="0" applyProtection="0"/>
    <xf numFmtId="4" fontId="108" fillId="115" borderId="470" applyNumberFormat="0" applyProtection="0">
      <alignment horizontal="right" vertical="center"/>
    </xf>
    <xf numFmtId="0" fontId="108" fillId="109" borderId="470" applyNumberFormat="0" applyProtection="0">
      <alignment horizontal="left" vertical="top" indent="1"/>
    </xf>
    <xf numFmtId="4" fontId="108" fillId="111" borderId="470" applyNumberFormat="0" applyProtection="0">
      <alignment horizontal="right" vertical="center"/>
    </xf>
    <xf numFmtId="0" fontId="19" fillId="25" borderId="470" applyNumberFormat="0" applyProtection="0">
      <alignment horizontal="left" vertical="center" indent="1"/>
    </xf>
    <xf numFmtId="0" fontId="19" fillId="114" borderId="470" applyNumberFormat="0" applyProtection="0">
      <alignment horizontal="left" vertical="center" indent="1"/>
    </xf>
    <xf numFmtId="0" fontId="19" fillId="37" borderId="470" applyNumberFormat="0" applyProtection="0">
      <alignment horizontal="left" vertical="center" indent="1"/>
    </xf>
    <xf numFmtId="0" fontId="57" fillId="57" borderId="466" applyNumberFormat="0" applyAlignment="0" applyProtection="0"/>
    <xf numFmtId="0" fontId="19" fillId="37" borderId="470" applyNumberFormat="0" applyProtection="0">
      <alignment horizontal="left" vertical="top" indent="1"/>
    </xf>
    <xf numFmtId="0" fontId="106" fillId="23" borderId="470" applyNumberFormat="0" applyProtection="0">
      <alignment horizontal="left" vertical="top" indent="1"/>
    </xf>
    <xf numFmtId="0" fontId="105" fillId="70" borderId="467" applyNumberFormat="0" applyAlignment="0" applyProtection="0"/>
    <xf numFmtId="4" fontId="106" fillId="77" borderId="470" applyNumberFormat="0" applyProtection="0">
      <alignment vertical="center"/>
    </xf>
    <xf numFmtId="0" fontId="19" fillId="25" borderId="470" applyNumberFormat="0" applyProtection="0">
      <alignment horizontal="left" vertical="top" indent="1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13" fillId="113" borderId="470" applyNumberFormat="0" applyProtection="0">
      <alignment horizontal="right" vertical="center"/>
    </xf>
    <xf numFmtId="0" fontId="108" fillId="109" borderId="470" applyNumberFormat="0" applyProtection="0">
      <alignment horizontal="left" vertical="top" indent="1"/>
    </xf>
    <xf numFmtId="4" fontId="108" fillId="60" borderId="470" applyNumberFormat="0" applyProtection="0">
      <alignment horizontal="right" vertical="center"/>
    </xf>
    <xf numFmtId="4" fontId="108" fillId="111" borderId="470" applyNumberFormat="0" applyProtection="0">
      <alignment horizontal="right" vertical="center"/>
    </xf>
    <xf numFmtId="0" fontId="14" fillId="78" borderId="474" applyNumberFormat="0" applyFont="0" applyAlignment="0" applyProtection="0"/>
    <xf numFmtId="0" fontId="19" fillId="25" borderId="470" applyNumberFormat="0" applyProtection="0">
      <alignment horizontal="left" vertical="top" indent="1"/>
    </xf>
    <xf numFmtId="0" fontId="19" fillId="37" borderId="470" applyNumberFormat="0" applyProtection="0">
      <alignment horizontal="left" vertical="top" indent="1"/>
    </xf>
    <xf numFmtId="0" fontId="57" fillId="57" borderId="466" applyNumberFormat="0" applyAlignment="0" applyProtection="0"/>
    <xf numFmtId="0" fontId="19" fillId="25" borderId="470" applyNumberFormat="0" applyProtection="0">
      <alignment horizontal="left" vertical="center" indent="1"/>
    </xf>
    <xf numFmtId="4" fontId="108" fillId="53" borderId="470" applyNumberFormat="0" applyProtection="0">
      <alignment horizontal="right" vertical="center"/>
    </xf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0" fontId="62" fillId="0" borderId="468" applyNumberFormat="0" applyFill="0" applyAlignment="0" applyProtection="0"/>
    <xf numFmtId="4" fontId="113" fillId="113" borderId="470" applyNumberFormat="0" applyProtection="0">
      <alignment horizontal="right" vertical="center"/>
    </xf>
    <xf numFmtId="0" fontId="108" fillId="109" borderId="470" applyNumberFormat="0" applyProtection="0">
      <alignment horizontal="left" vertical="top" indent="1"/>
    </xf>
    <xf numFmtId="0" fontId="62" fillId="0" borderId="468" applyNumberFormat="0" applyFill="0" applyAlignment="0" applyProtection="0"/>
    <xf numFmtId="4" fontId="113" fillId="113" borderId="470" applyNumberFormat="0" applyProtection="0">
      <alignment horizontal="right" vertical="center"/>
    </xf>
    <xf numFmtId="4" fontId="108" fillId="60" borderId="470" applyNumberFormat="0" applyProtection="0">
      <alignment horizontal="right" vertical="center"/>
    </xf>
    <xf numFmtId="0" fontId="62" fillId="0" borderId="468" applyNumberFormat="0" applyFill="0" applyAlignment="0" applyProtection="0"/>
  </cellStyleXfs>
  <cellXfs count="1541">
    <xf numFmtId="0" fontId="0" fillId="0" borderId="0" xfId="0"/>
    <xf numFmtId="0" fontId="12" fillId="0" borderId="0" xfId="5"/>
    <xf numFmtId="0" fontId="12" fillId="0" borderId="0" xfId="0" applyFont="1"/>
    <xf numFmtId="0" fontId="12" fillId="8" borderId="0" xfId="5" applyFill="1"/>
    <xf numFmtId="167" fontId="12" fillId="8" borderId="0" xfId="5" applyNumberFormat="1" applyFill="1" applyAlignment="1">
      <alignment horizontal="center"/>
    </xf>
    <xf numFmtId="0" fontId="21" fillId="0" borderId="0" xfId="8" applyFont="1"/>
    <xf numFmtId="0" fontId="12" fillId="17" borderId="17" xfId="0" applyFont="1" applyFill="1" applyBorder="1" applyAlignment="1">
      <alignment horizontal="center"/>
    </xf>
    <xf numFmtId="0" fontId="12" fillId="17" borderId="0" xfId="0" applyFont="1" applyFill="1" applyAlignment="1">
      <alignment horizontal="center" vertical="center"/>
    </xf>
    <xf numFmtId="0" fontId="12" fillId="17" borderId="0" xfId="0" applyFont="1" applyFill="1"/>
    <xf numFmtId="0" fontId="12" fillId="18" borderId="0" xfId="0" applyFont="1" applyFill="1" applyAlignment="1">
      <alignment horizontal="center"/>
    </xf>
    <xf numFmtId="168" fontId="12" fillId="0" borderId="0" xfId="0" applyNumberFormat="1" applyFont="1" applyAlignment="1">
      <alignment horizontal="center"/>
    </xf>
    <xf numFmtId="0" fontId="24" fillId="18" borderId="34" xfId="8" applyFont="1" applyFill="1" applyBorder="1" applyAlignment="1">
      <alignment horizontal="center" vertical="center" wrapText="1"/>
    </xf>
    <xf numFmtId="0" fontId="21" fillId="0" borderId="0" xfId="8" applyFont="1" applyAlignment="1">
      <alignment wrapText="1"/>
    </xf>
    <xf numFmtId="168" fontId="12" fillId="0" borderId="0" xfId="0" applyNumberFormat="1" applyFont="1"/>
    <xf numFmtId="168" fontId="12" fillId="0" borderId="10" xfId="0" applyNumberFormat="1" applyFont="1" applyBorder="1"/>
    <xf numFmtId="168" fontId="12" fillId="0" borderId="1" xfId="0" applyNumberFormat="1" applyFont="1" applyBorder="1"/>
    <xf numFmtId="10" fontId="12" fillId="0" borderId="0" xfId="3" applyNumberFormat="1" applyFont="1" applyFill="1" applyBorder="1"/>
    <xf numFmtId="0" fontId="24" fillId="0" borderId="0" xfId="8" applyFont="1"/>
    <xf numFmtId="169" fontId="24" fillId="16" borderId="10" xfId="8" applyNumberFormat="1" applyFont="1" applyFill="1" applyBorder="1"/>
    <xf numFmtId="168" fontId="12" fillId="7" borderId="20" xfId="0" applyNumberFormat="1" applyFont="1" applyFill="1" applyBorder="1"/>
    <xf numFmtId="0" fontId="12" fillId="0" borderId="49" xfId="0" applyFont="1" applyBorder="1"/>
    <xf numFmtId="0" fontId="12" fillId="16" borderId="49" xfId="0" applyFont="1" applyFill="1" applyBorder="1"/>
    <xf numFmtId="168" fontId="12" fillId="0" borderId="5" xfId="0" applyNumberFormat="1" applyFont="1" applyBorder="1"/>
    <xf numFmtId="168" fontId="12" fillId="7" borderId="39" xfId="0" applyNumberFormat="1" applyFont="1" applyFill="1" applyBorder="1"/>
    <xf numFmtId="168" fontId="12" fillId="7" borderId="40" xfId="0" applyNumberFormat="1" applyFont="1" applyFill="1" applyBorder="1"/>
    <xf numFmtId="3" fontId="12" fillId="16" borderId="49" xfId="0" applyNumberFormat="1" applyFont="1" applyFill="1" applyBorder="1"/>
    <xf numFmtId="0" fontId="12" fillId="7" borderId="41" xfId="0" applyFont="1" applyFill="1" applyBorder="1"/>
    <xf numFmtId="168" fontId="12" fillId="7" borderId="41" xfId="0" applyNumberFormat="1" applyFont="1" applyFill="1" applyBorder="1"/>
    <xf numFmtId="0" fontId="24" fillId="22" borderId="19" xfId="8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5" xfId="8" applyFont="1" applyBorder="1" applyAlignment="1">
      <alignment horizontal="center" vertical="center" wrapText="1"/>
    </xf>
    <xf numFmtId="0" fontId="24" fillId="0" borderId="36" xfId="8" applyFont="1" applyBorder="1" applyAlignment="1">
      <alignment horizontal="center" vertical="center" wrapText="1"/>
    </xf>
    <xf numFmtId="0" fontId="24" fillId="0" borderId="37" xfId="8" applyFont="1" applyBorder="1" applyAlignment="1">
      <alignment horizontal="center" vertical="center" wrapText="1"/>
    </xf>
    <xf numFmtId="0" fontId="24" fillId="0" borderId="38" xfId="8" applyFont="1" applyBorder="1" applyAlignment="1">
      <alignment horizontal="center" vertical="center" wrapText="1"/>
    </xf>
    <xf numFmtId="0" fontId="24" fillId="17" borderId="3" xfId="8" applyFont="1" applyFill="1" applyBorder="1" applyAlignment="1">
      <alignment horizontal="center" vertical="center" wrapText="1"/>
    </xf>
    <xf numFmtId="0" fontId="24" fillId="20" borderId="33" xfId="8" applyFont="1" applyFill="1" applyBorder="1" applyAlignment="1">
      <alignment horizontal="center" vertical="center" wrapText="1"/>
    </xf>
    <xf numFmtId="3" fontId="24" fillId="0" borderId="42" xfId="8" applyNumberFormat="1" applyFont="1" applyBorder="1"/>
    <xf numFmtId="3" fontId="24" fillId="0" borderId="46" xfId="8" applyNumberFormat="1" applyFont="1" applyBorder="1"/>
    <xf numFmtId="171" fontId="24" fillId="0" borderId="20" xfId="3" applyNumberFormat="1" applyFont="1" applyBorder="1" applyAlignment="1">
      <alignment horizontal="center"/>
    </xf>
    <xf numFmtId="171" fontId="24" fillId="0" borderId="40" xfId="3" applyNumberFormat="1" applyFont="1" applyBorder="1" applyAlignment="1">
      <alignment horizontal="center"/>
    </xf>
    <xf numFmtId="0" fontId="0" fillId="0" borderId="19" xfId="0" applyBorder="1"/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1" fillId="21" borderId="3" xfId="0" applyFont="1" applyFill="1" applyBorder="1" applyAlignment="1">
      <alignment horizontal="center" vertical="center" wrapText="1"/>
    </xf>
    <xf numFmtId="0" fontId="31" fillId="21" borderId="33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58" xfId="0" applyFont="1" applyBorder="1"/>
    <xf numFmtId="0" fontId="24" fillId="0" borderId="50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7" borderId="0" xfId="0" applyFont="1" applyFill="1"/>
    <xf numFmtId="4" fontId="24" fillId="7" borderId="0" xfId="0" applyNumberFormat="1" applyFont="1" applyFill="1"/>
    <xf numFmtId="4" fontId="24" fillId="0" borderId="0" xfId="0" applyNumberFormat="1" applyFont="1"/>
    <xf numFmtId="169" fontId="24" fillId="0" borderId="0" xfId="0" applyNumberFormat="1" applyFont="1"/>
    <xf numFmtId="3" fontId="24" fillId="13" borderId="27" xfId="0" applyNumberFormat="1" applyFont="1" applyFill="1" applyBorder="1"/>
    <xf numFmtId="176" fontId="24" fillId="0" borderId="0" xfId="1" applyNumberFormat="1" applyFont="1" applyBorder="1"/>
    <xf numFmtId="0" fontId="24" fillId="0" borderId="0" xfId="0" applyFont="1" applyAlignment="1">
      <alignment vertical="center" wrapText="1"/>
    </xf>
    <xf numFmtId="0" fontId="34" fillId="0" borderId="0" xfId="12" applyFont="1" applyAlignment="1" applyProtection="1">
      <alignment vertical="center"/>
    </xf>
    <xf numFmtId="0" fontId="24" fillId="11" borderId="26" xfId="0" applyFont="1" applyFill="1" applyBorder="1"/>
    <xf numFmtId="3" fontId="24" fillId="11" borderId="27" xfId="0" applyNumberFormat="1" applyFont="1" applyFill="1" applyBorder="1"/>
    <xf numFmtId="0" fontId="24" fillId="11" borderId="28" xfId="0" applyFont="1" applyFill="1" applyBorder="1"/>
    <xf numFmtId="167" fontId="24" fillId="11" borderId="27" xfId="0" applyNumberFormat="1" applyFont="1" applyFill="1" applyBorder="1"/>
    <xf numFmtId="4" fontId="24" fillId="11" borderId="27" xfId="0" applyNumberFormat="1" applyFont="1" applyFill="1" applyBorder="1"/>
    <xf numFmtId="0" fontId="12" fillId="7" borderId="51" xfId="0" applyFont="1" applyFill="1" applyBorder="1"/>
    <xf numFmtId="168" fontId="24" fillId="7" borderId="15" xfId="0" applyNumberFormat="1" applyFont="1" applyFill="1" applyBorder="1"/>
    <xf numFmtId="168" fontId="24" fillId="7" borderId="17" xfId="0" applyNumberFormat="1" applyFont="1" applyFill="1" applyBorder="1"/>
    <xf numFmtId="168" fontId="24" fillId="7" borderId="18" xfId="0" applyNumberFormat="1" applyFont="1" applyFill="1" applyBorder="1"/>
    <xf numFmtId="168" fontId="24" fillId="7" borderId="51" xfId="0" applyNumberFormat="1" applyFont="1" applyFill="1" applyBorder="1"/>
    <xf numFmtId="168" fontId="24" fillId="13" borderId="19" xfId="0" applyNumberFormat="1" applyFont="1" applyFill="1" applyBorder="1"/>
    <xf numFmtId="168" fontId="24" fillId="13" borderId="2" xfId="0" applyNumberFormat="1" applyFont="1" applyFill="1" applyBorder="1"/>
    <xf numFmtId="168" fontId="24" fillId="13" borderId="3" xfId="0" applyNumberFormat="1" applyFont="1" applyFill="1" applyBorder="1"/>
    <xf numFmtId="168" fontId="24" fillId="13" borderId="33" xfId="0" applyNumberFormat="1" applyFont="1" applyFill="1" applyBorder="1"/>
    <xf numFmtId="168" fontId="24" fillId="21" borderId="2" xfId="0" applyNumberFormat="1" applyFont="1" applyFill="1" applyBorder="1"/>
    <xf numFmtId="168" fontId="24" fillId="21" borderId="3" xfId="0" applyNumberFormat="1" applyFont="1" applyFill="1" applyBorder="1"/>
    <xf numFmtId="168" fontId="24" fillId="21" borderId="33" xfId="0" applyNumberFormat="1" applyFont="1" applyFill="1" applyBorder="1"/>
    <xf numFmtId="167" fontId="24" fillId="0" borderId="48" xfId="8" applyNumberFormat="1" applyFont="1" applyBorder="1"/>
    <xf numFmtId="173" fontId="24" fillId="7" borderId="50" xfId="0" applyNumberFormat="1" applyFont="1" applyFill="1" applyBorder="1"/>
    <xf numFmtId="0" fontId="24" fillId="0" borderId="2" xfId="8" applyFont="1" applyBorder="1" applyAlignment="1">
      <alignment horizontal="center" vertical="center" wrapText="1"/>
    </xf>
    <xf numFmtId="0" fontId="24" fillId="0" borderId="33" xfId="8" applyFont="1" applyBorder="1" applyAlignment="1">
      <alignment horizontal="center" vertical="center" wrapText="1"/>
    </xf>
    <xf numFmtId="167" fontId="24" fillId="0" borderId="5" xfId="8" applyNumberFormat="1" applyFont="1" applyBorder="1" applyAlignment="1">
      <alignment horizontal="center"/>
    </xf>
    <xf numFmtId="3" fontId="24" fillId="20" borderId="1" xfId="8" applyNumberFormat="1" applyFont="1" applyFill="1" applyBorder="1"/>
    <xf numFmtId="173" fontId="24" fillId="7" borderId="12" xfId="0" applyNumberFormat="1" applyFont="1" applyFill="1" applyBorder="1"/>
    <xf numFmtId="168" fontId="24" fillId="7" borderId="14" xfId="0" applyNumberFormat="1" applyFont="1" applyFill="1" applyBorder="1"/>
    <xf numFmtId="0" fontId="25" fillId="24" borderId="49" xfId="0" applyFont="1" applyFill="1" applyBorder="1"/>
    <xf numFmtId="168" fontId="24" fillId="7" borderId="55" xfId="0" applyNumberFormat="1" applyFont="1" applyFill="1" applyBorder="1"/>
    <xf numFmtId="0" fontId="24" fillId="7" borderId="7" xfId="8" applyFont="1" applyFill="1" applyBorder="1"/>
    <xf numFmtId="169" fontId="24" fillId="7" borderId="8" xfId="8" applyNumberFormat="1" applyFont="1" applyFill="1" applyBorder="1"/>
    <xf numFmtId="3" fontId="24" fillId="7" borderId="61" xfId="8" applyNumberFormat="1" applyFont="1" applyFill="1" applyBorder="1"/>
    <xf numFmtId="3" fontId="24" fillId="7" borderId="6" xfId="8" applyNumberFormat="1" applyFont="1" applyFill="1" applyBorder="1"/>
    <xf numFmtId="0" fontId="24" fillId="0" borderId="5" xfId="8" applyFont="1" applyBorder="1"/>
    <xf numFmtId="168" fontId="24" fillId="7" borderId="12" xfId="0" applyNumberFormat="1" applyFont="1" applyFill="1" applyBorder="1"/>
    <xf numFmtId="169" fontId="24" fillId="7" borderId="13" xfId="8" applyNumberFormat="1" applyFont="1" applyFill="1" applyBorder="1"/>
    <xf numFmtId="168" fontId="24" fillId="7" borderId="13" xfId="0" applyNumberFormat="1" applyFont="1" applyFill="1" applyBorder="1"/>
    <xf numFmtId="167" fontId="24" fillId="11" borderId="19" xfId="8" applyNumberFormat="1" applyFont="1" applyFill="1" applyBorder="1"/>
    <xf numFmtId="167" fontId="24" fillId="11" borderId="27" xfId="8" applyNumberFormat="1" applyFont="1" applyFill="1" applyBorder="1" applyAlignment="1">
      <alignment horizontal="center"/>
    </xf>
    <xf numFmtId="167" fontId="24" fillId="11" borderId="56" xfId="8" applyNumberFormat="1" applyFont="1" applyFill="1" applyBorder="1"/>
    <xf numFmtId="3" fontId="24" fillId="11" borderId="30" xfId="8" applyNumberFormat="1" applyFont="1" applyFill="1" applyBorder="1"/>
    <xf numFmtId="3" fontId="24" fillId="11" borderId="19" xfId="8" applyNumberFormat="1" applyFont="1" applyFill="1" applyBorder="1"/>
    <xf numFmtId="0" fontId="24" fillId="0" borderId="19" xfId="8" applyFont="1" applyBorder="1" applyAlignment="1">
      <alignment horizontal="center"/>
    </xf>
    <xf numFmtId="0" fontId="24" fillId="0" borderId="23" xfId="8" applyFont="1" applyBorder="1" applyAlignment="1">
      <alignment horizontal="center"/>
    </xf>
    <xf numFmtId="0" fontId="24" fillId="0" borderId="24" xfId="8" applyFont="1" applyBorder="1" applyAlignment="1">
      <alignment horizontal="center"/>
    </xf>
    <xf numFmtId="3" fontId="24" fillId="0" borderId="0" xfId="0" applyNumberFormat="1" applyFont="1"/>
    <xf numFmtId="3" fontId="24" fillId="0" borderId="0" xfId="0" applyNumberFormat="1" applyFont="1" applyAlignment="1">
      <alignment horizontal="centerContinuous" wrapText="1"/>
    </xf>
    <xf numFmtId="169" fontId="24" fillId="7" borderId="45" xfId="0" applyNumberFormat="1" applyFont="1" applyFill="1" applyBorder="1"/>
    <xf numFmtId="3" fontId="24" fillId="7" borderId="0" xfId="0" applyNumberFormat="1" applyFont="1" applyFill="1"/>
    <xf numFmtId="3" fontId="24" fillId="0" borderId="0" xfId="0" applyNumberFormat="1" applyFont="1" applyAlignment="1">
      <alignment horizontal="center" vertical="center"/>
    </xf>
    <xf numFmtId="3" fontId="29" fillId="0" borderId="0" xfId="0" applyNumberFormat="1" applyFont="1"/>
    <xf numFmtId="3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 vertical="center" wrapText="1"/>
    </xf>
    <xf numFmtId="171" fontId="24" fillId="25" borderId="45" xfId="3" applyNumberFormat="1" applyFont="1" applyFill="1" applyBorder="1" applyAlignment="1">
      <alignment horizontal="center"/>
    </xf>
    <xf numFmtId="171" fontId="24" fillId="0" borderId="42" xfId="3" applyNumberFormat="1" applyFont="1" applyBorder="1"/>
    <xf numFmtId="171" fontId="24" fillId="7" borderId="12" xfId="0" applyNumberFormat="1" applyFont="1" applyFill="1" applyBorder="1"/>
    <xf numFmtId="171" fontId="24" fillId="7" borderId="13" xfId="0" applyNumberFormat="1" applyFont="1" applyFill="1" applyBorder="1"/>
    <xf numFmtId="171" fontId="24" fillId="7" borderId="14" xfId="0" applyNumberFormat="1" applyFont="1" applyFill="1" applyBorder="1"/>
    <xf numFmtId="3" fontId="29" fillId="0" borderId="60" xfId="0" applyNumberFormat="1" applyFont="1" applyBorder="1"/>
    <xf numFmtId="3" fontId="24" fillId="0" borderId="0" xfId="0" applyNumberFormat="1" applyFont="1" applyAlignment="1">
      <alignment horizontal="right"/>
    </xf>
    <xf numFmtId="4" fontId="24" fillId="0" borderId="49" xfId="0" applyNumberFormat="1" applyFont="1" applyBorder="1" applyAlignment="1">
      <alignment horizontal="right"/>
    </xf>
    <xf numFmtId="169" fontId="24" fillId="6" borderId="5" xfId="0" applyNumberFormat="1" applyFont="1" applyFill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4" fontId="24" fillId="13" borderId="41" xfId="10" applyNumberFormat="1" applyFont="1" applyFill="1" applyBorder="1" applyAlignment="1">
      <alignment horizontal="right"/>
    </xf>
    <xf numFmtId="171" fontId="24" fillId="13" borderId="41" xfId="3" applyNumberFormat="1" applyFont="1" applyFill="1" applyBorder="1" applyAlignment="1">
      <alignment horizontal="right"/>
    </xf>
    <xf numFmtId="4" fontId="24" fillId="30" borderId="24" xfId="0" applyNumberFormat="1" applyFont="1" applyFill="1" applyBorder="1" applyAlignment="1">
      <alignment horizontal="right"/>
    </xf>
    <xf numFmtId="169" fontId="24" fillId="0" borderId="0" xfId="0" applyNumberFormat="1" applyFont="1" applyAlignment="1">
      <alignment horizontal="right"/>
    </xf>
    <xf numFmtId="179" fontId="24" fillId="31" borderId="10" xfId="0" applyNumberFormat="1" applyFont="1" applyFill="1" applyBorder="1" applyAlignment="1">
      <alignment horizontal="right"/>
    </xf>
    <xf numFmtId="4" fontId="24" fillId="7" borderId="43" xfId="0" applyNumberFormat="1" applyFont="1" applyFill="1" applyBorder="1" applyAlignment="1">
      <alignment horizontal="right"/>
    </xf>
    <xf numFmtId="4" fontId="29" fillId="7" borderId="55" xfId="0" applyNumberFormat="1" applyFont="1" applyFill="1" applyBorder="1" applyAlignment="1">
      <alignment horizontal="right"/>
    </xf>
    <xf numFmtId="3" fontId="24" fillId="30" borderId="56" xfId="0" applyNumberFormat="1" applyFont="1" applyFill="1" applyBorder="1" applyAlignment="1">
      <alignment horizontal="right" indent="1"/>
    </xf>
    <xf numFmtId="169" fontId="24" fillId="7" borderId="7" xfId="0" applyNumberFormat="1" applyFont="1" applyFill="1" applyBorder="1" applyAlignment="1">
      <alignment horizontal="right"/>
    </xf>
    <xf numFmtId="3" fontId="24" fillId="7" borderId="8" xfId="0" applyNumberFormat="1" applyFont="1" applyFill="1" applyBorder="1" applyAlignment="1">
      <alignment horizontal="right"/>
    </xf>
    <xf numFmtId="169" fontId="24" fillId="7" borderId="8" xfId="0" applyNumberFormat="1" applyFont="1" applyFill="1" applyBorder="1" applyAlignment="1">
      <alignment horizontal="right"/>
    </xf>
    <xf numFmtId="169" fontId="24" fillId="7" borderId="12" xfId="0" applyNumberFormat="1" applyFont="1" applyFill="1" applyBorder="1" applyAlignment="1">
      <alignment horizontal="right"/>
    </xf>
    <xf numFmtId="3" fontId="24" fillId="7" borderId="13" xfId="0" applyNumberFormat="1" applyFont="1" applyFill="1" applyBorder="1" applyAlignment="1">
      <alignment horizontal="right"/>
    </xf>
    <xf numFmtId="172" fontId="24" fillId="7" borderId="13" xfId="0" applyNumberFormat="1" applyFont="1" applyFill="1" applyBorder="1" applyAlignment="1">
      <alignment horizontal="right"/>
    </xf>
    <xf numFmtId="3" fontId="24" fillId="7" borderId="52" xfId="0" applyNumberFormat="1" applyFont="1" applyFill="1" applyBorder="1" applyAlignment="1">
      <alignment horizontal="right"/>
    </xf>
    <xf numFmtId="0" fontId="24" fillId="0" borderId="27" xfId="0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23" borderId="54" xfId="0" applyNumberFormat="1" applyFont="1" applyFill="1" applyBorder="1" applyAlignment="1">
      <alignment horizontal="center" vertical="center" wrapText="1"/>
    </xf>
    <xf numFmtId="3" fontId="24" fillId="19" borderId="19" xfId="0" applyNumberFormat="1" applyFont="1" applyFill="1" applyBorder="1" applyAlignment="1">
      <alignment horizontal="center" vertical="center" wrapText="1"/>
    </xf>
    <xf numFmtId="3" fontId="24" fillId="7" borderId="45" xfId="0" applyNumberFormat="1" applyFont="1" applyFill="1" applyBorder="1"/>
    <xf numFmtId="3" fontId="24" fillId="7" borderId="42" xfId="0" applyNumberFormat="1" applyFont="1" applyFill="1" applyBorder="1"/>
    <xf numFmtId="172" fontId="24" fillId="7" borderId="45" xfId="0" applyNumberFormat="1" applyFont="1" applyFill="1" applyBorder="1"/>
    <xf numFmtId="172" fontId="24" fillId="7" borderId="20" xfId="0" applyNumberFormat="1" applyFont="1" applyFill="1" applyBorder="1"/>
    <xf numFmtId="3" fontId="24" fillId="7" borderId="20" xfId="0" applyNumberFormat="1" applyFont="1" applyFill="1" applyBorder="1"/>
    <xf numFmtId="3" fontId="24" fillId="7" borderId="46" xfId="0" applyNumberFormat="1" applyFont="1" applyFill="1" applyBorder="1"/>
    <xf numFmtId="3" fontId="24" fillId="0" borderId="45" xfId="0" applyNumberFormat="1" applyFont="1" applyBorder="1"/>
    <xf numFmtId="3" fontId="24" fillId="0" borderId="44" xfId="0" applyNumberFormat="1" applyFont="1" applyBorder="1"/>
    <xf numFmtId="3" fontId="24" fillId="0" borderId="39" xfId="0" applyNumberFormat="1" applyFont="1" applyBorder="1"/>
    <xf numFmtId="3" fontId="24" fillId="0" borderId="42" xfId="0" applyNumberFormat="1" applyFont="1" applyBorder="1"/>
    <xf numFmtId="3" fontId="24" fillId="0" borderId="1" xfId="0" applyNumberFormat="1" applyFont="1" applyBorder="1"/>
    <xf numFmtId="172" fontId="24" fillId="0" borderId="45" xfId="0" applyNumberFormat="1" applyFont="1" applyBorder="1"/>
    <xf numFmtId="172" fontId="24" fillId="0" borderId="20" xfId="0" applyNumberFormat="1" applyFont="1" applyBorder="1"/>
    <xf numFmtId="3" fontId="24" fillId="0" borderId="20" xfId="0" applyNumberFormat="1" applyFont="1" applyBorder="1"/>
    <xf numFmtId="3" fontId="24" fillId="0" borderId="46" xfId="0" applyNumberFormat="1" applyFont="1" applyBorder="1"/>
    <xf numFmtId="3" fontId="24" fillId="25" borderId="34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4" fillId="25" borderId="34" xfId="0" applyNumberFormat="1" applyFont="1" applyFill="1" applyBorder="1" applyAlignment="1">
      <alignment horizontal="center" vertical="center" wrapText="1"/>
    </xf>
    <xf numFmtId="3" fontId="24" fillId="22" borderId="23" xfId="0" applyNumberFormat="1" applyFont="1" applyFill="1" applyBorder="1" applyAlignment="1">
      <alignment horizontal="center" vertical="center" wrapText="1"/>
    </xf>
    <xf numFmtId="3" fontId="24" fillId="29" borderId="30" xfId="0" applyNumberFormat="1" applyFont="1" applyFill="1" applyBorder="1" applyAlignment="1">
      <alignment horizontal="center" vertical="center" wrapText="1"/>
    </xf>
    <xf numFmtId="3" fontId="24" fillId="40" borderId="28" xfId="0" applyNumberFormat="1" applyFont="1" applyFill="1" applyBorder="1" applyAlignment="1">
      <alignment horizontal="center" vertical="center" wrapText="1"/>
    </xf>
    <xf numFmtId="3" fontId="24" fillId="25" borderId="30" xfId="0" applyNumberFormat="1" applyFont="1" applyFill="1" applyBorder="1" applyAlignment="1">
      <alignment horizontal="center" vertical="center" wrapText="1"/>
    </xf>
    <xf numFmtId="3" fontId="24" fillId="20" borderId="32" xfId="0" applyNumberFormat="1" applyFont="1" applyFill="1" applyBorder="1" applyAlignment="1">
      <alignment horizontal="center" vertical="center" wrapText="1"/>
    </xf>
    <xf numFmtId="3" fontId="24" fillId="23" borderId="31" xfId="0" applyNumberFormat="1" applyFont="1" applyFill="1" applyBorder="1" applyAlignment="1">
      <alignment horizontal="center" vertical="center" wrapText="1"/>
    </xf>
    <xf numFmtId="3" fontId="24" fillId="20" borderId="31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Border="1" applyAlignment="1">
      <alignment vertical="center"/>
    </xf>
    <xf numFmtId="4" fontId="24" fillId="16" borderId="41" xfId="0" applyNumberFormat="1" applyFont="1" applyFill="1" applyBorder="1"/>
    <xf numFmtId="3" fontId="24" fillId="16" borderId="0" xfId="0" applyNumberFormat="1" applyFont="1" applyFill="1"/>
    <xf numFmtId="3" fontId="33" fillId="0" borderId="0" xfId="0" applyNumberFormat="1" applyFont="1" applyAlignment="1">
      <alignment horizontal="right"/>
    </xf>
    <xf numFmtId="3" fontId="24" fillId="23" borderId="30" xfId="0" applyNumberFormat="1" applyFont="1" applyFill="1" applyBorder="1" applyAlignment="1">
      <alignment horizontal="center" vertical="center" wrapText="1"/>
    </xf>
    <xf numFmtId="3" fontId="24" fillId="43" borderId="26" xfId="0" applyNumberFormat="1" applyFont="1" applyFill="1" applyBorder="1" applyAlignment="1">
      <alignment horizontal="center" vertical="center" wrapText="1"/>
    </xf>
    <xf numFmtId="3" fontId="24" fillId="44" borderId="19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Border="1" applyAlignment="1">
      <alignment horizontal="center" vertical="center" wrapText="1"/>
    </xf>
    <xf numFmtId="3" fontId="24" fillId="23" borderId="64" xfId="0" applyNumberFormat="1" applyFont="1" applyFill="1" applyBorder="1" applyAlignment="1">
      <alignment horizontal="center" vertical="center" wrapText="1"/>
    </xf>
    <xf numFmtId="3" fontId="24" fillId="23" borderId="2" xfId="0" applyNumberFormat="1" applyFont="1" applyFill="1" applyBorder="1" applyAlignment="1">
      <alignment horizontal="center" vertical="center" wrapText="1"/>
    </xf>
    <xf numFmtId="3" fontId="24" fillId="43" borderId="24" xfId="0" applyNumberFormat="1" applyFont="1" applyFill="1" applyBorder="1" applyAlignment="1">
      <alignment horizontal="center" vertical="center" wrapText="1"/>
    </xf>
    <xf numFmtId="4" fontId="24" fillId="27" borderId="7" xfId="0" applyNumberFormat="1" applyFont="1" applyFill="1" applyBorder="1"/>
    <xf numFmtId="3" fontId="12" fillId="7" borderId="9" xfId="0" applyNumberFormat="1" applyFont="1" applyFill="1" applyBorder="1"/>
    <xf numFmtId="3" fontId="12" fillId="16" borderId="1" xfId="0" applyNumberFormat="1" applyFont="1" applyFill="1" applyBorder="1"/>
    <xf numFmtId="4" fontId="24" fillId="7" borderId="43" xfId="0" applyNumberFormat="1" applyFont="1" applyFill="1" applyBorder="1"/>
    <xf numFmtId="4" fontId="24" fillId="27" borderId="55" xfId="0" applyNumberFormat="1" applyFont="1" applyFill="1" applyBorder="1"/>
    <xf numFmtId="1" fontId="24" fillId="27" borderId="12" xfId="0" applyNumberFormat="1" applyFont="1" applyFill="1" applyBorder="1"/>
    <xf numFmtId="1" fontId="24" fillId="27" borderId="14" xfId="0" applyNumberFormat="1" applyFont="1" applyFill="1" applyBorder="1"/>
    <xf numFmtId="4" fontId="24" fillId="7" borderId="7" xfId="0" applyNumberFormat="1" applyFont="1" applyFill="1" applyBorder="1"/>
    <xf numFmtId="3" fontId="24" fillId="27" borderId="9" xfId="0" applyNumberFormat="1" applyFont="1" applyFill="1" applyBorder="1"/>
    <xf numFmtId="3" fontId="24" fillId="45" borderId="1" xfId="0" applyNumberFormat="1" applyFont="1" applyFill="1" applyBorder="1"/>
    <xf numFmtId="3" fontId="24" fillId="0" borderId="40" xfId="0" applyNumberFormat="1" applyFont="1" applyBorder="1"/>
    <xf numFmtId="4" fontId="24" fillId="27" borderId="12" xfId="0" applyNumberFormat="1" applyFont="1" applyFill="1" applyBorder="1"/>
    <xf numFmtId="4" fontId="24" fillId="27" borderId="14" xfId="0" applyNumberFormat="1" applyFont="1" applyFill="1" applyBorder="1"/>
    <xf numFmtId="3" fontId="24" fillId="17" borderId="19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5" fillId="25" borderId="19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33" fillId="0" borderId="0" xfId="0" applyFont="1"/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170" fontId="25" fillId="0" borderId="3" xfId="9" applyNumberFormat="1" applyFont="1" applyBorder="1" applyAlignment="1">
      <alignment horizontal="right" vertical="center" indent="1"/>
    </xf>
    <xf numFmtId="170" fontId="25" fillId="0" borderId="35" xfId="9" applyNumberFormat="1" applyFont="1" applyBorder="1" applyAlignment="1">
      <alignment horizontal="right" vertical="center" indent="1"/>
    </xf>
    <xf numFmtId="0" fontId="33" fillId="0" borderId="0" xfId="0" applyFont="1" applyAlignment="1">
      <alignment horizontal="center"/>
    </xf>
    <xf numFmtId="170" fontId="24" fillId="0" borderId="20" xfId="9" applyNumberFormat="1" applyFont="1" applyFill="1" applyBorder="1" applyAlignment="1">
      <alignment horizontal="right" indent="1"/>
    </xf>
    <xf numFmtId="178" fontId="25" fillId="30" borderId="49" xfId="0" applyNumberFormat="1" applyFont="1" applyFill="1" applyBorder="1" applyAlignment="1">
      <alignment horizontal="right" vertical="center" indent="1"/>
    </xf>
    <xf numFmtId="178" fontId="25" fillId="30" borderId="55" xfId="0" applyNumberFormat="1" applyFont="1" applyFill="1" applyBorder="1" applyAlignment="1">
      <alignment horizontal="right" vertical="center" indent="1"/>
    </xf>
    <xf numFmtId="0" fontId="12" fillId="7" borderId="55" xfId="0" applyFont="1" applyFill="1" applyBorder="1"/>
    <xf numFmtId="170" fontId="24" fillId="7" borderId="8" xfId="9" applyNumberFormat="1" applyFont="1" applyFill="1" applyBorder="1" applyAlignment="1">
      <alignment horizontal="right" indent="1"/>
    </xf>
    <xf numFmtId="170" fontId="24" fillId="7" borderId="9" xfId="9" applyNumberFormat="1" applyFont="1" applyFill="1" applyBorder="1" applyAlignment="1">
      <alignment horizontal="right" indent="1"/>
    </xf>
    <xf numFmtId="170" fontId="24" fillId="0" borderId="40" xfId="9" applyNumberFormat="1" applyFont="1" applyFill="1" applyBorder="1" applyAlignment="1">
      <alignment horizontal="right" indent="1"/>
    </xf>
    <xf numFmtId="170" fontId="24" fillId="7" borderId="31" xfId="9" applyNumberFormat="1" applyFont="1" applyFill="1" applyBorder="1" applyAlignment="1">
      <alignment horizontal="right" indent="1"/>
    </xf>
    <xf numFmtId="170" fontId="24" fillId="7" borderId="32" xfId="9" applyNumberFormat="1" applyFont="1" applyFill="1" applyBorder="1" applyAlignment="1">
      <alignment horizontal="right" indent="1"/>
    </xf>
    <xf numFmtId="178" fontId="25" fillId="7" borderId="43" xfId="0" applyNumberFormat="1" applyFont="1" applyFill="1" applyBorder="1" applyAlignment="1">
      <alignment horizontal="right" vertical="center" indent="1"/>
    </xf>
    <xf numFmtId="178" fontId="25" fillId="7" borderId="49" xfId="0" applyNumberFormat="1" applyFont="1" applyFill="1" applyBorder="1" applyAlignment="1">
      <alignment horizontal="right" vertical="center" indent="1"/>
    </xf>
    <xf numFmtId="3" fontId="24" fillId="13" borderId="0" xfId="0" applyNumberFormat="1" applyFont="1" applyFill="1" applyAlignment="1">
      <alignment horizontal="center"/>
    </xf>
    <xf numFmtId="3" fontId="24" fillId="46" borderId="0" xfId="0" applyNumberFormat="1" applyFont="1" applyFill="1"/>
    <xf numFmtId="3" fontId="24" fillId="14" borderId="39" xfId="0" applyNumberFormat="1" applyFont="1" applyFill="1" applyBorder="1"/>
    <xf numFmtId="3" fontId="24" fillId="9" borderId="42" xfId="0" applyNumberFormat="1" applyFont="1" applyFill="1" applyBorder="1"/>
    <xf numFmtId="3" fontId="24" fillId="9" borderId="44" xfId="0" applyNumberFormat="1" applyFont="1" applyFill="1" applyBorder="1"/>
    <xf numFmtId="3" fontId="24" fillId="14" borderId="29" xfId="0" applyNumberFormat="1" applyFont="1" applyFill="1" applyBorder="1"/>
    <xf numFmtId="4" fontId="24" fillId="0" borderId="20" xfId="0" applyNumberFormat="1" applyFont="1" applyBorder="1"/>
    <xf numFmtId="4" fontId="24" fillId="16" borderId="20" xfId="0" applyNumberFormat="1" applyFont="1" applyFill="1" applyBorder="1"/>
    <xf numFmtId="4" fontId="24" fillId="48" borderId="39" xfId="0" applyNumberFormat="1" applyFont="1" applyFill="1" applyBorder="1"/>
    <xf numFmtId="169" fontId="24" fillId="0" borderId="46" xfId="0" applyNumberFormat="1" applyFont="1" applyBorder="1"/>
    <xf numFmtId="4" fontId="24" fillId="0" borderId="46" xfId="0" applyNumberFormat="1" applyFont="1" applyBorder="1"/>
    <xf numFmtId="4" fontId="24" fillId="16" borderId="46" xfId="0" applyNumberFormat="1" applyFont="1" applyFill="1" applyBorder="1"/>
    <xf numFmtId="169" fontId="24" fillId="18" borderId="40" xfId="0" applyNumberFormat="1" applyFont="1" applyFill="1" applyBorder="1"/>
    <xf numFmtId="3" fontId="13" fillId="0" borderId="0" xfId="0" applyNumberFormat="1" applyFont="1"/>
    <xf numFmtId="169" fontId="24" fillId="18" borderId="0" xfId="0" applyNumberFormat="1" applyFont="1" applyFill="1"/>
    <xf numFmtId="169" fontId="24" fillId="24" borderId="0" xfId="0" applyNumberFormat="1" applyFont="1" applyFill="1"/>
    <xf numFmtId="169" fontId="24" fillId="35" borderId="3" xfId="0" applyNumberFormat="1" applyFont="1" applyFill="1" applyBorder="1" applyAlignment="1">
      <alignment horizontal="right"/>
    </xf>
    <xf numFmtId="169" fontId="24" fillId="38" borderId="64" xfId="0" applyNumberFormat="1" applyFont="1" applyFill="1" applyBorder="1" applyAlignment="1">
      <alignment horizontal="right"/>
    </xf>
    <xf numFmtId="3" fontId="24" fillId="6" borderId="0" xfId="0" applyNumberFormat="1" applyFont="1" applyFill="1" applyAlignment="1">
      <alignment horizontal="center"/>
    </xf>
    <xf numFmtId="3" fontId="24" fillId="6" borderId="0" xfId="0" applyNumberFormat="1" applyFont="1" applyFill="1"/>
    <xf numFmtId="10" fontId="24" fillId="0" borderId="0" xfId="9" applyNumberFormat="1" applyFont="1" applyFill="1" applyBorder="1" applyAlignment="1">
      <alignment horizontal="center"/>
    </xf>
    <xf numFmtId="3" fontId="24" fillId="6" borderId="0" xfId="0" applyNumberFormat="1" applyFont="1" applyFill="1" applyAlignment="1">
      <alignment horizontal="left" indent="1"/>
    </xf>
    <xf numFmtId="10" fontId="24" fillId="0" borderId="0" xfId="9" applyNumberFormat="1" applyFont="1" applyFill="1" applyBorder="1" applyAlignment="1"/>
    <xf numFmtId="3" fontId="24" fillId="0" borderId="26" xfId="0" applyNumberFormat="1" applyFont="1" applyBorder="1"/>
    <xf numFmtId="4" fontId="24" fillId="0" borderId="0" xfId="0" applyNumberFormat="1" applyFont="1" applyAlignment="1">
      <alignment horizontal="center"/>
    </xf>
    <xf numFmtId="3" fontId="24" fillId="23" borderId="26" xfId="0" applyNumberFormat="1" applyFont="1" applyFill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3" fontId="24" fillId="0" borderId="33" xfId="0" applyNumberFormat="1" applyFont="1" applyBorder="1" applyAlignment="1">
      <alignment horizontal="center" vertical="center" wrapText="1"/>
    </xf>
    <xf numFmtId="3" fontId="24" fillId="0" borderId="3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6" borderId="2" xfId="0" applyNumberFormat="1" applyFont="1" applyFill="1" applyBorder="1" applyAlignment="1">
      <alignment horizontal="center" vertical="center" wrapText="1"/>
    </xf>
    <xf numFmtId="169" fontId="24" fillId="38" borderId="30" xfId="0" applyNumberFormat="1" applyFont="1" applyFill="1" applyBorder="1" applyAlignment="1">
      <alignment horizontal="center" vertical="center" wrapText="1"/>
    </xf>
    <xf numFmtId="3" fontId="24" fillId="39" borderId="2" xfId="0" applyNumberFormat="1" applyFont="1" applyFill="1" applyBorder="1" applyAlignment="1">
      <alignment horizontal="center" vertical="center" wrapText="1"/>
    </xf>
    <xf numFmtId="3" fontId="24" fillId="47" borderId="24" xfId="0" applyNumberFormat="1" applyFont="1" applyFill="1" applyBorder="1" applyAlignment="1">
      <alignment horizontal="center" vertical="center" wrapText="1"/>
    </xf>
    <xf numFmtId="3" fontId="24" fillId="17" borderId="34" xfId="0" applyNumberFormat="1" applyFont="1" applyFill="1" applyBorder="1" applyAlignment="1">
      <alignment horizontal="center" vertical="center" wrapText="1"/>
    </xf>
    <xf numFmtId="3" fontId="24" fillId="17" borderId="3" xfId="0" applyNumberFormat="1" applyFont="1" applyFill="1" applyBorder="1" applyAlignment="1">
      <alignment horizontal="center" vertical="center" wrapText="1"/>
    </xf>
    <xf numFmtId="3" fontId="24" fillId="29" borderId="34" xfId="0" applyNumberFormat="1" applyFont="1" applyFill="1" applyBorder="1" applyAlignment="1">
      <alignment horizontal="center" vertical="center" wrapText="1"/>
    </xf>
    <xf numFmtId="3" fontId="24" fillId="29" borderId="3" xfId="0" applyNumberFormat="1" applyFont="1" applyFill="1" applyBorder="1" applyAlignment="1">
      <alignment horizontal="center" vertical="center" wrapText="1"/>
    </xf>
    <xf numFmtId="3" fontId="24" fillId="25" borderId="33" xfId="0" applyNumberFormat="1" applyFont="1" applyFill="1" applyBorder="1" applyAlignment="1">
      <alignment horizontal="center" vertical="center" wrapText="1"/>
    </xf>
    <xf numFmtId="4" fontId="24" fillId="0" borderId="30" xfId="0" applyNumberFormat="1" applyFont="1" applyBorder="1"/>
    <xf numFmtId="4" fontId="24" fillId="0" borderId="32" xfId="0" applyNumberFormat="1" applyFont="1" applyBorder="1"/>
    <xf numFmtId="3" fontId="24" fillId="7" borderId="30" xfId="0" applyNumberFormat="1" applyFont="1" applyFill="1" applyBorder="1"/>
    <xf numFmtId="168" fontId="0" fillId="7" borderId="8" xfId="0" applyNumberFormat="1" applyFill="1" applyBorder="1"/>
    <xf numFmtId="168" fontId="0" fillId="7" borderId="9" xfId="0" applyNumberFormat="1" applyFill="1" applyBorder="1"/>
    <xf numFmtId="168" fontId="0" fillId="7" borderId="13" xfId="0" applyNumberFormat="1" applyFill="1" applyBorder="1"/>
    <xf numFmtId="168" fontId="0" fillId="7" borderId="14" xfId="0" applyNumberFormat="1" applyFill="1" applyBorder="1"/>
    <xf numFmtId="168" fontId="12" fillId="7" borderId="7" xfId="0" applyNumberFormat="1" applyFont="1" applyFill="1" applyBorder="1"/>
    <xf numFmtId="168" fontId="12" fillId="7" borderId="8" xfId="0" applyNumberFormat="1" applyFont="1" applyFill="1" applyBorder="1"/>
    <xf numFmtId="168" fontId="12" fillId="0" borderId="67" xfId="0" applyNumberFormat="1" applyFont="1" applyBorder="1"/>
    <xf numFmtId="0" fontId="0" fillId="0" borderId="24" xfId="0" applyBorder="1"/>
    <xf numFmtId="0" fontId="0" fillId="0" borderId="57" xfId="0" applyBorder="1"/>
    <xf numFmtId="0" fontId="12" fillId="7" borderId="58" xfId="0" applyFont="1" applyFill="1" applyBorder="1"/>
    <xf numFmtId="0" fontId="12" fillId="0" borderId="48" xfId="0" applyFont="1" applyBorder="1"/>
    <xf numFmtId="0" fontId="12" fillId="16" borderId="48" xfId="0" applyFont="1" applyFill="1" applyBorder="1"/>
    <xf numFmtId="168" fontId="24" fillId="13" borderId="24" xfId="0" applyNumberFormat="1" applyFont="1" applyFill="1" applyBorder="1"/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68" fontId="12" fillId="0" borderId="69" xfId="0" applyNumberFormat="1" applyFont="1" applyBorder="1"/>
    <xf numFmtId="168" fontId="12" fillId="7" borderId="65" xfId="0" applyNumberFormat="1" applyFont="1" applyFill="1" applyBorder="1"/>
    <xf numFmtId="10" fontId="12" fillId="0" borderId="68" xfId="3" applyNumberFormat="1" applyFont="1" applyBorder="1"/>
    <xf numFmtId="9" fontId="12" fillId="7" borderId="9" xfId="3" applyFont="1" applyFill="1" applyBorder="1"/>
    <xf numFmtId="0" fontId="22" fillId="0" borderId="0" xfId="16" applyFont="1"/>
    <xf numFmtId="0" fontId="66" fillId="0" borderId="0" xfId="16" applyFont="1" applyAlignment="1">
      <alignment horizontal="left"/>
    </xf>
    <xf numFmtId="0" fontId="67" fillId="0" borderId="0" xfId="16" applyFont="1" applyAlignment="1">
      <alignment horizontal="center"/>
    </xf>
    <xf numFmtId="0" fontId="26" fillId="0" borderId="0" xfId="16" applyFont="1" applyAlignment="1">
      <alignment horizontal="center"/>
    </xf>
    <xf numFmtId="0" fontId="27" fillId="0" borderId="0" xfId="16" applyFont="1" applyAlignment="1">
      <alignment horizontal="center"/>
    </xf>
    <xf numFmtId="0" fontId="28" fillId="0" borderId="0" xfId="16" applyFont="1"/>
    <xf numFmtId="0" fontId="69" fillId="0" borderId="0" xfId="16" applyFont="1"/>
    <xf numFmtId="2" fontId="38" fillId="0" borderId="27" xfId="16" applyNumberFormat="1" applyFont="1" applyBorder="1" applyAlignment="1">
      <alignment horizontal="left"/>
    </xf>
    <xf numFmtId="179" fontId="67" fillId="0" borderId="27" xfId="16" applyNumberFormat="1" applyFont="1" applyBorder="1"/>
    <xf numFmtId="174" fontId="67" fillId="0" borderId="27" xfId="16" applyNumberFormat="1" applyFont="1" applyBorder="1"/>
    <xf numFmtId="174" fontId="70" fillId="0" borderId="27" xfId="16" applyNumberFormat="1" applyFont="1" applyBorder="1"/>
    <xf numFmtId="0" fontId="28" fillId="0" borderId="0" xfId="16" applyFont="1" applyAlignment="1">
      <alignment horizontal="left"/>
    </xf>
    <xf numFmtId="0" fontId="22" fillId="0" borderId="0" xfId="17" applyFont="1"/>
    <xf numFmtId="0" fontId="22" fillId="0" borderId="0" xfId="16" applyFont="1" applyAlignment="1">
      <alignment horizontal="center" vertical="center" wrapText="1"/>
    </xf>
    <xf numFmtId="0" fontId="26" fillId="0" borderId="25" xfId="16" applyFont="1" applyBorder="1" applyAlignment="1">
      <alignment horizontal="center"/>
    </xf>
    <xf numFmtId="3" fontId="26" fillId="51" borderId="25" xfId="16" applyNumberFormat="1" applyFont="1" applyFill="1" applyBorder="1" applyAlignment="1">
      <alignment horizontal="center"/>
    </xf>
    <xf numFmtId="0" fontId="26" fillId="51" borderId="25" xfId="16" applyFont="1" applyFill="1" applyBorder="1" applyAlignment="1">
      <alignment horizontal="center"/>
    </xf>
    <xf numFmtId="3" fontId="27" fillId="51" borderId="25" xfId="16" applyNumberFormat="1" applyFont="1" applyFill="1" applyBorder="1" applyAlignment="1">
      <alignment horizontal="center"/>
    </xf>
    <xf numFmtId="0" fontId="27" fillId="51" borderId="25" xfId="16" applyFont="1" applyFill="1" applyBorder="1" applyAlignment="1">
      <alignment horizontal="center"/>
    </xf>
    <xf numFmtId="0" fontId="68" fillId="0" borderId="0" xfId="16" applyFont="1"/>
    <xf numFmtId="0" fontId="65" fillId="0" borderId="26" xfId="16" applyFont="1" applyBorder="1" applyAlignment="1">
      <alignment horizontal="center" vertical="center"/>
    </xf>
    <xf numFmtId="0" fontId="65" fillId="51" borderId="56" xfId="16" applyFont="1" applyFill="1" applyBorder="1" applyAlignment="1">
      <alignment horizontal="center" vertical="center"/>
    </xf>
    <xf numFmtId="0" fontId="65" fillId="51" borderId="27" xfId="16" applyFont="1" applyFill="1" applyBorder="1" applyAlignment="1">
      <alignment horizontal="center" vertical="center"/>
    </xf>
    <xf numFmtId="0" fontId="65" fillId="51" borderId="19" xfId="16" applyFont="1" applyFill="1" applyBorder="1" applyAlignment="1">
      <alignment horizontal="center" vertical="center"/>
    </xf>
    <xf numFmtId="0" fontId="65" fillId="0" borderId="19" xfId="16" applyFont="1" applyBorder="1" applyAlignment="1">
      <alignment horizontal="center" vertical="center"/>
    </xf>
    <xf numFmtId="0" fontId="65" fillId="51" borderId="19" xfId="16" applyFont="1" applyFill="1" applyBorder="1" applyAlignment="1">
      <alignment horizontal="center" vertical="center" wrapText="1"/>
    </xf>
    <xf numFmtId="3" fontId="23" fillId="24" borderId="24" xfId="16" applyNumberFormat="1" applyFont="1" applyFill="1" applyBorder="1" applyAlignment="1">
      <alignment horizontal="left" vertical="center" wrapText="1"/>
    </xf>
    <xf numFmtId="3" fontId="22" fillId="24" borderId="19" xfId="16" applyNumberFormat="1" applyFont="1" applyFill="1" applyBorder="1" applyAlignment="1">
      <alignment vertical="center"/>
    </xf>
    <xf numFmtId="3" fontId="22" fillId="24" borderId="25" xfId="16" applyNumberFormat="1" applyFont="1" applyFill="1" applyBorder="1" applyAlignment="1">
      <alignment vertical="center"/>
    </xf>
    <xf numFmtId="3" fontId="25" fillId="34" borderId="58" xfId="16" applyNumberFormat="1" applyFont="1" applyFill="1" applyBorder="1" applyAlignment="1">
      <alignment horizontal="left" vertical="center" wrapText="1"/>
    </xf>
    <xf numFmtId="3" fontId="22" fillId="34" borderId="43" xfId="16" applyNumberFormat="1" applyFont="1" applyFill="1" applyBorder="1" applyAlignment="1">
      <alignment vertical="center" wrapText="1"/>
    </xf>
    <xf numFmtId="3" fontId="22" fillId="34" borderId="61" xfId="16" applyNumberFormat="1" applyFont="1" applyFill="1" applyBorder="1" applyAlignment="1">
      <alignment vertical="center" wrapText="1"/>
    </xf>
    <xf numFmtId="3" fontId="26" fillId="34" borderId="74" xfId="16" applyNumberFormat="1" applyFont="1" applyFill="1" applyBorder="1" applyAlignment="1">
      <alignment vertical="center" wrapText="1"/>
    </xf>
    <xf numFmtId="3" fontId="22" fillId="34" borderId="77" xfId="16" applyNumberFormat="1" applyFont="1" applyFill="1" applyBorder="1" applyAlignment="1">
      <alignment vertical="center"/>
    </xf>
    <xf numFmtId="3" fontId="22" fillId="34" borderId="75" xfId="16" applyNumberFormat="1" applyFont="1" applyFill="1" applyBorder="1" applyAlignment="1">
      <alignment vertical="center"/>
    </xf>
    <xf numFmtId="3" fontId="22" fillId="34" borderId="74" xfId="16" applyNumberFormat="1" applyFont="1" applyFill="1" applyBorder="1" applyAlignment="1">
      <alignment horizontal="left" vertical="center" wrapText="1"/>
    </xf>
    <xf numFmtId="3" fontId="26" fillId="34" borderId="74" xfId="16" applyNumberFormat="1" applyFont="1" applyFill="1" applyBorder="1" applyAlignment="1">
      <alignment horizontal="left" vertical="center" wrapText="1"/>
    </xf>
    <xf numFmtId="3" fontId="22" fillId="34" borderId="73" xfId="16" applyNumberFormat="1" applyFont="1" applyFill="1" applyBorder="1" applyAlignment="1">
      <alignment vertical="center"/>
    </xf>
    <xf numFmtId="3" fontId="22" fillId="34" borderId="55" xfId="16" applyNumberFormat="1" applyFont="1" applyFill="1" applyBorder="1" applyAlignment="1">
      <alignment vertical="center"/>
    </xf>
    <xf numFmtId="3" fontId="25" fillId="14" borderId="58" xfId="16" applyNumberFormat="1" applyFont="1" applyFill="1" applyBorder="1" applyAlignment="1">
      <alignment horizontal="left" vertical="center" wrapText="1"/>
    </xf>
    <xf numFmtId="3" fontId="22" fillId="14" borderId="43" xfId="16" applyNumberFormat="1" applyFont="1" applyFill="1" applyBorder="1" applyAlignment="1">
      <alignment horizontal="right" vertical="center"/>
    </xf>
    <xf numFmtId="3" fontId="22" fillId="14" borderId="61" xfId="16" applyNumberFormat="1" applyFont="1" applyFill="1" applyBorder="1" applyAlignment="1">
      <alignment horizontal="right" vertical="center"/>
    </xf>
    <xf numFmtId="3" fontId="22" fillId="14" borderId="74" xfId="16" applyNumberFormat="1" applyFont="1" applyFill="1" applyBorder="1" applyAlignment="1">
      <alignment horizontal="left" vertical="center" wrapText="1"/>
    </xf>
    <xf numFmtId="3" fontId="22" fillId="14" borderId="75" xfId="16" applyNumberFormat="1" applyFont="1" applyFill="1" applyBorder="1" applyAlignment="1">
      <alignment horizontal="right" vertical="center"/>
    </xf>
    <xf numFmtId="3" fontId="22" fillId="14" borderId="77" xfId="16" applyNumberFormat="1" applyFont="1" applyFill="1" applyBorder="1" applyAlignment="1">
      <alignment horizontal="right" vertical="center"/>
    </xf>
    <xf numFmtId="3" fontId="25" fillId="8" borderId="24" xfId="16" applyNumberFormat="1" applyFont="1" applyFill="1" applyBorder="1" applyAlignment="1">
      <alignment horizontal="left" vertical="center" wrapText="1"/>
    </xf>
    <xf numFmtId="3" fontId="22" fillId="8" borderId="25" xfId="16" applyNumberFormat="1" applyFont="1" applyFill="1" applyBorder="1"/>
    <xf numFmtId="3" fontId="22" fillId="8" borderId="19" xfId="16" applyNumberFormat="1" applyFont="1" applyFill="1" applyBorder="1"/>
    <xf numFmtId="3" fontId="22" fillId="8" borderId="19" xfId="16" applyNumberFormat="1" applyFont="1" applyFill="1" applyBorder="1" applyAlignment="1">
      <alignment vertical="center"/>
    </xf>
    <xf numFmtId="3" fontId="25" fillId="48" borderId="29" xfId="16" applyNumberFormat="1" applyFont="1" applyFill="1" applyBorder="1" applyAlignment="1">
      <alignment horizontal="left" vertical="center" wrapText="1"/>
    </xf>
    <xf numFmtId="3" fontId="22" fillId="48" borderId="41" xfId="16" applyNumberFormat="1" applyFont="1" applyFill="1" applyBorder="1" applyAlignment="1">
      <alignment horizontal="right" vertical="center" wrapText="1"/>
    </xf>
    <xf numFmtId="3" fontId="22" fillId="48" borderId="42" xfId="16" applyNumberFormat="1" applyFont="1" applyFill="1" applyBorder="1" applyAlignment="1">
      <alignment horizontal="right" vertical="center" wrapText="1"/>
    </xf>
    <xf numFmtId="3" fontId="22" fillId="48" borderId="74" xfId="16" applyNumberFormat="1" applyFont="1" applyFill="1" applyBorder="1" applyAlignment="1">
      <alignment horizontal="left" vertical="center" wrapText="1"/>
    </xf>
    <xf numFmtId="3" fontId="22" fillId="48" borderId="77" xfId="16" applyNumberFormat="1" applyFont="1" applyFill="1" applyBorder="1" applyAlignment="1">
      <alignment vertical="center"/>
    </xf>
    <xf numFmtId="3" fontId="22" fillId="48" borderId="75" xfId="16" applyNumberFormat="1" applyFont="1" applyFill="1" applyBorder="1" applyAlignment="1">
      <alignment vertical="center"/>
    </xf>
    <xf numFmtId="3" fontId="26" fillId="48" borderId="74" xfId="16" applyNumberFormat="1" applyFont="1" applyFill="1" applyBorder="1" applyAlignment="1">
      <alignment horizontal="left" vertical="center" wrapText="1"/>
    </xf>
    <xf numFmtId="3" fontId="22" fillId="48" borderId="50" xfId="16" applyNumberFormat="1" applyFont="1" applyFill="1" applyBorder="1" applyAlignment="1">
      <alignment horizontal="left" vertical="center" wrapText="1"/>
    </xf>
    <xf numFmtId="3" fontId="22" fillId="48" borderId="73" xfId="16" applyNumberFormat="1" applyFont="1" applyFill="1" applyBorder="1" applyAlignment="1">
      <alignment vertical="center"/>
    </xf>
    <xf numFmtId="3" fontId="22" fillId="48" borderId="55" xfId="16" applyNumberFormat="1" applyFont="1" applyFill="1" applyBorder="1" applyAlignment="1">
      <alignment vertical="center"/>
    </xf>
    <xf numFmtId="1" fontId="22" fillId="48" borderId="73" xfId="16" applyNumberFormat="1" applyFont="1" applyFill="1" applyBorder="1" applyAlignment="1">
      <alignment vertical="center"/>
    </xf>
    <xf numFmtId="0" fontId="0" fillId="48" borderId="89" xfId="0" applyFill="1" applyBorder="1" applyAlignment="1">
      <alignment horizontal="center"/>
    </xf>
    <xf numFmtId="0" fontId="0" fillId="48" borderId="91" xfId="0" applyFill="1" applyBorder="1" applyAlignment="1">
      <alignment horizontal="center"/>
    </xf>
    <xf numFmtId="0" fontId="0" fillId="48" borderId="39" xfId="0" applyFill="1" applyBorder="1" applyAlignment="1">
      <alignment horizontal="center"/>
    </xf>
    <xf numFmtId="0" fontId="0" fillId="48" borderId="20" xfId="0" applyFill="1" applyBorder="1"/>
    <xf numFmtId="0" fontId="0" fillId="48" borderId="70" xfId="0" applyFill="1" applyBorder="1" applyAlignment="1">
      <alignment horizontal="center"/>
    </xf>
    <xf numFmtId="0" fontId="0" fillId="48" borderId="76" xfId="0" applyFill="1" applyBorder="1"/>
    <xf numFmtId="0" fontId="0" fillId="48" borderId="76" xfId="0" quotePrefix="1" applyFill="1" applyBorder="1"/>
    <xf numFmtId="0" fontId="0" fillId="48" borderId="12" xfId="0" applyFill="1" applyBorder="1" applyAlignment="1">
      <alignment horizontal="center"/>
    </xf>
    <xf numFmtId="0" fontId="0" fillId="48" borderId="13" xfId="0" applyFill="1" applyBorder="1"/>
    <xf numFmtId="0" fontId="0" fillId="79" borderId="89" xfId="0" applyFill="1" applyBorder="1" applyAlignment="1">
      <alignment horizontal="center"/>
    </xf>
    <xf numFmtId="0" fontId="0" fillId="79" borderId="91" xfId="0" applyFill="1" applyBorder="1" applyAlignment="1">
      <alignment horizontal="center"/>
    </xf>
    <xf numFmtId="0" fontId="0" fillId="79" borderId="90" xfId="0" applyFill="1" applyBorder="1" applyAlignment="1">
      <alignment horizontal="center"/>
    </xf>
    <xf numFmtId="0" fontId="71" fillId="32" borderId="19" xfId="16" applyFont="1" applyFill="1" applyBorder="1" applyAlignment="1">
      <alignment horizontal="center" vertical="center"/>
    </xf>
    <xf numFmtId="3" fontId="72" fillId="51" borderId="25" xfId="16" applyNumberFormat="1" applyFont="1" applyFill="1" applyBorder="1" applyAlignment="1">
      <alignment horizontal="center"/>
    </xf>
    <xf numFmtId="3" fontId="73" fillId="24" borderId="23" xfId="16" applyNumberFormat="1" applyFont="1" applyFill="1" applyBorder="1" applyAlignment="1">
      <alignment vertical="center"/>
    </xf>
    <xf numFmtId="3" fontId="73" fillId="34" borderId="78" xfId="16" applyNumberFormat="1" applyFont="1" applyFill="1" applyBorder="1" applyAlignment="1">
      <alignment vertical="center"/>
    </xf>
    <xf numFmtId="3" fontId="73" fillId="8" borderId="23" xfId="16" applyNumberFormat="1" applyFont="1" applyFill="1" applyBorder="1" applyAlignment="1">
      <alignment vertical="center"/>
    </xf>
    <xf numFmtId="3" fontId="73" fillId="48" borderId="78" xfId="16" applyNumberFormat="1" applyFont="1" applyFill="1" applyBorder="1" applyAlignment="1">
      <alignment vertical="center"/>
    </xf>
    <xf numFmtId="0" fontId="74" fillId="51" borderId="56" xfId="16" applyFont="1" applyFill="1" applyBorder="1" applyAlignment="1">
      <alignment horizontal="center" vertical="center" wrapText="1"/>
    </xf>
    <xf numFmtId="3" fontId="75" fillId="51" borderId="25" xfId="16" applyNumberFormat="1" applyFont="1" applyFill="1" applyBorder="1" applyAlignment="1">
      <alignment horizontal="center"/>
    </xf>
    <xf numFmtId="3" fontId="76" fillId="24" borderId="19" xfId="16" applyNumberFormat="1" applyFont="1" applyFill="1" applyBorder="1" applyAlignment="1">
      <alignment vertical="center"/>
    </xf>
    <xf numFmtId="3" fontId="76" fillId="34" borderId="43" xfId="16" applyNumberFormat="1" applyFont="1" applyFill="1" applyBorder="1" applyAlignment="1">
      <alignment vertical="center" wrapText="1"/>
    </xf>
    <xf numFmtId="3" fontId="76" fillId="34" borderId="75" xfId="16" applyNumberFormat="1" applyFont="1" applyFill="1" applyBorder="1" applyAlignment="1">
      <alignment vertical="center" wrapText="1"/>
    </xf>
    <xf numFmtId="3" fontId="76" fillId="14" borderId="43" xfId="16" applyNumberFormat="1" applyFont="1" applyFill="1" applyBorder="1" applyAlignment="1">
      <alignment horizontal="right" vertical="center"/>
    </xf>
    <xf numFmtId="3" fontId="76" fillId="14" borderId="75" xfId="16" applyNumberFormat="1" applyFont="1" applyFill="1" applyBorder="1" applyAlignment="1">
      <alignment horizontal="right" vertical="center"/>
    </xf>
    <xf numFmtId="3" fontId="76" fillId="14" borderId="75" xfId="16" applyNumberFormat="1" applyFont="1" applyFill="1" applyBorder="1" applyAlignment="1">
      <alignment horizontal="right" vertical="center" wrapText="1"/>
    </xf>
    <xf numFmtId="3" fontId="76" fillId="48" borderId="41" xfId="16" applyNumberFormat="1" applyFont="1" applyFill="1" applyBorder="1" applyAlignment="1">
      <alignment horizontal="right" vertical="center" wrapText="1"/>
    </xf>
    <xf numFmtId="3" fontId="76" fillId="48" borderId="75" xfId="16" applyNumberFormat="1" applyFont="1" applyFill="1" applyBorder="1" applyAlignment="1">
      <alignment horizontal="right" vertical="center" wrapText="1"/>
    </xf>
    <xf numFmtId="3" fontId="76" fillId="48" borderId="55" xfId="16" applyNumberFormat="1" applyFont="1" applyFill="1" applyBorder="1" applyAlignment="1">
      <alignment horizontal="right" vertical="center" wrapText="1"/>
    </xf>
    <xf numFmtId="181" fontId="24" fillId="0" borderId="40" xfId="143" applyNumberFormat="1" applyFont="1" applyBorder="1"/>
    <xf numFmtId="0" fontId="24" fillId="0" borderId="0" xfId="143" applyNumberFormat="1" applyFont="1" applyFill="1" applyBorder="1" applyAlignment="1">
      <alignment horizontal="left" indent="1"/>
    </xf>
    <xf numFmtId="0" fontId="24" fillId="0" borderId="24" xfId="8" applyFont="1" applyBorder="1" applyAlignment="1">
      <alignment horizontal="center" vertical="center"/>
    </xf>
    <xf numFmtId="0" fontId="24" fillId="35" borderId="2" xfId="8" applyFont="1" applyFill="1" applyBorder="1" applyAlignment="1">
      <alignment horizontal="center" vertical="center" wrapText="1"/>
    </xf>
    <xf numFmtId="0" fontId="24" fillId="41" borderId="33" xfId="8" applyFont="1" applyFill="1" applyBorder="1" applyAlignment="1">
      <alignment horizontal="center" vertical="center" wrapText="1"/>
    </xf>
    <xf numFmtId="0" fontId="24" fillId="0" borderId="0" xfId="8" applyFont="1" applyAlignment="1">
      <alignment horizontal="center" vertical="center" wrapText="1"/>
    </xf>
    <xf numFmtId="0" fontId="24" fillId="0" borderId="24" xfId="8" applyFont="1" applyBorder="1" applyAlignment="1">
      <alignment horizontal="left" indent="1"/>
    </xf>
    <xf numFmtId="0" fontId="24" fillId="0" borderId="39" xfId="8" applyFont="1" applyBorder="1" applyAlignment="1">
      <alignment horizontal="left" indent="1"/>
    </xf>
    <xf numFmtId="0" fontId="24" fillId="0" borderId="0" xfId="8" applyFont="1" applyAlignment="1">
      <alignment horizontal="center"/>
    </xf>
    <xf numFmtId="0" fontId="24" fillId="7" borderId="41" xfId="0" applyFont="1" applyFill="1" applyBorder="1"/>
    <xf numFmtId="0" fontId="24" fillId="0" borderId="49" xfId="0" applyFont="1" applyBorder="1"/>
    <xf numFmtId="168" fontId="24" fillId="0" borderId="39" xfId="8" applyNumberFormat="1" applyFont="1" applyBorder="1" applyAlignment="1">
      <alignment horizontal="right" indent="1"/>
    </xf>
    <xf numFmtId="168" fontId="24" fillId="0" borderId="20" xfId="8" applyNumberFormat="1" applyFont="1" applyBorder="1" applyAlignment="1">
      <alignment horizontal="right" indent="1"/>
    </xf>
    <xf numFmtId="0" fontId="24" fillId="0" borderId="48" xfId="0" applyFont="1" applyBorder="1"/>
    <xf numFmtId="0" fontId="24" fillId="16" borderId="49" xfId="0" applyFont="1" applyFill="1" applyBorder="1"/>
    <xf numFmtId="0" fontId="24" fillId="7" borderId="51" xfId="0" applyFont="1" applyFill="1" applyBorder="1"/>
    <xf numFmtId="0" fontId="0" fillId="34" borderId="3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12" fillId="0" borderId="75" xfId="0" applyFont="1" applyBorder="1"/>
    <xf numFmtId="3" fontId="24" fillId="0" borderId="0" xfId="13" applyNumberFormat="1" applyFont="1" applyAlignment="1">
      <alignment horizontal="center"/>
    </xf>
    <xf numFmtId="3" fontId="29" fillId="0" borderId="0" xfId="13" applyNumberFormat="1" applyFont="1" applyAlignment="1">
      <alignment horizontal="center"/>
    </xf>
    <xf numFmtId="4" fontId="24" fillId="0" borderId="0" xfId="13" applyNumberFormat="1" applyFont="1" applyAlignment="1">
      <alignment horizontal="center"/>
    </xf>
    <xf numFmtId="3" fontId="76" fillId="8" borderId="19" xfId="16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3" fontId="25" fillId="8" borderId="24" xfId="16" applyNumberFormat="1" applyFont="1" applyFill="1" applyBorder="1" applyAlignment="1">
      <alignment vertical="center" wrapText="1"/>
    </xf>
    <xf numFmtId="3" fontId="76" fillId="8" borderId="19" xfId="16" applyNumberFormat="1" applyFont="1" applyFill="1" applyBorder="1" applyAlignment="1">
      <alignment vertical="center" wrapText="1"/>
    </xf>
    <xf numFmtId="3" fontId="22" fillId="8" borderId="25" xfId="16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12" fillId="7" borderId="6" xfId="5" applyFill="1" applyBorder="1"/>
    <xf numFmtId="0" fontId="0" fillId="0" borderId="96" xfId="0" applyBorder="1"/>
    <xf numFmtId="0" fontId="12" fillId="0" borderId="74" xfId="0" applyFont="1" applyBorder="1"/>
    <xf numFmtId="0" fontId="0" fillId="16" borderId="96" xfId="0" applyFill="1" applyBorder="1"/>
    <xf numFmtId="0" fontId="12" fillId="7" borderId="11" xfId="5" applyFill="1" applyBorder="1"/>
    <xf numFmtId="0" fontId="0" fillId="34" borderId="2" xfId="0" applyFill="1" applyBorder="1" applyAlignment="1">
      <alignment horizontal="center" vertical="center" wrapText="1"/>
    </xf>
    <xf numFmtId="168" fontId="0" fillId="7" borderId="7" xfId="0" applyNumberFormat="1" applyFill="1" applyBorder="1"/>
    <xf numFmtId="168" fontId="0" fillId="12" borderId="70" xfId="0" applyNumberFormat="1" applyFill="1" applyBorder="1"/>
    <xf numFmtId="168" fontId="0" fillId="12" borderId="95" xfId="0" applyNumberFormat="1" applyFill="1" applyBorder="1"/>
    <xf numFmtId="168" fontId="0" fillId="6" borderId="95" xfId="0" applyNumberFormat="1" applyFill="1" applyBorder="1"/>
    <xf numFmtId="168" fontId="0" fillId="0" borderId="93" xfId="0" applyNumberFormat="1" applyBorder="1"/>
    <xf numFmtId="168" fontId="0" fillId="7" borderId="12" xfId="0" applyNumberFormat="1" applyFill="1" applyBorder="1"/>
    <xf numFmtId="0" fontId="12" fillId="7" borderId="43" xfId="0" applyFont="1" applyFill="1" applyBorder="1"/>
    <xf numFmtId="168" fontId="12" fillId="7" borderId="9" xfId="0" applyNumberFormat="1" applyFont="1" applyFill="1" applyBorder="1"/>
    <xf numFmtId="168" fontId="12" fillId="7" borderId="43" xfId="0" applyNumberFormat="1" applyFont="1" applyFill="1" applyBorder="1"/>
    <xf numFmtId="168" fontId="12" fillId="0" borderId="70" xfId="0" applyNumberFormat="1" applyFont="1" applyBorder="1"/>
    <xf numFmtId="168" fontId="12" fillId="0" borderId="95" xfId="0" applyNumberFormat="1" applyFont="1" applyBorder="1"/>
    <xf numFmtId="168" fontId="12" fillId="0" borderId="93" xfId="0" applyNumberFormat="1" applyFont="1" applyBorder="1"/>
    <xf numFmtId="3" fontId="12" fillId="16" borderId="75" xfId="0" applyNumberFormat="1" applyFont="1" applyFill="1" applyBorder="1"/>
    <xf numFmtId="0" fontId="12" fillId="16" borderId="75" xfId="0" applyFont="1" applyFill="1" applyBorder="1"/>
    <xf numFmtId="0" fontId="12" fillId="7" borderId="92" xfId="0" applyFont="1" applyFill="1" applyBorder="1"/>
    <xf numFmtId="167" fontId="24" fillId="7" borderId="58" xfId="8" applyNumberFormat="1" applyFont="1" applyFill="1" applyBorder="1"/>
    <xf numFmtId="167" fontId="24" fillId="7" borderId="7" xfId="8" applyNumberFormat="1" applyFont="1" applyFill="1" applyBorder="1" applyAlignment="1">
      <alignment horizontal="center"/>
    </xf>
    <xf numFmtId="167" fontId="24" fillId="7" borderId="9" xfId="8" applyNumberFormat="1" applyFont="1" applyFill="1" applyBorder="1"/>
    <xf numFmtId="0" fontId="25" fillId="7" borderId="43" xfId="0" applyFont="1" applyFill="1" applyBorder="1"/>
    <xf numFmtId="171" fontId="24" fillId="7" borderId="8" xfId="3" applyNumberFormat="1" applyFont="1" applyFill="1" applyBorder="1" applyAlignment="1">
      <alignment horizontal="center"/>
    </xf>
    <xf numFmtId="171" fontId="24" fillId="7" borderId="9" xfId="3" applyNumberFormat="1" applyFont="1" applyFill="1" applyBorder="1" applyAlignment="1">
      <alignment horizontal="center"/>
    </xf>
    <xf numFmtId="171" fontId="24" fillId="7" borderId="13" xfId="0" applyNumberFormat="1" applyFont="1" applyFill="1" applyBorder="1" applyAlignment="1">
      <alignment horizontal="center"/>
    </xf>
    <xf numFmtId="171" fontId="24" fillId="7" borderId="14" xfId="0" applyNumberFormat="1" applyFont="1" applyFill="1" applyBorder="1" applyAlignment="1">
      <alignment horizontal="center"/>
    </xf>
    <xf numFmtId="0" fontId="77" fillId="79" borderId="91" xfId="0" applyFont="1" applyFill="1" applyBorder="1" applyAlignment="1">
      <alignment horizontal="center"/>
    </xf>
    <xf numFmtId="0" fontId="77" fillId="0" borderId="0" xfId="0" applyFont="1"/>
    <xf numFmtId="0" fontId="24" fillId="7" borderId="43" xfId="0" applyFont="1" applyFill="1" applyBorder="1"/>
    <xf numFmtId="9" fontId="24" fillId="7" borderId="43" xfId="3" applyFont="1" applyFill="1" applyBorder="1" applyAlignment="1">
      <alignment horizontal="right"/>
    </xf>
    <xf numFmtId="0" fontId="24" fillId="0" borderId="75" xfId="0" applyFont="1" applyBorder="1"/>
    <xf numFmtId="4" fontId="24" fillId="0" borderId="75" xfId="0" applyNumberFormat="1" applyFont="1" applyBorder="1" applyAlignment="1">
      <alignment horizontal="right"/>
    </xf>
    <xf numFmtId="169" fontId="24" fillId="6" borderId="70" xfId="0" applyNumberFormat="1" applyFont="1" applyFill="1" applyBorder="1" applyAlignment="1">
      <alignment horizontal="right"/>
    </xf>
    <xf numFmtId="3" fontId="24" fillId="0" borderId="95" xfId="0" applyNumberFormat="1" applyFont="1" applyBorder="1" applyAlignment="1">
      <alignment horizontal="right"/>
    </xf>
    <xf numFmtId="179" fontId="24" fillId="31" borderId="95" xfId="0" applyNumberFormat="1" applyFont="1" applyFill="1" applyBorder="1" applyAlignment="1">
      <alignment horizontal="right"/>
    </xf>
    <xf numFmtId="3" fontId="24" fillId="4" borderId="97" xfId="4" applyNumberFormat="1" applyFont="1" applyBorder="1" applyAlignment="1">
      <alignment horizontal="right" indent="1"/>
    </xf>
    <xf numFmtId="0" fontId="24" fillId="0" borderId="74" xfId="0" applyFont="1" applyBorder="1"/>
    <xf numFmtId="0" fontId="24" fillId="16" borderId="75" xfId="0" applyFont="1" applyFill="1" applyBorder="1"/>
    <xf numFmtId="0" fontId="24" fillId="7" borderId="55" xfId="0" applyFont="1" applyFill="1" applyBorder="1"/>
    <xf numFmtId="3" fontId="24" fillId="7" borderId="12" xfId="0" applyNumberFormat="1" applyFont="1" applyFill="1" applyBorder="1" applyAlignment="1">
      <alignment horizontal="right"/>
    </xf>
    <xf numFmtId="9" fontId="24" fillId="7" borderId="55" xfId="3" applyFont="1" applyFill="1" applyBorder="1" applyAlignment="1">
      <alignment horizontal="right"/>
    </xf>
    <xf numFmtId="168" fontId="24" fillId="7" borderId="11" xfId="0" applyNumberFormat="1" applyFont="1" applyFill="1" applyBorder="1"/>
    <xf numFmtId="171" fontId="24" fillId="0" borderId="95" xfId="3" applyNumberFormat="1" applyFont="1" applyBorder="1"/>
    <xf numFmtId="171" fontId="24" fillId="7" borderId="65" xfId="3" applyNumberFormat="1" applyFont="1" applyFill="1" applyBorder="1" applyAlignment="1">
      <alignment horizontal="center"/>
    </xf>
    <xf numFmtId="171" fontId="24" fillId="7" borderId="53" xfId="0" applyNumberFormat="1" applyFont="1" applyFill="1" applyBorder="1" applyAlignment="1">
      <alignment horizontal="center"/>
    </xf>
    <xf numFmtId="171" fontId="24" fillId="7" borderId="7" xfId="3" applyNumberFormat="1" applyFont="1" applyFill="1" applyBorder="1"/>
    <xf numFmtId="171" fontId="24" fillId="7" borderId="8" xfId="3" applyNumberFormat="1" applyFont="1" applyFill="1" applyBorder="1"/>
    <xf numFmtId="171" fontId="24" fillId="7" borderId="9" xfId="3" applyNumberFormat="1" applyFont="1" applyFill="1" applyBorder="1"/>
    <xf numFmtId="171" fontId="24" fillId="0" borderId="70" xfId="3" applyNumberFormat="1" applyFont="1" applyBorder="1"/>
    <xf numFmtId="171" fontId="24" fillId="0" borderId="93" xfId="3" applyNumberFormat="1" applyFont="1" applyBorder="1"/>
    <xf numFmtId="4" fontId="24" fillId="7" borderId="58" xfId="0" applyNumberFormat="1" applyFont="1" applyFill="1" applyBorder="1" applyAlignment="1">
      <alignment horizontal="right"/>
    </xf>
    <xf numFmtId="4" fontId="24" fillId="0" borderId="74" xfId="0" applyNumberFormat="1" applyFont="1" applyBorder="1" applyAlignment="1">
      <alignment horizontal="right"/>
    </xf>
    <xf numFmtId="4" fontId="29" fillId="7" borderId="50" xfId="0" applyNumberFormat="1" applyFont="1" applyFill="1" applyBorder="1" applyAlignment="1">
      <alignment horizontal="right"/>
    </xf>
    <xf numFmtId="4" fontId="24" fillId="7" borderId="7" xfId="0" applyNumberFormat="1" applyFont="1" applyFill="1" applyBorder="1" applyAlignment="1">
      <alignment horizontal="right"/>
    </xf>
    <xf numFmtId="4" fontId="24" fillId="7" borderId="8" xfId="0" applyNumberFormat="1" applyFont="1" applyFill="1" applyBorder="1" applyAlignment="1">
      <alignment horizontal="right"/>
    </xf>
    <xf numFmtId="3" fontId="24" fillId="7" borderId="65" xfId="0" applyNumberFormat="1" applyFont="1" applyFill="1" applyBorder="1"/>
    <xf numFmtId="3" fontId="24" fillId="7" borderId="62" xfId="0" applyNumberFormat="1" applyFont="1" applyFill="1" applyBorder="1"/>
    <xf numFmtId="3" fontId="24" fillId="7" borderId="7" xfId="0" applyNumberFormat="1" applyFont="1" applyFill="1" applyBorder="1"/>
    <xf numFmtId="3" fontId="24" fillId="7" borderId="61" xfId="0" applyNumberFormat="1" applyFont="1" applyFill="1" applyBorder="1"/>
    <xf numFmtId="3" fontId="24" fillId="7" borderId="9" xfId="0" applyNumberFormat="1" applyFont="1" applyFill="1" applyBorder="1"/>
    <xf numFmtId="172" fontId="24" fillId="7" borderId="65" xfId="0" applyNumberFormat="1" applyFont="1" applyFill="1" applyBorder="1"/>
    <xf numFmtId="172" fontId="24" fillId="7" borderId="8" xfId="0" applyNumberFormat="1" applyFont="1" applyFill="1" applyBorder="1"/>
    <xf numFmtId="3" fontId="24" fillId="7" borderId="8" xfId="0" applyNumberFormat="1" applyFont="1" applyFill="1" applyBorder="1"/>
    <xf numFmtId="3" fontId="24" fillId="7" borderId="6" xfId="0" applyNumberFormat="1" applyFont="1" applyFill="1" applyBorder="1"/>
    <xf numFmtId="9" fontId="24" fillId="7" borderId="43" xfId="3" applyFont="1" applyFill="1" applyBorder="1" applyAlignment="1">
      <alignment vertical="center"/>
    </xf>
    <xf numFmtId="3" fontId="24" fillId="0" borderId="70" xfId="0" applyNumberFormat="1" applyFont="1" applyBorder="1"/>
    <xf numFmtId="3" fontId="24" fillId="0" borderId="93" xfId="0" applyNumberFormat="1" applyFont="1" applyBorder="1"/>
    <xf numFmtId="171" fontId="24" fillId="0" borderId="75" xfId="3" applyNumberFormat="1" applyFont="1" applyBorder="1" applyAlignment="1">
      <alignment vertical="center"/>
    </xf>
    <xf numFmtId="3" fontId="33" fillId="7" borderId="70" xfId="0" applyNumberFormat="1" applyFont="1" applyFill="1" applyBorder="1"/>
    <xf numFmtId="3" fontId="33" fillId="7" borderId="93" xfId="0" applyNumberFormat="1" applyFont="1" applyFill="1" applyBorder="1"/>
    <xf numFmtId="171" fontId="24" fillId="0" borderId="75" xfId="3" quotePrefix="1" applyNumberFormat="1" applyFont="1" applyBorder="1" applyAlignment="1">
      <alignment vertical="center"/>
    </xf>
    <xf numFmtId="3" fontId="24" fillId="7" borderId="64" xfId="0" applyNumberFormat="1" applyFont="1" applyFill="1" applyBorder="1"/>
    <xf numFmtId="169" fontId="24" fillId="7" borderId="64" xfId="0" applyNumberFormat="1" applyFont="1" applyFill="1" applyBorder="1"/>
    <xf numFmtId="9" fontId="24" fillId="7" borderId="56" xfId="3" applyFont="1" applyFill="1" applyBorder="1"/>
    <xf numFmtId="3" fontId="24" fillId="7" borderId="56" xfId="0" applyNumberFormat="1" applyFont="1" applyFill="1" applyBorder="1"/>
    <xf numFmtId="3" fontId="24" fillId="7" borderId="28" xfId="0" applyNumberFormat="1" applyFont="1" applyFill="1" applyBorder="1"/>
    <xf numFmtId="3" fontId="24" fillId="0" borderId="98" xfId="0" applyNumberFormat="1" applyFont="1" applyBorder="1"/>
    <xf numFmtId="3" fontId="33" fillId="7" borderId="98" xfId="0" applyNumberFormat="1" applyFont="1" applyFill="1" applyBorder="1"/>
    <xf numFmtId="3" fontId="24" fillId="0" borderId="96" xfId="0" applyNumberFormat="1" applyFont="1" applyBorder="1"/>
    <xf numFmtId="3" fontId="24" fillId="7" borderId="27" xfId="0" applyNumberFormat="1" applyFont="1" applyFill="1" applyBorder="1"/>
    <xf numFmtId="172" fontId="24" fillId="7" borderId="7" xfId="0" applyNumberFormat="1" applyFont="1" applyFill="1" applyBorder="1"/>
    <xf numFmtId="172" fontId="24" fillId="0" borderId="39" xfId="0" applyNumberFormat="1" applyFont="1" applyBorder="1"/>
    <xf numFmtId="169" fontId="24" fillId="7" borderId="30" xfId="0" applyNumberFormat="1" applyFont="1" applyFill="1" applyBorder="1"/>
    <xf numFmtId="9" fontId="24" fillId="7" borderId="62" xfId="3" applyFont="1" applyFill="1" applyBorder="1" applyAlignment="1">
      <alignment vertical="center"/>
    </xf>
    <xf numFmtId="171" fontId="24" fillId="0" borderId="97" xfId="3" applyNumberFormat="1" applyFont="1" applyBorder="1" applyAlignment="1">
      <alignment vertical="center"/>
    </xf>
    <xf numFmtId="10" fontId="24" fillId="7" borderId="28" xfId="3" applyNumberFormat="1" applyFont="1" applyFill="1" applyBorder="1"/>
    <xf numFmtId="3" fontId="24" fillId="7" borderId="96" xfId="0" applyNumberFormat="1" applyFont="1" applyFill="1" applyBorder="1"/>
    <xf numFmtId="4" fontId="24" fillId="0" borderId="31" xfId="0" applyNumberFormat="1" applyFont="1" applyBorder="1"/>
    <xf numFmtId="4" fontId="24" fillId="0" borderId="54" xfId="0" applyNumberFormat="1" applyFont="1" applyBorder="1"/>
    <xf numFmtId="4" fontId="24" fillId="0" borderId="28" xfId="0" applyNumberFormat="1" applyFont="1" applyBorder="1"/>
    <xf numFmtId="4" fontId="24" fillId="25" borderId="30" xfId="0" applyNumberFormat="1" applyFont="1" applyFill="1" applyBorder="1"/>
    <xf numFmtId="0" fontId="12" fillId="16" borderId="74" xfId="0" applyFont="1" applyFill="1" applyBorder="1"/>
    <xf numFmtId="4" fontId="24" fillId="16" borderId="98" xfId="0" applyNumberFormat="1" applyFont="1" applyFill="1" applyBorder="1"/>
    <xf numFmtId="4" fontId="24" fillId="0" borderId="64" xfId="0" applyNumberFormat="1" applyFont="1" applyBorder="1"/>
    <xf numFmtId="4" fontId="24" fillId="7" borderId="8" xfId="0" applyNumberFormat="1" applyFont="1" applyFill="1" applyBorder="1"/>
    <xf numFmtId="4" fontId="24" fillId="0" borderId="95" xfId="0" applyNumberFormat="1" applyFont="1" applyBorder="1"/>
    <xf numFmtId="3" fontId="24" fillId="9" borderId="96" xfId="0" applyNumberFormat="1" applyFont="1" applyFill="1" applyBorder="1"/>
    <xf numFmtId="3" fontId="24" fillId="14" borderId="42" xfId="0" applyNumberFormat="1" applyFont="1" applyFill="1" applyBorder="1"/>
    <xf numFmtId="4" fontId="24" fillId="25" borderId="64" xfId="0" applyNumberFormat="1" applyFont="1" applyFill="1" applyBorder="1"/>
    <xf numFmtId="3" fontId="24" fillId="7" borderId="58" xfId="0" applyNumberFormat="1" applyFont="1" applyFill="1" applyBorder="1"/>
    <xf numFmtId="4" fontId="24" fillId="0" borderId="45" xfId="0" applyNumberFormat="1" applyFont="1" applyBorder="1"/>
    <xf numFmtId="4" fontId="24" fillId="14" borderId="45" xfId="0" applyNumberFormat="1" applyFont="1" applyFill="1" applyBorder="1"/>
    <xf numFmtId="4" fontId="24" fillId="14" borderId="64" xfId="0" applyNumberFormat="1" applyFont="1" applyFill="1" applyBorder="1"/>
    <xf numFmtId="3" fontId="24" fillId="7" borderId="43" xfId="0" applyNumberFormat="1" applyFont="1" applyFill="1" applyBorder="1"/>
    <xf numFmtId="169" fontId="24" fillId="7" borderId="29" xfId="0" applyNumberFormat="1" applyFont="1" applyFill="1" applyBorder="1"/>
    <xf numFmtId="169" fontId="24" fillId="0" borderId="26" xfId="0" applyNumberFormat="1" applyFont="1" applyBorder="1"/>
    <xf numFmtId="168" fontId="24" fillId="0" borderId="27" xfId="0" applyNumberFormat="1" applyFont="1" applyBorder="1"/>
    <xf numFmtId="4" fontId="24" fillId="7" borderId="58" xfId="0" applyNumberFormat="1" applyFont="1" applyFill="1" applyBorder="1"/>
    <xf numFmtId="4" fontId="24" fillId="7" borderId="6" xfId="0" applyNumberFormat="1" applyFont="1" applyFill="1" applyBorder="1"/>
    <xf numFmtId="169" fontId="24" fillId="7" borderId="9" xfId="0" applyNumberFormat="1" applyFont="1" applyFill="1" applyBorder="1"/>
    <xf numFmtId="169" fontId="24" fillId="0" borderId="29" xfId="0" applyNumberFormat="1" applyFont="1" applyBorder="1"/>
    <xf numFmtId="4" fontId="24" fillId="7" borderId="65" xfId="0" applyNumberFormat="1" applyFont="1" applyFill="1" applyBorder="1"/>
    <xf numFmtId="169" fontId="24" fillId="7" borderId="58" xfId="0" applyNumberFormat="1" applyFont="1" applyFill="1" applyBorder="1"/>
    <xf numFmtId="9" fontId="24" fillId="7" borderId="61" xfId="3" applyFont="1" applyFill="1" applyBorder="1"/>
    <xf numFmtId="0" fontId="12" fillId="7" borderId="50" xfId="0" applyFont="1" applyFill="1" applyBorder="1"/>
    <xf numFmtId="3" fontId="24" fillId="7" borderId="12" xfId="0" applyNumberFormat="1" applyFont="1" applyFill="1" applyBorder="1"/>
    <xf numFmtId="4" fontId="24" fillId="7" borderId="13" xfId="0" applyNumberFormat="1" applyFont="1" applyFill="1" applyBorder="1"/>
    <xf numFmtId="3" fontId="24" fillId="7" borderId="14" xfId="0" applyNumberFormat="1" applyFont="1" applyFill="1" applyBorder="1"/>
    <xf numFmtId="4" fontId="24" fillId="7" borderId="53" xfId="0" applyNumberFormat="1" applyFont="1" applyFill="1" applyBorder="1"/>
    <xf numFmtId="3" fontId="24" fillId="7" borderId="11" xfId="0" applyNumberFormat="1" applyFont="1" applyFill="1" applyBorder="1"/>
    <xf numFmtId="3" fontId="24" fillId="7" borderId="13" xfId="0" applyNumberFormat="1" applyFont="1" applyFill="1" applyBorder="1"/>
    <xf numFmtId="3" fontId="24" fillId="7" borderId="53" xfId="0" applyNumberFormat="1" applyFont="1" applyFill="1" applyBorder="1"/>
    <xf numFmtId="167" fontId="24" fillId="7" borderId="53" xfId="0" applyNumberFormat="1" applyFont="1" applyFill="1" applyBorder="1"/>
    <xf numFmtId="4" fontId="24" fillId="7" borderId="12" xfId="0" applyNumberFormat="1" applyFont="1" applyFill="1" applyBorder="1"/>
    <xf numFmtId="3" fontId="24" fillId="7" borderId="55" xfId="0" applyNumberFormat="1" applyFont="1" applyFill="1" applyBorder="1"/>
    <xf numFmtId="4" fontId="24" fillId="7" borderId="11" xfId="0" applyNumberFormat="1" applyFont="1" applyFill="1" applyBorder="1"/>
    <xf numFmtId="171" fontId="24" fillId="7" borderId="73" xfId="3" applyNumberFormat="1" applyFont="1" applyFill="1" applyBorder="1"/>
    <xf numFmtId="169" fontId="24" fillId="7" borderId="14" xfId="0" applyNumberFormat="1" applyFont="1" applyFill="1" applyBorder="1"/>
    <xf numFmtId="169" fontId="24" fillId="7" borderId="11" xfId="0" applyNumberFormat="1" applyFont="1" applyFill="1" applyBorder="1"/>
    <xf numFmtId="1" fontId="24" fillId="0" borderId="70" xfId="0" applyNumberFormat="1" applyFont="1" applyBorder="1"/>
    <xf numFmtId="1" fontId="24" fillId="0" borderId="93" xfId="0" applyNumberFormat="1" applyFont="1" applyBorder="1"/>
    <xf numFmtId="1" fontId="24" fillId="45" borderId="70" xfId="0" applyNumberFormat="1" applyFont="1" applyFill="1" applyBorder="1"/>
    <xf numFmtId="1" fontId="12" fillId="16" borderId="93" xfId="0" applyNumberFormat="1" applyFont="1" applyFill="1" applyBorder="1"/>
    <xf numFmtId="4" fontId="24" fillId="16" borderId="70" xfId="0" applyNumberFormat="1" applyFont="1" applyFill="1" applyBorder="1"/>
    <xf numFmtId="3" fontId="24" fillId="45" borderId="93" xfId="0" applyNumberFormat="1" applyFont="1" applyFill="1" applyBorder="1"/>
    <xf numFmtId="4" fontId="24" fillId="45" borderId="70" xfId="0" applyNumberFormat="1" applyFont="1" applyFill="1" applyBorder="1"/>
    <xf numFmtId="3" fontId="12" fillId="16" borderId="93" xfId="0" applyNumberFormat="1" applyFont="1" applyFill="1" applyBorder="1"/>
    <xf numFmtId="168" fontId="24" fillId="7" borderId="7" xfId="8" applyNumberFormat="1" applyFont="1" applyFill="1" applyBorder="1" applyAlignment="1">
      <alignment horizontal="right" indent="1"/>
    </xf>
    <xf numFmtId="181" fontId="24" fillId="7" borderId="9" xfId="143" applyNumberFormat="1" applyFont="1" applyFill="1" applyBorder="1"/>
    <xf numFmtId="168" fontId="24" fillId="7" borderId="8" xfId="8" applyNumberFormat="1" applyFont="1" applyFill="1" applyBorder="1" applyAlignment="1">
      <alignment horizontal="right" indent="1"/>
    </xf>
    <xf numFmtId="168" fontId="24" fillId="7" borderId="30" xfId="8" applyNumberFormat="1" applyFont="1" applyFill="1" applyBorder="1" applyAlignment="1">
      <alignment horizontal="right" indent="1"/>
    </xf>
    <xf numFmtId="181" fontId="24" fillId="7" borderId="32" xfId="143" applyNumberFormat="1" applyFont="1" applyFill="1" applyBorder="1"/>
    <xf numFmtId="168" fontId="24" fillId="7" borderId="31" xfId="8" applyNumberFormat="1" applyFont="1" applyFill="1" applyBorder="1" applyAlignment="1">
      <alignment horizontal="right" indent="1"/>
    </xf>
    <xf numFmtId="2" fontId="24" fillId="7" borderId="0" xfId="0" applyNumberFormat="1" applyFont="1" applyFill="1"/>
    <xf numFmtId="0" fontId="24" fillId="7" borderId="75" xfId="0" applyFont="1" applyFill="1" applyBorder="1" applyAlignment="1">
      <alignment horizontal="left"/>
    </xf>
    <xf numFmtId="2" fontId="24" fillId="0" borderId="0" xfId="0" applyNumberFormat="1" applyFont="1"/>
    <xf numFmtId="0" fontId="24" fillId="0" borderId="75" xfId="0" applyFont="1" applyBorder="1" applyAlignment="1">
      <alignment horizontal="left"/>
    </xf>
    <xf numFmtId="0" fontId="24" fillId="0" borderId="75" xfId="0" applyFont="1" applyBorder="1" applyAlignment="1">
      <alignment horizontal="left" vertical="top"/>
    </xf>
    <xf numFmtId="0" fontId="24" fillId="0" borderId="75" xfId="0" applyFont="1" applyBorder="1" applyAlignment="1">
      <alignment horizontal="left" vertical="center"/>
    </xf>
    <xf numFmtId="0" fontId="24" fillId="0" borderId="75" xfId="0" applyFont="1" applyBorder="1" applyAlignment="1">
      <alignment horizontal="left" wrapText="1"/>
    </xf>
    <xf numFmtId="0" fontId="24" fillId="7" borderId="99" xfId="0" applyFont="1" applyFill="1" applyBorder="1" applyAlignment="1">
      <alignment horizontal="left"/>
    </xf>
    <xf numFmtId="4" fontId="24" fillId="0" borderId="24" xfId="0" applyNumberFormat="1" applyFont="1" applyBorder="1" applyAlignment="1">
      <alignment horizontal="right" indent="1"/>
    </xf>
    <xf numFmtId="4" fontId="24" fillId="0" borderId="25" xfId="0" applyNumberFormat="1" applyFont="1" applyBorder="1" applyAlignment="1">
      <alignment horizontal="right" indent="1"/>
    </xf>
    <xf numFmtId="4" fontId="24" fillId="0" borderId="19" xfId="0" applyNumberFormat="1" applyFont="1" applyBorder="1" applyAlignment="1">
      <alignment horizontal="right" indent="1"/>
    </xf>
    <xf numFmtId="169" fontId="24" fillId="0" borderId="0" xfId="0" applyNumberFormat="1" applyFont="1" applyAlignment="1">
      <alignment horizontal="right" indent="1"/>
    </xf>
    <xf numFmtId="0" fontId="24" fillId="0" borderId="19" xfId="0" applyFont="1" applyBorder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83" fontId="24" fillId="7" borderId="75" xfId="0" applyNumberFormat="1" applyFont="1" applyFill="1" applyBorder="1" applyAlignment="1">
      <alignment horizontal="right"/>
    </xf>
    <xf numFmtId="183" fontId="24" fillId="0" borderId="75" xfId="0" applyNumberFormat="1" applyFont="1" applyBorder="1" applyAlignment="1">
      <alignment horizontal="right"/>
    </xf>
    <xf numFmtId="183" fontId="24" fillId="7" borderId="99" xfId="0" applyNumberFormat="1" applyFont="1" applyFill="1" applyBorder="1" applyAlignment="1">
      <alignment horizontal="right"/>
    </xf>
    <xf numFmtId="183" fontId="24" fillId="0" borderId="19" xfId="0" applyNumberFormat="1" applyFont="1" applyBorder="1" applyAlignment="1">
      <alignment horizontal="right"/>
    </xf>
    <xf numFmtId="172" fontId="24" fillId="0" borderId="41" xfId="0" applyNumberFormat="1" applyFont="1" applyBorder="1" applyAlignment="1">
      <alignment horizontal="right" indent="1"/>
    </xf>
    <xf numFmtId="172" fontId="24" fillId="0" borderId="42" xfId="0" applyNumberFormat="1" applyFont="1" applyBorder="1" applyAlignment="1">
      <alignment horizontal="right" indent="1"/>
    </xf>
    <xf numFmtId="172" fontId="24" fillId="0" borderId="75" xfId="0" applyNumberFormat="1" applyFont="1" applyBorder="1" applyAlignment="1">
      <alignment horizontal="right" indent="1"/>
    </xf>
    <xf numFmtId="172" fontId="24" fillId="0" borderId="74" xfId="0" applyNumberFormat="1" applyFont="1" applyBorder="1" applyAlignment="1">
      <alignment horizontal="right" indent="1"/>
    </xf>
    <xf numFmtId="2" fontId="24" fillId="7" borderId="43" xfId="0" applyNumberFormat="1" applyFont="1" applyFill="1" applyBorder="1" applyAlignment="1">
      <alignment horizontal="right" indent="1"/>
    </xf>
    <xf numFmtId="2" fontId="24" fillId="7" borderId="55" xfId="0" applyNumberFormat="1" applyFont="1" applyFill="1" applyBorder="1" applyAlignment="1">
      <alignment horizontal="right" indent="1"/>
    </xf>
    <xf numFmtId="2" fontId="24" fillId="7" borderId="61" xfId="0" applyNumberFormat="1" applyFont="1" applyFill="1" applyBorder="1" applyAlignment="1">
      <alignment horizontal="right" indent="1"/>
    </xf>
    <xf numFmtId="2" fontId="24" fillId="7" borderId="58" xfId="0" applyNumberFormat="1" applyFont="1" applyFill="1" applyBorder="1" applyAlignment="1">
      <alignment horizontal="right" indent="1"/>
    </xf>
    <xf numFmtId="2" fontId="24" fillId="7" borderId="37" xfId="0" applyNumberFormat="1" applyFont="1" applyFill="1" applyBorder="1"/>
    <xf numFmtId="0" fontId="24" fillId="7" borderId="43" xfId="0" applyFont="1" applyFill="1" applyBorder="1" applyAlignment="1">
      <alignment horizontal="left"/>
    </xf>
    <xf numFmtId="183" fontId="24" fillId="7" borderId="43" xfId="0" applyNumberFormat="1" applyFont="1" applyFill="1" applyBorder="1" applyAlignment="1">
      <alignment horizontal="right"/>
    </xf>
    <xf numFmtId="2" fontId="24" fillId="7" borderId="56" xfId="0" applyNumberFormat="1" applyFont="1" applyFill="1" applyBorder="1" applyAlignment="1">
      <alignment horizontal="right" indent="1"/>
    </xf>
    <xf numFmtId="2" fontId="24" fillId="7" borderId="27" xfId="0" applyNumberFormat="1" applyFont="1" applyFill="1" applyBorder="1" applyAlignment="1">
      <alignment horizontal="right" indent="1"/>
    </xf>
    <xf numFmtId="2" fontId="24" fillId="7" borderId="50" xfId="0" applyNumberFormat="1" applyFont="1" applyFill="1" applyBorder="1" applyAlignment="1">
      <alignment horizontal="right" indent="1"/>
    </xf>
    <xf numFmtId="2" fontId="24" fillId="7" borderId="27" xfId="0" applyNumberFormat="1" applyFont="1" applyFill="1" applyBorder="1"/>
    <xf numFmtId="0" fontId="24" fillId="7" borderId="55" xfId="0" applyFont="1" applyFill="1" applyBorder="1" applyAlignment="1">
      <alignment horizontal="left"/>
    </xf>
    <xf numFmtId="183" fontId="24" fillId="7" borderId="55" xfId="0" applyNumberFormat="1" applyFont="1" applyFill="1" applyBorder="1" applyAlignment="1">
      <alignment horizontal="right"/>
    </xf>
    <xf numFmtId="0" fontId="12" fillId="7" borderId="0" xfId="0" applyFont="1" applyFill="1"/>
    <xf numFmtId="179" fontId="12" fillId="7" borderId="95" xfId="0" applyNumberFormat="1" applyFont="1" applyFill="1" applyBorder="1"/>
    <xf numFmtId="179" fontId="12" fillId="0" borderId="95" xfId="0" applyNumberFormat="1" applyFont="1" applyBorder="1"/>
    <xf numFmtId="179" fontId="12" fillId="0" borderId="101" xfId="0" applyNumberFormat="1" applyFont="1" applyBorder="1"/>
    <xf numFmtId="0" fontId="12" fillId="0" borderId="0" xfId="0" applyFont="1" applyAlignment="1">
      <alignment horizontal="right"/>
    </xf>
    <xf numFmtId="170" fontId="12" fillId="0" borderId="0" xfId="0" applyNumberFormat="1" applyFont="1"/>
    <xf numFmtId="0" fontId="12" fillId="0" borderId="0" xfId="3" applyNumberFormat="1" applyFont="1"/>
    <xf numFmtId="179" fontId="12" fillId="16" borderId="95" xfId="0" applyNumberFormat="1" applyFont="1" applyFill="1" applyBorder="1"/>
    <xf numFmtId="0" fontId="24" fillId="0" borderId="7" xfId="0" applyFont="1" applyBorder="1"/>
    <xf numFmtId="0" fontId="24" fillId="0" borderId="8" xfId="0" applyFont="1" applyBorder="1"/>
    <xf numFmtId="179" fontId="24" fillId="7" borderId="12" xfId="0" applyNumberFormat="1" applyFont="1" applyFill="1" applyBorder="1"/>
    <xf numFmtId="179" fontId="24" fillId="7" borderId="13" xfId="0" applyNumberFormat="1" applyFont="1" applyFill="1" applyBorder="1"/>
    <xf numFmtId="179" fontId="24" fillId="7" borderId="14" xfId="0" applyNumberFormat="1" applyFont="1" applyFill="1" applyBorder="1"/>
    <xf numFmtId="0" fontId="12" fillId="0" borderId="9" xfId="0" applyFont="1" applyBorder="1" applyAlignment="1">
      <alignment horizontal="center"/>
    </xf>
    <xf numFmtId="179" fontId="24" fillId="7" borderId="93" xfId="0" applyNumberFormat="1" applyFont="1" applyFill="1" applyBorder="1"/>
    <xf numFmtId="179" fontId="24" fillId="16" borderId="93" xfId="0" applyNumberFormat="1" applyFont="1" applyFill="1" applyBorder="1"/>
    <xf numFmtId="172" fontId="12" fillId="0" borderId="95" xfId="0" applyNumberFormat="1" applyFont="1" applyBorder="1"/>
    <xf numFmtId="172" fontId="24" fillId="32" borderId="93" xfId="0" applyNumberFormat="1" applyFont="1" applyFill="1" applyBorder="1" applyAlignment="1">
      <alignment horizontal="right" indent="1"/>
    </xf>
    <xf numFmtId="172" fontId="12" fillId="0" borderId="70" xfId="0" applyNumberFormat="1" applyFont="1" applyBorder="1"/>
    <xf numFmtId="172" fontId="24" fillId="7" borderId="12" xfId="0" applyNumberFormat="1" applyFont="1" applyFill="1" applyBorder="1"/>
    <xf numFmtId="172" fontId="24" fillId="7" borderId="13" xfId="0" applyNumberFormat="1" applyFont="1" applyFill="1" applyBorder="1"/>
    <xf numFmtId="172" fontId="24" fillId="7" borderId="14" xfId="0" applyNumberFormat="1" applyFont="1" applyFill="1" applyBorder="1" applyAlignment="1">
      <alignment horizontal="right" indent="1"/>
    </xf>
    <xf numFmtId="172" fontId="12" fillId="7" borderId="39" xfId="0" applyNumberFormat="1" applyFont="1" applyFill="1" applyBorder="1"/>
    <xf numFmtId="172" fontId="12" fillId="7" borderId="20" xfId="0" applyNumberFormat="1" applyFont="1" applyFill="1" applyBorder="1"/>
    <xf numFmtId="172" fontId="24" fillId="7" borderId="40" xfId="0" applyNumberFormat="1" applyFont="1" applyFill="1" applyBorder="1" applyAlignment="1">
      <alignment horizontal="right" indent="1"/>
    </xf>
    <xf numFmtId="179" fontId="12" fillId="7" borderId="7" xfId="0" applyNumberFormat="1" applyFont="1" applyFill="1" applyBorder="1"/>
    <xf numFmtId="179" fontId="12" fillId="7" borderId="8" xfId="0" applyNumberFormat="1" applyFont="1" applyFill="1" applyBorder="1"/>
    <xf numFmtId="179" fontId="12" fillId="7" borderId="9" xfId="0" applyNumberFormat="1" applyFont="1" applyFill="1" applyBorder="1"/>
    <xf numFmtId="179" fontId="12" fillId="0" borderId="70" xfId="0" applyNumberFormat="1" applyFont="1" applyBorder="1"/>
    <xf numFmtId="179" fontId="12" fillId="0" borderId="93" xfId="0" applyNumberFormat="1" applyFont="1" applyBorder="1"/>
    <xf numFmtId="179" fontId="24" fillId="0" borderId="70" xfId="0" applyNumberFormat="1" applyFont="1" applyBorder="1"/>
    <xf numFmtId="179" fontId="12" fillId="0" borderId="0" xfId="0" applyNumberFormat="1" applyFont="1"/>
    <xf numFmtId="0" fontId="24" fillId="28" borderId="7" xfId="0" applyFont="1" applyFill="1" applyBorder="1"/>
    <xf numFmtId="0" fontId="24" fillId="28" borderId="9" xfId="0" applyFont="1" applyFill="1" applyBorder="1"/>
    <xf numFmtId="0" fontId="24" fillId="0" borderId="42" xfId="0" applyFont="1" applyBorder="1"/>
    <xf numFmtId="0" fontId="24" fillId="7" borderId="43" xfId="0" applyFont="1" applyFill="1" applyBorder="1" applyAlignment="1">
      <alignment horizontal="left" indent="1"/>
    </xf>
    <xf numFmtId="0" fontId="24" fillId="0" borderId="75" xfId="0" applyFont="1" applyBorder="1" applyAlignment="1">
      <alignment horizontal="left" indent="1"/>
    </xf>
    <xf numFmtId="0" fontId="24" fillId="7" borderId="55" xfId="0" applyFont="1" applyFill="1" applyBorder="1" applyAlignment="1">
      <alignment horizontal="left" indent="1"/>
    </xf>
    <xf numFmtId="0" fontId="24" fillId="15" borderId="59" xfId="0" applyFont="1" applyFill="1" applyBorder="1" applyAlignment="1">
      <alignment horizontal="center" vertical="center" wrapText="1"/>
    </xf>
    <xf numFmtId="0" fontId="24" fillId="15" borderId="4" xfId="0" applyFont="1" applyFill="1" applyBorder="1" applyAlignment="1">
      <alignment horizontal="center" vertical="center" wrapText="1"/>
    </xf>
    <xf numFmtId="176" fontId="24" fillId="0" borderId="30" xfId="1" applyNumberFormat="1" applyFont="1" applyBorder="1" applyAlignment="1"/>
    <xf numFmtId="176" fontId="24" fillId="0" borderId="32" xfId="1" applyNumberFormat="1" applyFont="1" applyBorder="1" applyAlignment="1"/>
    <xf numFmtId="176" fontId="24" fillId="7" borderId="7" xfId="1" applyNumberFormat="1" applyFont="1" applyFill="1" applyBorder="1" applyAlignment="1"/>
    <xf numFmtId="176" fontId="24" fillId="7" borderId="9" xfId="1" applyNumberFormat="1" applyFont="1" applyFill="1" applyBorder="1" applyAlignment="1"/>
    <xf numFmtId="176" fontId="24" fillId="7" borderId="12" xfId="1" applyNumberFormat="1" applyFont="1" applyFill="1" applyBorder="1" applyAlignment="1"/>
    <xf numFmtId="176" fontId="24" fillId="7" borderId="14" xfId="1" applyNumberFormat="1" applyFont="1" applyFill="1" applyBorder="1" applyAlignment="1"/>
    <xf numFmtId="169" fontId="24" fillId="7" borderId="7" xfId="0" applyNumberFormat="1" applyFont="1" applyFill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2" fillId="0" borderId="101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179" fontId="12" fillId="7" borderId="39" xfId="0" applyNumberFormat="1" applyFont="1" applyFill="1" applyBorder="1"/>
    <xf numFmtId="179" fontId="12" fillId="7" borderId="20" xfId="0" applyNumberFormat="1" applyFont="1" applyFill="1" applyBorder="1"/>
    <xf numFmtId="0" fontId="24" fillId="0" borderId="2" xfId="0" applyFont="1" applyBorder="1"/>
    <xf numFmtId="171" fontId="24" fillId="7" borderId="42" xfId="3" applyNumberFormat="1" applyFont="1" applyFill="1" applyBorder="1"/>
    <xf numFmtId="9" fontId="24" fillId="7" borderId="73" xfId="3" applyFont="1" applyFill="1" applyBorder="1"/>
    <xf numFmtId="168" fontId="12" fillId="0" borderId="103" xfId="0" applyNumberFormat="1" applyFont="1" applyBorder="1"/>
    <xf numFmtId="168" fontId="12" fillId="0" borderId="104" xfId="0" applyNumberFormat="1" applyFont="1" applyBorder="1"/>
    <xf numFmtId="10" fontId="12" fillId="0" borderId="105" xfId="3" applyNumberFormat="1" applyFont="1" applyBorder="1"/>
    <xf numFmtId="168" fontId="12" fillId="0" borderId="106" xfId="0" applyNumberFormat="1" applyFont="1" applyBorder="1"/>
    <xf numFmtId="168" fontId="24" fillId="7" borderId="2" xfId="0" applyNumberFormat="1" applyFont="1" applyFill="1" applyBorder="1"/>
    <xf numFmtId="168" fontId="24" fillId="7" borderId="3" xfId="0" applyNumberFormat="1" applyFont="1" applyFill="1" applyBorder="1"/>
    <xf numFmtId="9" fontId="24" fillId="7" borderId="33" xfId="3" applyFont="1" applyFill="1" applyBorder="1"/>
    <xf numFmtId="173" fontId="24" fillId="7" borderId="14" xfId="0" applyNumberFormat="1" applyFont="1" applyFill="1" applyBorder="1"/>
    <xf numFmtId="3" fontId="24" fillId="7" borderId="6" xfId="0" applyNumberFormat="1" applyFont="1" applyFill="1" applyBorder="1" applyAlignment="1">
      <alignment horizontal="right"/>
    </xf>
    <xf numFmtId="3" fontId="24" fillId="0" borderId="96" xfId="0" applyNumberFormat="1" applyFont="1" applyBorder="1" applyAlignment="1">
      <alignment horizontal="right"/>
    </xf>
    <xf numFmtId="3" fontId="24" fillId="7" borderId="11" xfId="0" applyNumberFormat="1" applyFont="1" applyFill="1" applyBorder="1" applyAlignment="1">
      <alignment horizontal="right"/>
    </xf>
    <xf numFmtId="0" fontId="31" fillId="0" borderId="0" xfId="0" applyFont="1"/>
    <xf numFmtId="3" fontId="24" fillId="25" borderId="95" xfId="0" applyNumberFormat="1" applyFont="1" applyFill="1" applyBorder="1"/>
    <xf numFmtId="3" fontId="24" fillId="7" borderId="95" xfId="0" applyNumberFormat="1" applyFont="1" applyFill="1" applyBorder="1"/>
    <xf numFmtId="3" fontId="24" fillId="16" borderId="96" xfId="0" applyNumberFormat="1" applyFont="1" applyFill="1" applyBorder="1"/>
    <xf numFmtId="0" fontId="12" fillId="7" borderId="56" xfId="0" applyFont="1" applyFill="1" applyBorder="1"/>
    <xf numFmtId="3" fontId="24" fillId="23" borderId="19" xfId="143" applyNumberFormat="1" applyFont="1" applyFill="1" applyBorder="1" applyAlignment="1">
      <alignment horizontal="center" vertical="center" wrapText="1"/>
    </xf>
    <xf numFmtId="3" fontId="24" fillId="0" borderId="34" xfId="0" applyNumberFormat="1" applyFont="1" applyBorder="1" applyAlignment="1">
      <alignment horizontal="centerContinuous" vertical="center" wrapText="1"/>
    </xf>
    <xf numFmtId="3" fontId="24" fillId="0" borderId="3" xfId="0" applyNumberFormat="1" applyFont="1" applyBorder="1" applyAlignment="1">
      <alignment horizontal="centerContinuous" vertical="center" wrapText="1"/>
    </xf>
    <xf numFmtId="3" fontId="24" fillId="0" borderId="35" xfId="0" applyNumberFormat="1" applyFont="1" applyBorder="1" applyAlignment="1">
      <alignment horizontal="center" vertical="center" wrapText="1"/>
    </xf>
    <xf numFmtId="3" fontId="24" fillId="81" borderId="19" xfId="0" applyNumberFormat="1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4" fillId="6" borderId="19" xfId="143" applyNumberFormat="1" applyFont="1" applyFill="1" applyBorder="1" applyAlignment="1">
      <alignment horizontal="center" vertical="center" wrapText="1"/>
    </xf>
    <xf numFmtId="3" fontId="24" fillId="0" borderId="64" xfId="143" applyNumberFormat="1" applyFont="1" applyFill="1" applyBorder="1" applyAlignment="1">
      <alignment horizontal="center" vertical="center" wrapText="1"/>
    </xf>
    <xf numFmtId="3" fontId="24" fillId="0" borderId="31" xfId="143" applyNumberFormat="1" applyFont="1" applyFill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3" fontId="24" fillId="41" borderId="25" xfId="143" applyNumberFormat="1" applyFont="1" applyFill="1" applyBorder="1" applyAlignment="1">
      <alignment horizontal="center" vertical="center" wrapText="1"/>
    </xf>
    <xf numFmtId="3" fontId="24" fillId="13" borderId="19" xfId="0" applyNumberFormat="1" applyFont="1" applyFill="1" applyBorder="1" applyAlignment="1">
      <alignment horizontal="center" vertical="center" wrapText="1"/>
    </xf>
    <xf numFmtId="3" fontId="24" fillId="41" borderId="19" xfId="143" applyNumberFormat="1" applyFont="1" applyFill="1" applyBorder="1" applyAlignment="1">
      <alignment horizontal="center" vertical="center" wrapText="1"/>
    </xf>
    <xf numFmtId="3" fontId="24" fillId="19" borderId="23" xfId="0" applyNumberFormat="1" applyFont="1" applyFill="1" applyBorder="1" applyAlignment="1">
      <alignment horizontal="center" vertical="center" wrapText="1"/>
    </xf>
    <xf numFmtId="3" fontId="24" fillId="14" borderId="45" xfId="0" applyNumberFormat="1" applyFont="1" applyFill="1" applyBorder="1"/>
    <xf numFmtId="3" fontId="24" fillId="14" borderId="95" xfId="0" applyNumberFormat="1" applyFont="1" applyFill="1" applyBorder="1"/>
    <xf numFmtId="3" fontId="24" fillId="16" borderId="20" xfId="0" applyNumberFormat="1" applyFont="1" applyFill="1" applyBorder="1"/>
    <xf numFmtId="3" fontId="24" fillId="82" borderId="41" xfId="10" applyNumberFormat="1" applyFont="1" applyFill="1" applyBorder="1"/>
    <xf numFmtId="3" fontId="24" fillId="12" borderId="75" xfId="0" applyNumberFormat="1" applyFont="1" applyFill="1" applyBorder="1"/>
    <xf numFmtId="3" fontId="24" fillId="27" borderId="43" xfId="10" applyNumberFormat="1" applyFont="1" applyFill="1" applyBorder="1"/>
    <xf numFmtId="168" fontId="24" fillId="7" borderId="43" xfId="0" applyNumberFormat="1" applyFont="1" applyFill="1" applyBorder="1"/>
    <xf numFmtId="3" fontId="24" fillId="27" borderId="56" xfId="10" applyNumberFormat="1" applyFont="1" applyFill="1" applyBorder="1"/>
    <xf numFmtId="3" fontId="24" fillId="7" borderId="31" xfId="0" applyNumberFormat="1" applyFont="1" applyFill="1" applyBorder="1"/>
    <xf numFmtId="3" fontId="24" fillId="7" borderId="54" xfId="0" applyNumberFormat="1" applyFont="1" applyFill="1" applyBorder="1"/>
    <xf numFmtId="168" fontId="24" fillId="16" borderId="70" xfId="0" applyNumberFormat="1" applyFont="1" applyFill="1" applyBorder="1" applyAlignment="1">
      <alignment horizontal="right" indent="1"/>
    </xf>
    <xf numFmtId="168" fontId="24" fillId="16" borderId="95" xfId="0" applyNumberFormat="1" applyFont="1" applyFill="1" applyBorder="1" applyAlignment="1">
      <alignment horizontal="right" indent="1"/>
    </xf>
    <xf numFmtId="168" fontId="24" fillId="16" borderId="93" xfId="0" applyNumberFormat="1" applyFont="1" applyFill="1" applyBorder="1" applyAlignment="1">
      <alignment horizontal="right" indent="1"/>
    </xf>
    <xf numFmtId="0" fontId="24" fillId="7" borderId="58" xfId="0" applyFont="1" applyFill="1" applyBorder="1"/>
    <xf numFmtId="0" fontId="12" fillId="7" borderId="26" xfId="0" applyFont="1" applyFill="1" applyBorder="1"/>
    <xf numFmtId="3" fontId="24" fillId="22" borderId="59" xfId="0" applyNumberFormat="1" applyFont="1" applyFill="1" applyBorder="1" applyAlignment="1">
      <alignment horizontal="center" vertical="center" wrapText="1"/>
    </xf>
    <xf numFmtId="3" fontId="24" fillId="22" borderId="107" xfId="0" applyNumberFormat="1" applyFont="1" applyFill="1" applyBorder="1" applyAlignment="1">
      <alignment horizontal="center" vertical="center" wrapText="1"/>
    </xf>
    <xf numFmtId="3" fontId="24" fillId="22" borderId="108" xfId="0" applyNumberFormat="1" applyFont="1" applyFill="1" applyBorder="1" applyAlignment="1">
      <alignment horizontal="center" vertical="center" wrapText="1"/>
    </xf>
    <xf numFmtId="3" fontId="24" fillId="83" borderId="108" xfId="0" applyNumberFormat="1" applyFont="1" applyFill="1" applyBorder="1" applyAlignment="1">
      <alignment horizontal="center" vertical="center" wrapText="1"/>
    </xf>
    <xf numFmtId="3" fontId="24" fillId="22" borderId="38" xfId="0" applyNumberFormat="1" applyFont="1" applyFill="1" applyBorder="1" applyAlignment="1">
      <alignment horizontal="center" vertical="center" wrapText="1"/>
    </xf>
    <xf numFmtId="168" fontId="24" fillId="7" borderId="7" xfId="0" applyNumberFormat="1" applyFont="1" applyFill="1" applyBorder="1" applyAlignment="1">
      <alignment horizontal="right" indent="1"/>
    </xf>
    <xf numFmtId="168" fontId="24" fillId="7" borderId="8" xfId="0" applyNumberFormat="1" applyFont="1" applyFill="1" applyBorder="1" applyAlignment="1">
      <alignment horizontal="right" indent="1"/>
    </xf>
    <xf numFmtId="168" fontId="24" fillId="7" borderId="9" xfId="0" applyNumberFormat="1" applyFont="1" applyFill="1" applyBorder="1" applyAlignment="1">
      <alignment horizontal="right" indent="1"/>
    </xf>
    <xf numFmtId="168" fontId="24" fillId="7" borderId="12" xfId="0" applyNumberFormat="1" applyFont="1" applyFill="1" applyBorder="1" applyAlignment="1">
      <alignment horizontal="right" indent="1"/>
    </xf>
    <xf numFmtId="168" fontId="24" fillId="7" borderId="13" xfId="0" applyNumberFormat="1" applyFont="1" applyFill="1" applyBorder="1" applyAlignment="1">
      <alignment horizontal="right" indent="1"/>
    </xf>
    <xf numFmtId="168" fontId="24" fillId="7" borderId="14" xfId="0" applyNumberFormat="1" applyFont="1" applyFill="1" applyBorder="1" applyAlignment="1">
      <alignment horizontal="right" indent="1"/>
    </xf>
    <xf numFmtId="168" fontId="24" fillId="7" borderId="41" xfId="10" applyFont="1" applyFill="1" applyBorder="1"/>
    <xf numFmtId="178" fontId="24" fillId="7" borderId="41" xfId="10" applyNumberFormat="1" applyFont="1" applyFill="1" applyBorder="1"/>
    <xf numFmtId="168" fontId="24" fillId="32" borderId="41" xfId="10" applyFont="1" applyFill="1" applyBorder="1"/>
    <xf numFmtId="178" fontId="24" fillId="13" borderId="41" xfId="10" applyNumberFormat="1" applyFont="1" applyFill="1" applyBorder="1"/>
    <xf numFmtId="168" fontId="24" fillId="7" borderId="56" xfId="10" applyFont="1" applyFill="1" applyBorder="1"/>
    <xf numFmtId="178" fontId="24" fillId="7" borderId="56" xfId="10" applyNumberFormat="1" applyFont="1" applyFill="1" applyBorder="1"/>
    <xf numFmtId="168" fontId="39" fillId="7" borderId="43" xfId="0" applyNumberFormat="1" applyFont="1" applyFill="1" applyBorder="1" applyAlignment="1">
      <alignment horizontal="right" indent="1"/>
    </xf>
    <xf numFmtId="3" fontId="39" fillId="0" borderId="41" xfId="0" applyNumberFormat="1" applyFont="1" applyBorder="1" applyAlignment="1">
      <alignment horizontal="right" indent="1"/>
    </xf>
    <xf numFmtId="3" fontId="39" fillId="0" borderId="44" xfId="0" applyNumberFormat="1" applyFont="1" applyBorder="1" applyAlignment="1">
      <alignment horizontal="right" indent="1"/>
    </xf>
    <xf numFmtId="3" fontId="39" fillId="7" borderId="56" xfId="0" applyNumberFormat="1" applyFont="1" applyFill="1" applyBorder="1" applyAlignment="1">
      <alignment horizontal="right" indent="1"/>
    </xf>
    <xf numFmtId="3" fontId="39" fillId="7" borderId="28" xfId="0" applyNumberFormat="1" applyFont="1" applyFill="1" applyBorder="1" applyAlignment="1">
      <alignment horizontal="right" indent="1"/>
    </xf>
    <xf numFmtId="3" fontId="76" fillId="34" borderId="97" xfId="16" applyNumberFormat="1" applyFont="1" applyFill="1" applyBorder="1" applyAlignment="1">
      <alignment vertical="center" wrapText="1"/>
    </xf>
    <xf numFmtId="3" fontId="22" fillId="34" borderId="75" xfId="16" applyNumberFormat="1" applyFont="1" applyFill="1" applyBorder="1" applyAlignment="1">
      <alignment horizontal="left" vertical="center" wrapText="1"/>
    </xf>
    <xf numFmtId="3" fontId="26" fillId="34" borderId="41" xfId="16" applyNumberFormat="1" applyFont="1" applyFill="1" applyBorder="1" applyAlignment="1">
      <alignment vertical="center" wrapText="1"/>
    </xf>
    <xf numFmtId="3" fontId="76" fillId="34" borderId="44" xfId="16" applyNumberFormat="1" applyFont="1" applyFill="1" applyBorder="1" applyAlignment="1">
      <alignment vertical="center" wrapText="1"/>
    </xf>
    <xf numFmtId="3" fontId="22" fillId="34" borderId="42" xfId="16" applyNumberFormat="1" applyFont="1" applyFill="1" applyBorder="1" applyAlignment="1">
      <alignment vertical="center"/>
    </xf>
    <xf numFmtId="3" fontId="22" fillId="34" borderId="41" xfId="16" applyNumberFormat="1" applyFont="1" applyFill="1" applyBorder="1" applyAlignment="1">
      <alignment vertical="center"/>
    </xf>
    <xf numFmtId="3" fontId="73" fillId="34" borderId="44" xfId="16" applyNumberFormat="1" applyFont="1" applyFill="1" applyBorder="1" applyAlignment="1">
      <alignment vertical="center"/>
    </xf>
    <xf numFmtId="3" fontId="25" fillId="34" borderId="109" xfId="16" applyNumberFormat="1" applyFont="1" applyFill="1" applyBorder="1" applyAlignment="1">
      <alignment horizontal="left" vertical="center" wrapText="1"/>
    </xf>
    <xf numFmtId="3" fontId="76" fillId="34" borderId="110" xfId="16" applyNumberFormat="1" applyFont="1" applyFill="1" applyBorder="1" applyAlignment="1">
      <alignment vertical="center" wrapText="1"/>
    </xf>
    <xf numFmtId="3" fontId="22" fillId="34" borderId="111" xfId="16" applyNumberFormat="1" applyFont="1" applyFill="1" applyBorder="1" applyAlignment="1">
      <alignment vertical="center" wrapText="1"/>
    </xf>
    <xf numFmtId="3" fontId="22" fillId="34" borderId="109" xfId="16" applyNumberFormat="1" applyFont="1" applyFill="1" applyBorder="1" applyAlignment="1">
      <alignment vertical="center" wrapText="1"/>
    </xf>
    <xf numFmtId="3" fontId="73" fillId="34" borderId="110" xfId="16" applyNumberFormat="1" applyFont="1" applyFill="1" applyBorder="1" applyAlignment="1">
      <alignment vertical="center" wrapText="1"/>
    </xf>
    <xf numFmtId="3" fontId="26" fillId="34" borderId="41" xfId="16" applyNumberFormat="1" applyFont="1" applyFill="1" applyBorder="1" applyAlignment="1">
      <alignment horizontal="left" vertical="center" wrapText="1"/>
    </xf>
    <xf numFmtId="3" fontId="22" fillId="14" borderId="29" xfId="16" applyNumberFormat="1" applyFont="1" applyFill="1" applyBorder="1" applyAlignment="1">
      <alignment horizontal="left" vertical="center" wrapText="1"/>
    </xf>
    <xf numFmtId="3" fontId="25" fillId="14" borderId="115" xfId="16" applyNumberFormat="1" applyFont="1" applyFill="1" applyBorder="1" applyAlignment="1">
      <alignment horizontal="left" vertical="center" wrapText="1"/>
    </xf>
    <xf numFmtId="3" fontId="22" fillId="48" borderId="29" xfId="16" applyNumberFormat="1" applyFont="1" applyFill="1" applyBorder="1" applyAlignment="1">
      <alignment horizontal="left" vertical="center" wrapText="1"/>
    </xf>
    <xf numFmtId="3" fontId="22" fillId="48" borderId="42" xfId="16" applyNumberFormat="1" applyFont="1" applyFill="1" applyBorder="1" applyAlignment="1">
      <alignment vertical="center"/>
    </xf>
    <xf numFmtId="3" fontId="22" fillId="48" borderId="41" xfId="16" applyNumberFormat="1" applyFont="1" applyFill="1" applyBorder="1" applyAlignment="1">
      <alignment vertical="center"/>
    </xf>
    <xf numFmtId="3" fontId="25" fillId="48" borderId="115" xfId="16" applyNumberFormat="1" applyFont="1" applyFill="1" applyBorder="1" applyAlignment="1">
      <alignment horizontal="left" vertical="center" wrapText="1"/>
    </xf>
    <xf numFmtId="3" fontId="26" fillId="48" borderId="29" xfId="16" applyNumberFormat="1" applyFont="1" applyFill="1" applyBorder="1" applyAlignment="1">
      <alignment horizontal="left" vertical="center" wrapText="1"/>
    </xf>
    <xf numFmtId="3" fontId="22" fillId="48" borderId="116" xfId="16" applyNumberFormat="1" applyFont="1" applyFill="1" applyBorder="1" applyAlignment="1">
      <alignment horizontal="left" vertical="center" wrapText="1"/>
    </xf>
    <xf numFmtId="3" fontId="22" fillId="48" borderId="114" xfId="16" applyNumberFormat="1" applyFont="1" applyFill="1" applyBorder="1" applyAlignment="1">
      <alignment vertical="center"/>
    </xf>
    <xf numFmtId="3" fontId="22" fillId="48" borderId="112" xfId="16" applyNumberFormat="1" applyFont="1" applyFill="1" applyBorder="1" applyAlignment="1">
      <alignment vertical="center"/>
    </xf>
    <xf numFmtId="3" fontId="24" fillId="16" borderId="75" xfId="0" applyNumberFormat="1" applyFont="1" applyFill="1" applyBorder="1"/>
    <xf numFmtId="3" fontId="24" fillId="27" borderId="12" xfId="0" applyNumberFormat="1" applyFont="1" applyFill="1" applyBorder="1"/>
    <xf numFmtId="3" fontId="24" fillId="27" borderId="14" xfId="0" applyNumberFormat="1" applyFont="1" applyFill="1" applyBorder="1"/>
    <xf numFmtId="3" fontId="24" fillId="16" borderId="41" xfId="0" applyNumberFormat="1" applyFont="1" applyFill="1" applyBorder="1"/>
    <xf numFmtId="3" fontId="24" fillId="27" borderId="1" xfId="0" applyNumberFormat="1" applyFont="1" applyFill="1" applyBorder="1"/>
    <xf numFmtId="3" fontId="24" fillId="27" borderId="55" xfId="0" applyNumberFormat="1" applyFont="1" applyFill="1" applyBorder="1"/>
    <xf numFmtId="3" fontId="24" fillId="25" borderId="2" xfId="0" applyNumberFormat="1" applyFont="1" applyFill="1" applyBorder="1"/>
    <xf numFmtId="3" fontId="24" fillId="25" borderId="19" xfId="0" applyNumberFormat="1" applyFont="1" applyFill="1" applyBorder="1"/>
    <xf numFmtId="3" fontId="24" fillId="25" borderId="34" xfId="0" applyNumberFormat="1" applyFont="1" applyFill="1" applyBorder="1"/>
    <xf numFmtId="3" fontId="24" fillId="7" borderId="41" xfId="0" applyNumberFormat="1" applyFont="1" applyFill="1" applyBorder="1"/>
    <xf numFmtId="3" fontId="24" fillId="12" borderId="56" xfId="0" applyNumberFormat="1" applyFont="1" applyFill="1" applyBorder="1"/>
    <xf numFmtId="3" fontId="24" fillId="0" borderId="56" xfId="0" applyNumberFormat="1" applyFont="1" applyBorder="1"/>
    <xf numFmtId="0" fontId="0" fillId="34" borderId="24" xfId="0" applyFill="1" applyBorder="1"/>
    <xf numFmtId="3" fontId="24" fillId="0" borderId="2" xfId="0" applyNumberFormat="1" applyFont="1" applyBorder="1" applyAlignment="1">
      <alignment horizontal="center" vertical="center" wrapText="1"/>
    </xf>
    <xf numFmtId="0" fontId="0" fillId="34" borderId="2" xfId="0" applyFill="1" applyBorder="1" applyAlignment="1">
      <alignment wrapText="1"/>
    </xf>
    <xf numFmtId="0" fontId="0" fillId="34" borderId="33" xfId="0" applyFill="1" applyBorder="1" applyAlignment="1">
      <alignment wrapText="1"/>
    </xf>
    <xf numFmtId="3" fontId="0" fillId="7" borderId="8" xfId="0" applyNumberFormat="1" applyFill="1" applyBorder="1"/>
    <xf numFmtId="3" fontId="0" fillId="0" borderId="102" xfId="0" applyNumberFormat="1" applyBorder="1"/>
    <xf numFmtId="0" fontId="0" fillId="0" borderId="37" xfId="0" applyBorder="1"/>
    <xf numFmtId="0" fontId="24" fillId="10" borderId="0" xfId="0" applyFont="1" applyFill="1" applyAlignment="1">
      <alignment horizontal="center" vertical="center" wrapText="1"/>
    </xf>
    <xf numFmtId="0" fontId="24" fillId="10" borderId="27" xfId="0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center"/>
    </xf>
    <xf numFmtId="4" fontId="31" fillId="0" borderId="0" xfId="0" applyNumberFormat="1" applyFont="1"/>
    <xf numFmtId="10" fontId="0" fillId="48" borderId="31" xfId="3" applyNumberFormat="1" applyFont="1" applyFill="1" applyBorder="1"/>
    <xf numFmtId="10" fontId="0" fillId="48" borderId="20" xfId="3" applyNumberFormat="1" applyFont="1" applyFill="1" applyBorder="1"/>
    <xf numFmtId="3" fontId="22" fillId="0" borderId="0" xfId="16" applyNumberFormat="1" applyFont="1"/>
    <xf numFmtId="0" fontId="0" fillId="34" borderId="39" xfId="0" applyFill="1" applyBorder="1"/>
    <xf numFmtId="0" fontId="0" fillId="0" borderId="127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79" borderId="39" xfId="0" applyFill="1" applyBorder="1" applyAlignment="1">
      <alignment horizontal="center"/>
    </xf>
    <xf numFmtId="0" fontId="82" fillId="36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77" fillId="36" borderId="20" xfId="0" applyFont="1" applyFill="1" applyBorder="1" applyAlignment="1">
      <alignment horizontal="center"/>
    </xf>
    <xf numFmtId="0" fontId="31" fillId="36" borderId="20" xfId="0" applyFont="1" applyFill="1" applyBorder="1" applyAlignment="1">
      <alignment horizontal="center"/>
    </xf>
    <xf numFmtId="0" fontId="31" fillId="79" borderId="91" xfId="0" applyFont="1" applyFill="1" applyBorder="1" applyAlignment="1">
      <alignment horizontal="center"/>
    </xf>
    <xf numFmtId="0" fontId="83" fillId="36" borderId="40" xfId="0" applyFont="1" applyFill="1" applyBorder="1" applyAlignment="1">
      <alignment horizontal="center"/>
    </xf>
    <xf numFmtId="0" fontId="12" fillId="7" borderId="127" xfId="0" applyFont="1" applyFill="1" applyBorder="1" applyAlignment="1">
      <alignment horizontal="center"/>
    </xf>
    <xf numFmtId="4" fontId="0" fillId="48" borderId="20" xfId="0" applyNumberFormat="1" applyFill="1" applyBorder="1"/>
    <xf numFmtId="4" fontId="0" fillId="48" borderId="76" xfId="0" applyNumberFormat="1" applyFill="1" applyBorder="1"/>
    <xf numFmtId="4" fontId="0" fillId="48" borderId="13" xfId="0" applyNumberFormat="1" applyFill="1" applyBorder="1"/>
    <xf numFmtId="4" fontId="0" fillId="48" borderId="31" xfId="0" applyNumberFormat="1" applyFill="1" applyBorder="1"/>
    <xf numFmtId="4" fontId="0" fillId="48" borderId="88" xfId="0" applyNumberFormat="1" applyFill="1" applyBorder="1"/>
    <xf numFmtId="4" fontId="0" fillId="48" borderId="14" xfId="0" applyNumberFormat="1" applyFill="1" applyBorder="1"/>
    <xf numFmtId="0" fontId="84" fillId="0" borderId="127" xfId="0" applyFont="1" applyBorder="1"/>
    <xf numFmtId="0" fontId="84" fillId="0" borderId="127" xfId="132" applyFont="1" applyBorder="1"/>
    <xf numFmtId="0" fontId="84" fillId="0" borderId="0" xfId="0" applyFont="1"/>
    <xf numFmtId="0" fontId="77" fillId="0" borderId="13" xfId="0" applyFont="1" applyBorder="1"/>
    <xf numFmtId="0" fontId="31" fillId="0" borderId="13" xfId="0" applyFont="1" applyBorder="1"/>
    <xf numFmtId="0" fontId="0" fillId="34" borderId="129" xfId="0" applyFill="1" applyBorder="1"/>
    <xf numFmtId="0" fontId="0" fillId="34" borderId="89" xfId="0" applyFill="1" applyBorder="1" applyAlignment="1">
      <alignment horizontal="left"/>
    </xf>
    <xf numFmtId="0" fontId="84" fillId="0" borderId="20" xfId="0" applyFont="1" applyBorder="1"/>
    <xf numFmtId="0" fontId="0" fillId="79" borderId="130" xfId="0" applyFill="1" applyBorder="1" applyAlignment="1">
      <alignment horizontal="center"/>
    </xf>
    <xf numFmtId="0" fontId="0" fillId="7" borderId="130" xfId="0" applyFill="1" applyBorder="1" applyAlignment="1">
      <alignment horizontal="center"/>
    </xf>
    <xf numFmtId="0" fontId="81" fillId="7" borderId="130" xfId="0" applyFont="1" applyFill="1" applyBorder="1" applyAlignment="1">
      <alignment horizontal="center"/>
    </xf>
    <xf numFmtId="0" fontId="0" fillId="0" borderId="104" xfId="0" applyBorder="1" applyAlignment="1">
      <alignment horizontal="center"/>
    </xf>
    <xf numFmtId="0" fontId="84" fillId="0" borderId="104" xfId="0" applyFont="1" applyBorder="1"/>
    <xf numFmtId="4" fontId="0" fillId="0" borderId="0" xfId="0" applyNumberFormat="1"/>
    <xf numFmtId="3" fontId="24" fillId="33" borderId="43" xfId="4" applyNumberFormat="1" applyFont="1" applyFill="1" applyBorder="1" applyAlignment="1">
      <alignment horizontal="right"/>
    </xf>
    <xf numFmtId="3" fontId="24" fillId="4" borderId="146" xfId="4" applyNumberFormat="1" applyFont="1" applyBorder="1" applyAlignment="1">
      <alignment horizontal="right"/>
    </xf>
    <xf numFmtId="4" fontId="24" fillId="13" borderId="56" xfId="0" applyNumberFormat="1" applyFont="1" applyFill="1" applyBorder="1" applyAlignment="1">
      <alignment horizontal="right"/>
    </xf>
    <xf numFmtId="169" fontId="24" fillId="7" borderId="12" xfId="0" applyNumberFormat="1" applyFont="1" applyFill="1" applyBorder="1"/>
    <xf numFmtId="3" fontId="24" fillId="13" borderId="41" xfId="10" applyNumberFormat="1" applyFont="1" applyFill="1" applyBorder="1" applyAlignment="1">
      <alignment horizontal="right"/>
    </xf>
    <xf numFmtId="0" fontId="0" fillId="0" borderId="158" xfId="0" applyBorder="1" applyAlignment="1">
      <alignment horizontal="center"/>
    </xf>
    <xf numFmtId="3" fontId="24" fillId="0" borderId="75" xfId="0" applyNumberFormat="1" applyFont="1" applyBorder="1" applyAlignment="1">
      <alignment horizontal="right" indent="1"/>
    </xf>
    <xf numFmtId="3" fontId="24" fillId="7" borderId="55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 vertical="center"/>
    </xf>
    <xf numFmtId="10" fontId="0" fillId="0" borderId="0" xfId="3" applyNumberFormat="1" applyFont="1" applyFill="1" applyBorder="1"/>
    <xf numFmtId="0" fontId="23" fillId="51" borderId="56" xfId="16" applyFont="1" applyFill="1" applyBorder="1" applyAlignment="1">
      <alignment horizontal="center" vertical="center" wrapText="1"/>
    </xf>
    <xf numFmtId="0" fontId="0" fillId="79" borderId="162" xfId="0" applyFill="1" applyBorder="1" applyAlignment="1">
      <alignment horizontal="center"/>
    </xf>
    <xf numFmtId="3" fontId="79" fillId="0" borderId="164" xfId="16" applyNumberFormat="1" applyFont="1" applyBorder="1" applyAlignment="1">
      <alignment horizontal="left" vertical="center" wrapText="1"/>
    </xf>
    <xf numFmtId="3" fontId="79" fillId="0" borderId="163" xfId="16" applyNumberFormat="1" applyFont="1" applyBorder="1" applyAlignment="1">
      <alignment horizontal="left" vertical="center"/>
    </xf>
    <xf numFmtId="0" fontId="79" fillId="16" borderId="163" xfId="16" applyFont="1" applyFill="1" applyBorder="1" applyAlignment="1">
      <alignment horizontal="left" vertical="center"/>
    </xf>
    <xf numFmtId="0" fontId="80" fillId="7" borderId="162" xfId="16" applyFont="1" applyFill="1" applyBorder="1" applyAlignment="1">
      <alignment horizontal="left" vertical="center" wrapText="1"/>
    </xf>
    <xf numFmtId="0" fontId="0" fillId="79" borderId="165" xfId="0" applyFill="1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61" xfId="0" applyBorder="1" applyAlignment="1">
      <alignment horizontal="center"/>
    </xf>
    <xf numFmtId="0" fontId="0" fillId="7" borderId="165" xfId="0" applyFill="1" applyBorder="1" applyAlignment="1">
      <alignment horizontal="center"/>
    </xf>
    <xf numFmtId="0" fontId="12" fillId="7" borderId="160" xfId="0" applyFont="1" applyFill="1" applyBorder="1" applyAlignment="1">
      <alignment horizontal="center"/>
    </xf>
    <xf numFmtId="0" fontId="86" fillId="79" borderId="109" xfId="0" applyFont="1" applyFill="1" applyBorder="1" applyAlignment="1">
      <alignment horizontal="center"/>
    </xf>
    <xf numFmtId="4" fontId="86" fillId="0" borderId="146" xfId="0" applyNumberFormat="1" applyFont="1" applyBorder="1"/>
    <xf numFmtId="4" fontId="86" fillId="0" borderId="166" xfId="0" applyNumberFormat="1" applyFont="1" applyBorder="1"/>
    <xf numFmtId="4" fontId="86" fillId="7" borderId="112" xfId="0" applyNumberFormat="1" applyFont="1" applyFill="1" applyBorder="1"/>
    <xf numFmtId="4" fontId="86" fillId="16" borderId="146" xfId="0" applyNumberFormat="1" applyFont="1" applyFill="1" applyBorder="1"/>
    <xf numFmtId="4" fontId="86" fillId="7" borderId="55" xfId="0" applyNumberFormat="1" applyFont="1" applyFill="1" applyBorder="1"/>
    <xf numFmtId="0" fontId="77" fillId="79" borderId="162" xfId="0" applyFont="1" applyFill="1" applyBorder="1" applyAlignment="1">
      <alignment horizontal="center"/>
    </xf>
    <xf numFmtId="4" fontId="77" fillId="0" borderId="163" xfId="0" applyNumberFormat="1" applyFont="1" applyBorder="1" applyAlignment="1">
      <alignment horizontal="right"/>
    </xf>
    <xf numFmtId="4" fontId="77" fillId="0" borderId="164" xfId="0" applyNumberFormat="1" applyFont="1" applyBorder="1" applyAlignment="1">
      <alignment horizontal="center"/>
    </xf>
    <xf numFmtId="4" fontId="77" fillId="7" borderId="162" xfId="0" applyNumberFormat="1" applyFont="1" applyFill="1" applyBorder="1" applyAlignment="1">
      <alignment horizontal="right"/>
    </xf>
    <xf numFmtId="4" fontId="81" fillId="7" borderId="162" xfId="0" applyNumberFormat="1" applyFont="1" applyFill="1" applyBorder="1" applyAlignment="1">
      <alignment horizontal="right"/>
    </xf>
    <xf numFmtId="4" fontId="12" fillId="7" borderId="163" xfId="0" applyNumberFormat="1" applyFont="1" applyFill="1" applyBorder="1"/>
    <xf numFmtId="3" fontId="83" fillId="0" borderId="160" xfId="0" applyNumberFormat="1" applyFont="1" applyBorder="1"/>
    <xf numFmtId="3" fontId="83" fillId="0" borderId="161" xfId="0" applyNumberFormat="1" applyFont="1" applyBorder="1"/>
    <xf numFmtId="4" fontId="83" fillId="0" borderId="160" xfId="0" applyNumberFormat="1" applyFont="1" applyBorder="1"/>
    <xf numFmtId="0" fontId="31" fillId="79" borderId="109" xfId="0" applyFont="1" applyFill="1" applyBorder="1" applyAlignment="1">
      <alignment horizontal="center"/>
    </xf>
    <xf numFmtId="4" fontId="31" fillId="0" borderId="146" xfId="0" applyNumberFormat="1" applyFont="1" applyBorder="1" applyAlignment="1">
      <alignment horizontal="right"/>
    </xf>
    <xf numFmtId="4" fontId="31" fillId="7" borderId="112" xfId="0" applyNumberFormat="1" applyFont="1" applyFill="1" applyBorder="1" applyAlignment="1">
      <alignment horizontal="right"/>
    </xf>
    <xf numFmtId="0" fontId="84" fillId="0" borderId="160" xfId="0" applyFont="1" applyBorder="1"/>
    <xf numFmtId="4" fontId="83" fillId="0" borderId="161" xfId="0" applyNumberFormat="1" applyFont="1" applyBorder="1"/>
    <xf numFmtId="4" fontId="31" fillId="0" borderId="41" xfId="0" applyNumberFormat="1" applyFont="1" applyBorder="1" applyAlignment="1">
      <alignment horizontal="right"/>
    </xf>
    <xf numFmtId="4" fontId="31" fillId="0" borderId="55" xfId="0" applyNumberFormat="1" applyFont="1" applyBorder="1" applyAlignment="1">
      <alignment horizontal="right"/>
    </xf>
    <xf numFmtId="167" fontId="24" fillId="0" borderId="0" xfId="0" applyNumberFormat="1" applyFont="1"/>
    <xf numFmtId="179" fontId="24" fillId="7" borderId="9" xfId="0" applyNumberFormat="1" applyFont="1" applyFill="1" applyBorder="1"/>
    <xf numFmtId="179" fontId="24" fillId="7" borderId="43" xfId="0" applyNumberFormat="1" applyFont="1" applyFill="1" applyBorder="1"/>
    <xf numFmtId="179" fontId="24" fillId="0" borderId="75" xfId="0" applyNumberFormat="1" applyFont="1" applyBorder="1"/>
    <xf numFmtId="179" fontId="24" fillId="7" borderId="55" xfId="0" applyNumberFormat="1" applyFont="1" applyFill="1" applyBorder="1"/>
    <xf numFmtId="179" fontId="24" fillId="11" borderId="56" xfId="0" applyNumberFormat="1" applyFont="1" applyFill="1" applyBorder="1"/>
    <xf numFmtId="0" fontId="24" fillId="0" borderId="146" xfId="0" applyFont="1" applyBorder="1"/>
    <xf numFmtId="0" fontId="24" fillId="16" borderId="146" xfId="0" applyFont="1" applyFill="1" applyBorder="1"/>
    <xf numFmtId="171" fontId="24" fillId="7" borderId="7" xfId="3" applyNumberFormat="1" applyFont="1" applyFill="1" applyBorder="1" applyAlignment="1">
      <alignment horizontal="center"/>
    </xf>
    <xf numFmtId="171" fontId="24" fillId="25" borderId="39" xfId="3" applyNumberFormat="1" applyFont="1" applyFill="1" applyBorder="1" applyAlignment="1">
      <alignment horizontal="center"/>
    </xf>
    <xf numFmtId="171" fontId="24" fillId="7" borderId="12" xfId="0" applyNumberFormat="1" applyFont="1" applyFill="1" applyBorder="1" applyAlignment="1">
      <alignment horizontal="center"/>
    </xf>
    <xf numFmtId="181" fontId="33" fillId="0" borderId="40" xfId="143" applyNumberFormat="1" applyFont="1" applyBorder="1"/>
    <xf numFmtId="0" fontId="0" fillId="0" borderId="163" xfId="0" applyBorder="1"/>
    <xf numFmtId="0" fontId="0" fillId="16" borderId="160" xfId="0" applyFill="1" applyBorder="1" applyAlignment="1">
      <alignment horizontal="center"/>
    </xf>
    <xf numFmtId="4" fontId="0" fillId="0" borderId="146" xfId="0" applyNumberFormat="1" applyBorder="1"/>
    <xf numFmtId="4" fontId="0" fillId="0" borderId="55" xfId="0" applyNumberFormat="1" applyBorder="1"/>
    <xf numFmtId="4" fontId="77" fillId="16" borderId="163" xfId="0" applyNumberFormat="1" applyFont="1" applyFill="1" applyBorder="1" applyAlignment="1">
      <alignment horizontal="right"/>
    </xf>
    <xf numFmtId="4" fontId="77" fillId="0" borderId="163" xfId="0" applyNumberFormat="1" applyFont="1" applyBorder="1" applyAlignment="1">
      <alignment horizontal="center"/>
    </xf>
    <xf numFmtId="4" fontId="88" fillId="0" borderId="160" xfId="0" applyNumberFormat="1" applyFont="1" applyBorder="1"/>
    <xf numFmtId="0" fontId="0" fillId="0" borderId="160" xfId="0" applyBorder="1"/>
    <xf numFmtId="4" fontId="31" fillId="16" borderId="146" xfId="0" applyNumberFormat="1" applyFont="1" applyFill="1" applyBorder="1" applyAlignment="1">
      <alignment horizontal="right"/>
    </xf>
    <xf numFmtId="4" fontId="31" fillId="7" borderId="55" xfId="0" applyNumberFormat="1" applyFont="1" applyFill="1" applyBorder="1"/>
    <xf numFmtId="4" fontId="91" fillId="7" borderId="112" xfId="0" applyNumberFormat="1" applyFont="1" applyFill="1" applyBorder="1" applyAlignment="1">
      <alignment horizontal="right"/>
    </xf>
    <xf numFmtId="0" fontId="0" fillId="34" borderId="30" xfId="0" applyFill="1" applyBorder="1"/>
    <xf numFmtId="3" fontId="22" fillId="34" borderId="146" xfId="16" applyNumberFormat="1" applyFont="1" applyFill="1" applyBorder="1" applyAlignment="1">
      <alignment vertical="center"/>
    </xf>
    <xf numFmtId="3" fontId="22" fillId="14" borderId="146" xfId="16" applyNumberFormat="1" applyFont="1" applyFill="1" applyBorder="1" applyAlignment="1">
      <alignment horizontal="right" vertical="center"/>
    </xf>
    <xf numFmtId="3" fontId="22" fillId="48" borderId="146" xfId="16" applyNumberFormat="1" applyFont="1" applyFill="1" applyBorder="1" applyAlignment="1">
      <alignment vertical="center"/>
    </xf>
    <xf numFmtId="0" fontId="65" fillId="0" borderId="24" xfId="16" applyFont="1" applyBorder="1" applyAlignment="1">
      <alignment horizontal="center" vertical="center"/>
    </xf>
    <xf numFmtId="0" fontId="74" fillId="51" borderId="19" xfId="16" applyFont="1" applyFill="1" applyBorder="1" applyAlignment="1">
      <alignment horizontal="center" vertical="center" wrapText="1"/>
    </xf>
    <xf numFmtId="0" fontId="65" fillId="51" borderId="25" xfId="16" applyFont="1" applyFill="1" applyBorder="1" applyAlignment="1">
      <alignment horizontal="center" vertical="center"/>
    </xf>
    <xf numFmtId="0" fontId="23" fillId="51" borderId="19" xfId="16" applyFont="1" applyFill="1" applyBorder="1" applyAlignment="1">
      <alignment horizontal="center" vertical="center" wrapText="1"/>
    </xf>
    <xf numFmtId="3" fontId="22" fillId="0" borderId="25" xfId="16" applyNumberFormat="1" applyFont="1" applyBorder="1" applyAlignment="1">
      <alignment vertical="center"/>
    </xf>
    <xf numFmtId="3" fontId="23" fillId="0" borderId="25" xfId="16" applyNumberFormat="1" applyFont="1" applyBorder="1" applyAlignment="1">
      <alignment horizontal="left" vertical="center" wrapText="1"/>
    </xf>
    <xf numFmtId="3" fontId="76" fillId="0" borderId="25" xfId="16" applyNumberFormat="1" applyFont="1" applyBorder="1" applyAlignment="1">
      <alignment vertical="center"/>
    </xf>
    <xf numFmtId="3" fontId="26" fillId="34" borderId="174" xfId="16" applyNumberFormat="1" applyFont="1" applyFill="1" applyBorder="1" applyAlignment="1">
      <alignment vertical="center" wrapText="1"/>
    </xf>
    <xf numFmtId="3" fontId="76" fillId="34" borderId="146" xfId="16" applyNumberFormat="1" applyFont="1" applyFill="1" applyBorder="1" applyAlignment="1">
      <alignment vertical="center" wrapText="1"/>
    </xf>
    <xf numFmtId="3" fontId="22" fillId="34" borderId="175" xfId="16" applyNumberFormat="1" applyFont="1" applyFill="1" applyBorder="1" applyAlignment="1">
      <alignment vertical="center"/>
    </xf>
    <xf numFmtId="3" fontId="22" fillId="34" borderId="174" xfId="16" applyNumberFormat="1" applyFont="1" applyFill="1" applyBorder="1" applyAlignment="1">
      <alignment horizontal="left" vertical="center" wrapText="1"/>
    </xf>
    <xf numFmtId="3" fontId="26" fillId="34" borderId="174" xfId="16" applyNumberFormat="1" applyFont="1" applyFill="1" applyBorder="1" applyAlignment="1">
      <alignment horizontal="left" vertical="center" wrapText="1"/>
    </xf>
    <xf numFmtId="3" fontId="22" fillId="14" borderId="174" xfId="16" applyNumberFormat="1" applyFont="1" applyFill="1" applyBorder="1" applyAlignment="1">
      <alignment horizontal="left" vertical="center" wrapText="1"/>
    </xf>
    <xf numFmtId="3" fontId="76" fillId="14" borderId="146" xfId="16" applyNumberFormat="1" applyFont="1" applyFill="1" applyBorder="1" applyAlignment="1">
      <alignment horizontal="right" vertical="center"/>
    </xf>
    <xf numFmtId="3" fontId="22" fillId="14" borderId="175" xfId="16" applyNumberFormat="1" applyFont="1" applyFill="1" applyBorder="1" applyAlignment="1">
      <alignment horizontal="right" vertical="center"/>
    </xf>
    <xf numFmtId="3" fontId="76" fillId="14" borderId="146" xfId="16" applyNumberFormat="1" applyFont="1" applyFill="1" applyBorder="1" applyAlignment="1">
      <alignment horizontal="right" vertical="center" wrapText="1"/>
    </xf>
    <xf numFmtId="3" fontId="22" fillId="48" borderId="174" xfId="16" applyNumberFormat="1" applyFont="1" applyFill="1" applyBorder="1" applyAlignment="1">
      <alignment horizontal="left" vertical="center" wrapText="1"/>
    </xf>
    <xf numFmtId="3" fontId="76" fillId="48" borderId="146" xfId="16" applyNumberFormat="1" applyFont="1" applyFill="1" applyBorder="1" applyAlignment="1">
      <alignment horizontal="right" vertical="center" wrapText="1"/>
    </xf>
    <xf numFmtId="3" fontId="22" fillId="48" borderId="175" xfId="16" applyNumberFormat="1" applyFont="1" applyFill="1" applyBorder="1" applyAlignment="1">
      <alignment vertical="center"/>
    </xf>
    <xf numFmtId="3" fontId="26" fillId="48" borderId="174" xfId="16" applyNumberFormat="1" applyFont="1" applyFill="1" applyBorder="1" applyAlignment="1">
      <alignment horizontal="left" vertical="center" wrapText="1"/>
    </xf>
    <xf numFmtId="3" fontId="22" fillId="48" borderId="167" xfId="16" applyNumberFormat="1" applyFont="1" applyFill="1" applyBorder="1" applyAlignment="1">
      <alignment vertical="center"/>
    </xf>
    <xf numFmtId="1" fontId="22" fillId="48" borderId="167" xfId="16" applyNumberFormat="1" applyFont="1" applyFill="1" applyBorder="1" applyAlignment="1">
      <alignment vertical="center"/>
    </xf>
    <xf numFmtId="4" fontId="77" fillId="0" borderId="163" xfId="0" applyNumberFormat="1" applyFont="1" applyBorder="1" applyAlignment="1">
      <alignment horizontal="right" vertical="center"/>
    </xf>
    <xf numFmtId="4" fontId="31" fillId="0" borderId="146" xfId="0" applyNumberFormat="1" applyFont="1" applyBorder="1" applyAlignment="1">
      <alignment horizontal="right" vertical="center"/>
    </xf>
    <xf numFmtId="0" fontId="84" fillId="0" borderId="158" xfId="0" applyFont="1" applyBorder="1"/>
    <xf numFmtId="170" fontId="22" fillId="24" borderId="37" xfId="3" applyNumberFormat="1" applyFont="1" applyFill="1" applyBorder="1" applyAlignment="1">
      <alignment vertical="center"/>
    </xf>
    <xf numFmtId="170" fontId="22" fillId="24" borderId="60" xfId="3" applyNumberFormat="1" applyFont="1" applyFill="1" applyBorder="1" applyAlignment="1">
      <alignment vertical="center"/>
    </xf>
    <xf numFmtId="170" fontId="23" fillId="24" borderId="24" xfId="3" applyNumberFormat="1" applyFont="1" applyFill="1" applyBorder="1" applyAlignment="1">
      <alignment horizontal="left" vertical="center" wrapText="1"/>
    </xf>
    <xf numFmtId="170" fontId="76" fillId="24" borderId="60" xfId="3" applyNumberFormat="1" applyFont="1" applyFill="1" applyBorder="1" applyAlignment="1">
      <alignment vertical="center"/>
    </xf>
    <xf numFmtId="3" fontId="92" fillId="0" borderId="163" xfId="16" applyNumberFormat="1" applyFont="1" applyBorder="1" applyAlignment="1">
      <alignment horizontal="left" vertical="center" wrapText="1"/>
    </xf>
    <xf numFmtId="3" fontId="92" fillId="0" borderId="164" xfId="16" applyNumberFormat="1" applyFont="1" applyBorder="1" applyAlignment="1">
      <alignment horizontal="left" vertical="center" wrapText="1"/>
    </xf>
    <xf numFmtId="3" fontId="92" fillId="0" borderId="163" xfId="16" applyNumberFormat="1" applyFont="1" applyBorder="1" applyAlignment="1">
      <alignment vertical="center" wrapText="1"/>
    </xf>
    <xf numFmtId="3" fontId="94" fillId="7" borderId="162" xfId="16" applyNumberFormat="1" applyFont="1" applyFill="1" applyBorder="1" applyAlignment="1">
      <alignment horizontal="left" vertical="center"/>
    </xf>
    <xf numFmtId="3" fontId="95" fillId="7" borderId="162" xfId="16" applyNumberFormat="1" applyFont="1" applyFill="1" applyBorder="1" applyAlignment="1">
      <alignment horizontal="left" vertical="center" wrapText="1"/>
    </xf>
    <xf numFmtId="0" fontId="94" fillId="7" borderId="162" xfId="16" applyFont="1" applyFill="1" applyBorder="1" applyAlignment="1">
      <alignment horizontal="left" vertical="center"/>
    </xf>
    <xf numFmtId="0" fontId="0" fillId="0" borderId="160" xfId="0" applyBorder="1" applyAlignment="1">
      <alignment horizontal="center" vertical="center"/>
    </xf>
    <xf numFmtId="4" fontId="83" fillId="0" borderId="160" xfId="0" applyNumberFormat="1" applyFont="1" applyBorder="1" applyAlignment="1">
      <alignment vertical="center"/>
    </xf>
    <xf numFmtId="0" fontId="0" fillId="0" borderId="127" xfId="0" applyBorder="1" applyAlignment="1">
      <alignment horizontal="center" vertical="center"/>
    </xf>
    <xf numFmtId="169" fontId="24" fillId="7" borderId="6" xfId="0" applyNumberFormat="1" applyFont="1" applyFill="1" applyBorder="1"/>
    <xf numFmtId="169" fontId="24" fillId="7" borderId="13" xfId="0" applyNumberFormat="1" applyFont="1" applyFill="1" applyBorder="1"/>
    <xf numFmtId="172" fontId="24" fillId="7" borderId="41" xfId="0" applyNumberFormat="1" applyFont="1" applyFill="1" applyBorder="1" applyAlignment="1">
      <alignment horizontal="right" indent="1"/>
    </xf>
    <xf numFmtId="172" fontId="24" fillId="7" borderId="42" xfId="0" applyNumberFormat="1" applyFont="1" applyFill="1" applyBorder="1" applyAlignment="1">
      <alignment horizontal="right" indent="1"/>
    </xf>
    <xf numFmtId="172" fontId="24" fillId="7" borderId="47" xfId="0" applyNumberFormat="1" applyFont="1" applyFill="1" applyBorder="1" applyAlignment="1">
      <alignment horizontal="right" indent="1"/>
    </xf>
    <xf numFmtId="172" fontId="24" fillId="7" borderId="0" xfId="0" applyNumberFormat="1" applyFont="1" applyFill="1" applyAlignment="1">
      <alignment horizontal="right" indent="1"/>
    </xf>
    <xf numFmtId="172" fontId="24" fillId="7" borderId="100" xfId="0" applyNumberFormat="1" applyFont="1" applyFill="1" applyBorder="1" applyAlignment="1">
      <alignment horizontal="right" indent="1"/>
    </xf>
    <xf numFmtId="172" fontId="24" fillId="7" borderId="55" xfId="0" applyNumberFormat="1" applyFont="1" applyFill="1" applyBorder="1" applyAlignment="1">
      <alignment horizontal="right" indent="1"/>
    </xf>
    <xf numFmtId="172" fontId="24" fillId="7" borderId="99" xfId="0" applyNumberFormat="1" applyFont="1" applyFill="1" applyBorder="1" applyAlignment="1">
      <alignment horizontal="right" indent="1"/>
    </xf>
    <xf numFmtId="3" fontId="24" fillId="0" borderId="159" xfId="0" applyNumberFormat="1" applyFont="1" applyBorder="1"/>
    <xf numFmtId="179" fontId="97" fillId="0" borderId="75" xfId="0" applyNumberFormat="1" applyFont="1" applyBorder="1"/>
    <xf numFmtId="3" fontId="22" fillId="24" borderId="61" xfId="16" applyNumberFormat="1" applyFont="1" applyFill="1" applyBorder="1" applyAlignment="1">
      <alignment vertical="center"/>
    </xf>
    <xf numFmtId="3" fontId="22" fillId="24" borderId="43" xfId="16" applyNumberFormat="1" applyFont="1" applyFill="1" applyBorder="1" applyAlignment="1">
      <alignment vertical="center"/>
    </xf>
    <xf numFmtId="3" fontId="76" fillId="24" borderId="43" xfId="16" applyNumberFormat="1" applyFont="1" applyFill="1" applyBorder="1" applyAlignment="1">
      <alignment vertical="center"/>
    </xf>
    <xf numFmtId="10" fontId="76" fillId="24" borderId="47" xfId="3" applyNumberFormat="1" applyFont="1" applyFill="1" applyBorder="1" applyAlignment="1">
      <alignment vertical="center"/>
    </xf>
    <xf numFmtId="10" fontId="22" fillId="24" borderId="0" xfId="3" applyNumberFormat="1" applyFont="1" applyFill="1" applyBorder="1" applyAlignment="1">
      <alignment vertical="center"/>
    </xf>
    <xf numFmtId="10" fontId="22" fillId="24" borderId="47" xfId="3" applyNumberFormat="1" applyFont="1" applyFill="1" applyBorder="1" applyAlignment="1">
      <alignment vertical="center"/>
    </xf>
    <xf numFmtId="10" fontId="12" fillId="7" borderId="7" xfId="3" applyNumberFormat="1" applyFont="1" applyFill="1" applyBorder="1"/>
    <xf numFmtId="10" fontId="12" fillId="0" borderId="5" xfId="3" applyNumberFormat="1" applyFont="1" applyBorder="1"/>
    <xf numFmtId="10" fontId="12" fillId="0" borderId="103" xfId="3" applyNumberFormat="1" applyFont="1" applyBorder="1"/>
    <xf numFmtId="10" fontId="24" fillId="7" borderId="2" xfId="3" applyNumberFormat="1" applyFont="1" applyFill="1" applyBorder="1"/>
    <xf numFmtId="10" fontId="24" fillId="13" borderId="2" xfId="3" applyNumberFormat="1" applyFont="1" applyFill="1" applyBorder="1"/>
    <xf numFmtId="10" fontId="12" fillId="7" borderId="8" xfId="3" applyNumberFormat="1" applyFont="1" applyFill="1" applyBorder="1"/>
    <xf numFmtId="10" fontId="12" fillId="7" borderId="9" xfId="3" applyNumberFormat="1" applyFont="1" applyFill="1" applyBorder="1"/>
    <xf numFmtId="10" fontId="24" fillId="7" borderId="65" xfId="3" applyNumberFormat="1" applyFont="1" applyFill="1" applyBorder="1"/>
    <xf numFmtId="10" fontId="12" fillId="0" borderId="67" xfId="3" applyNumberFormat="1" applyFont="1" applyBorder="1"/>
    <xf numFmtId="10" fontId="24" fillId="0" borderId="69" xfId="3" applyNumberFormat="1" applyFont="1" applyBorder="1"/>
    <xf numFmtId="10" fontId="12" fillId="16" borderId="5" xfId="3" applyNumberFormat="1" applyFont="1" applyFill="1" applyBorder="1"/>
    <xf numFmtId="10" fontId="12" fillId="0" borderId="104" xfId="3" applyNumberFormat="1" applyFont="1" applyBorder="1"/>
    <xf numFmtId="10" fontId="24" fillId="0" borderId="106" xfId="3" applyNumberFormat="1" applyFont="1" applyBorder="1"/>
    <xf numFmtId="10" fontId="12" fillId="16" borderId="103" xfId="3" applyNumberFormat="1" applyFont="1" applyFill="1" applyBorder="1"/>
    <xf numFmtId="10" fontId="24" fillId="7" borderId="3" xfId="3" applyNumberFormat="1" applyFont="1" applyFill="1" applyBorder="1"/>
    <xf numFmtId="10" fontId="24" fillId="7" borderId="33" xfId="3" applyNumberFormat="1" applyFont="1" applyFill="1" applyBorder="1"/>
    <xf numFmtId="10" fontId="24" fillId="13" borderId="3" xfId="3" applyNumberFormat="1" applyFont="1" applyFill="1" applyBorder="1"/>
    <xf numFmtId="10" fontId="24" fillId="13" borderId="33" xfId="3" applyNumberFormat="1" applyFont="1" applyFill="1" applyBorder="1"/>
    <xf numFmtId="0" fontId="87" fillId="0" borderId="0" xfId="0" applyFont="1" applyAlignment="1">
      <alignment horizontal="center" vertical="center"/>
    </xf>
    <xf numFmtId="0" fontId="0" fillId="0" borderId="108" xfId="0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0" fillId="14" borderId="7" xfId="0" applyFill="1" applyBorder="1"/>
    <xf numFmtId="10" fontId="0" fillId="14" borderId="8" xfId="3" applyNumberFormat="1" applyFont="1" applyFill="1" applyBorder="1"/>
    <xf numFmtId="0" fontId="0" fillId="14" borderId="129" xfId="0" applyFill="1" applyBorder="1"/>
    <xf numFmtId="0" fontId="0" fillId="14" borderId="12" xfId="0" applyFill="1" applyBorder="1"/>
    <xf numFmtId="0" fontId="0" fillId="24" borderId="12" xfId="0" applyFill="1" applyBorder="1"/>
    <xf numFmtId="0" fontId="0" fillId="8" borderId="12" xfId="0" applyFill="1" applyBorder="1"/>
    <xf numFmtId="10" fontId="0" fillId="14" borderId="202" xfId="3" applyNumberFormat="1" applyFont="1" applyFill="1" applyBorder="1"/>
    <xf numFmtId="10" fontId="0" fillId="24" borderId="31" xfId="3" applyNumberFormat="1" applyFont="1" applyFill="1" applyBorder="1"/>
    <xf numFmtId="0" fontId="0" fillId="8" borderId="7" xfId="0" applyFill="1" applyBorder="1"/>
    <xf numFmtId="0" fontId="84" fillId="0" borderId="130" xfId="0" applyFont="1" applyBorder="1"/>
    <xf numFmtId="3" fontId="141" fillId="5" borderId="165" xfId="0" applyNumberFormat="1" applyFont="1" applyFill="1" applyBorder="1" applyAlignment="1">
      <alignment horizontal="right"/>
    </xf>
    <xf numFmtId="10" fontId="141" fillId="5" borderId="165" xfId="3" applyNumberFormat="1" applyFont="1" applyFill="1" applyBorder="1"/>
    <xf numFmtId="4" fontId="0" fillId="48" borderId="20" xfId="3" applyNumberFormat="1" applyFont="1" applyFill="1" applyBorder="1"/>
    <xf numFmtId="4" fontId="0" fillId="48" borderId="31" xfId="3" applyNumberFormat="1" applyFont="1" applyFill="1" applyBorder="1"/>
    <xf numFmtId="0" fontId="0" fillId="24" borderId="176" xfId="0" applyFill="1" applyBorder="1"/>
    <xf numFmtId="0" fontId="0" fillId="8" borderId="176" xfId="0" applyFill="1" applyBorder="1"/>
    <xf numFmtId="10" fontId="0" fillId="24" borderId="158" xfId="3" applyNumberFormat="1" applyFont="1" applyFill="1" applyBorder="1"/>
    <xf numFmtId="10" fontId="0" fillId="8" borderId="31" xfId="3" applyNumberFormat="1" applyFont="1" applyFill="1" applyBorder="1"/>
    <xf numFmtId="10" fontId="0" fillId="8" borderId="158" xfId="3" applyNumberFormat="1" applyFont="1" applyFill="1" applyBorder="1"/>
    <xf numFmtId="10" fontId="0" fillId="0" borderId="0" xfId="0" applyNumberFormat="1"/>
    <xf numFmtId="3" fontId="22" fillId="34" borderId="221" xfId="16" applyNumberFormat="1" applyFont="1" applyFill="1" applyBorder="1" applyAlignment="1">
      <alignment vertical="center"/>
    </xf>
    <xf numFmtId="3" fontId="22" fillId="14" borderId="221" xfId="16" applyNumberFormat="1" applyFont="1" applyFill="1" applyBorder="1" applyAlignment="1">
      <alignment horizontal="right" vertical="center"/>
    </xf>
    <xf numFmtId="3" fontId="22" fillId="48" borderId="221" xfId="16" applyNumberFormat="1" applyFont="1" applyFill="1" applyBorder="1" applyAlignment="1">
      <alignment vertical="center"/>
    </xf>
    <xf numFmtId="0" fontId="26" fillId="51" borderId="23" xfId="16" applyFont="1" applyFill="1" applyBorder="1" applyAlignment="1">
      <alignment horizontal="center"/>
    </xf>
    <xf numFmtId="3" fontId="22" fillId="24" borderId="23" xfId="16" applyNumberFormat="1" applyFont="1" applyFill="1" applyBorder="1" applyAlignment="1">
      <alignment vertical="center"/>
    </xf>
    <xf numFmtId="3" fontId="22" fillId="34" borderId="110" xfId="16" applyNumberFormat="1" applyFont="1" applyFill="1" applyBorder="1" applyAlignment="1">
      <alignment vertical="center" wrapText="1"/>
    </xf>
    <xf numFmtId="3" fontId="22" fillId="34" borderId="44" xfId="16" applyNumberFormat="1" applyFont="1" applyFill="1" applyBorder="1" applyAlignment="1">
      <alignment vertical="center"/>
    </xf>
    <xf numFmtId="3" fontId="22" fillId="34" borderId="222" xfId="16" applyNumberFormat="1" applyFont="1" applyFill="1" applyBorder="1" applyAlignment="1">
      <alignment vertical="center"/>
    </xf>
    <xf numFmtId="3" fontId="22" fillId="48" borderId="44" xfId="16" applyNumberFormat="1" applyFont="1" applyFill="1" applyBorder="1" applyAlignment="1">
      <alignment vertical="center"/>
    </xf>
    <xf numFmtId="3" fontId="22" fillId="48" borderId="222" xfId="16" applyNumberFormat="1" applyFont="1" applyFill="1" applyBorder="1" applyAlignment="1">
      <alignment vertical="center"/>
    </xf>
    <xf numFmtId="3" fontId="22" fillId="48" borderId="113" xfId="16" applyNumberFormat="1" applyFont="1" applyFill="1" applyBorder="1" applyAlignment="1">
      <alignment vertical="center"/>
    </xf>
    <xf numFmtId="3" fontId="22" fillId="48" borderId="52" xfId="16" applyNumberFormat="1" applyFont="1" applyFill="1" applyBorder="1" applyAlignment="1">
      <alignment vertical="center"/>
    </xf>
    <xf numFmtId="3" fontId="26" fillId="51" borderId="19" xfId="16" applyNumberFormat="1" applyFont="1" applyFill="1" applyBorder="1" applyAlignment="1">
      <alignment horizontal="center"/>
    </xf>
    <xf numFmtId="0" fontId="65" fillId="51" borderId="24" xfId="16" applyFont="1" applyFill="1" applyBorder="1" applyAlignment="1">
      <alignment horizontal="center" vertical="center"/>
    </xf>
    <xf numFmtId="3" fontId="22" fillId="34" borderId="58" xfId="16" applyNumberFormat="1" applyFont="1" applyFill="1" applyBorder="1" applyAlignment="1">
      <alignment vertical="center" wrapText="1"/>
    </xf>
    <xf numFmtId="0" fontId="12" fillId="0" borderId="146" xfId="5" applyBorder="1"/>
    <xf numFmtId="0" fontId="0" fillId="34" borderId="19" xfId="0" applyFill="1" applyBorder="1" applyAlignment="1">
      <alignment horizontal="center" vertical="center" wrapText="1"/>
    </xf>
    <xf numFmtId="0" fontId="8" fillId="0" borderId="0" xfId="0" applyFont="1"/>
    <xf numFmtId="4" fontId="24" fillId="0" borderId="2" xfId="0" applyNumberFormat="1" applyFont="1" applyBorder="1" applyAlignment="1">
      <alignment horizontal="right"/>
    </xf>
    <xf numFmtId="3" fontId="24" fillId="0" borderId="34" xfId="0" applyNumberFormat="1" applyFont="1" applyBorder="1" applyAlignment="1">
      <alignment horizontal="right"/>
    </xf>
    <xf numFmtId="4" fontId="24" fillId="0" borderId="34" xfId="0" applyNumberFormat="1" applyFont="1" applyBorder="1" applyAlignment="1">
      <alignment horizontal="right"/>
    </xf>
    <xf numFmtId="3" fontId="24" fillId="0" borderId="35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0" fontId="12" fillId="0" borderId="146" xfId="0" applyFont="1" applyBorder="1"/>
    <xf numFmtId="179" fontId="12" fillId="16" borderId="129" xfId="0" applyNumberFormat="1" applyFont="1" applyFill="1" applyBorder="1"/>
    <xf numFmtId="0" fontId="24" fillId="0" borderId="34" xfId="0" applyFont="1" applyBorder="1"/>
    <xf numFmtId="0" fontId="24" fillId="0" borderId="196" xfId="0" applyFont="1" applyBorder="1"/>
    <xf numFmtId="0" fontId="12" fillId="0" borderId="174" xfId="0" applyFont="1" applyBorder="1"/>
    <xf numFmtId="3" fontId="12" fillId="7" borderId="62" xfId="0" applyNumberFormat="1" applyFont="1" applyFill="1" applyBorder="1"/>
    <xf numFmtId="3" fontId="12" fillId="16" borderId="222" xfId="0" applyNumberFormat="1" applyFont="1" applyFill="1" applyBorder="1"/>
    <xf numFmtId="3" fontId="24" fillId="0" borderId="222" xfId="0" applyNumberFormat="1" applyFont="1" applyBorder="1"/>
    <xf numFmtId="3" fontId="24" fillId="27" borderId="217" xfId="0" applyNumberFormat="1" applyFont="1" applyFill="1" applyBorder="1"/>
    <xf numFmtId="0" fontId="12" fillId="16" borderId="146" xfId="0" applyFont="1" applyFill="1" applyBorder="1"/>
    <xf numFmtId="0" fontId="12" fillId="0" borderId="29" xfId="0" applyFont="1" applyBorder="1"/>
    <xf numFmtId="0" fontId="12" fillId="16" borderId="57" xfId="0" applyFont="1" applyFill="1" applyBorder="1"/>
    <xf numFmtId="170" fontId="24" fillId="7" borderId="65" xfId="9" applyNumberFormat="1" applyFont="1" applyFill="1" applyBorder="1" applyAlignment="1">
      <alignment horizontal="right" indent="1"/>
    </xf>
    <xf numFmtId="170" fontId="24" fillId="0" borderId="45" xfId="9" applyNumberFormat="1" applyFont="1" applyFill="1" applyBorder="1" applyAlignment="1">
      <alignment horizontal="right" indent="1"/>
    </xf>
    <xf numFmtId="170" fontId="24" fillId="7" borderId="64" xfId="9" applyNumberFormat="1" applyFont="1" applyFill="1" applyBorder="1" applyAlignment="1">
      <alignment horizontal="right" indent="1"/>
    </xf>
    <xf numFmtId="0" fontId="25" fillId="0" borderId="196" xfId="9" applyNumberFormat="1" applyFont="1" applyBorder="1" applyAlignment="1">
      <alignment horizontal="right" vertical="center" indent="1"/>
    </xf>
    <xf numFmtId="0" fontId="25" fillId="0" borderId="24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12" fillId="16" borderId="174" xfId="0" applyFont="1" applyFill="1" applyBorder="1"/>
    <xf numFmtId="0" fontId="30" fillId="0" borderId="26" xfId="0" applyFont="1" applyBorder="1" applyAlignment="1">
      <alignment horizontal="left" vertical="center" indent="1"/>
    </xf>
    <xf numFmtId="170" fontId="25" fillId="0" borderId="34" xfId="9" applyNumberFormat="1" applyFont="1" applyBorder="1" applyAlignment="1">
      <alignment horizontal="right" vertical="center" indent="1"/>
    </xf>
    <xf numFmtId="0" fontId="25" fillId="0" borderId="36" xfId="0" applyFont="1" applyBorder="1" applyAlignment="1">
      <alignment vertical="center" wrapText="1"/>
    </xf>
    <xf numFmtId="0" fontId="25" fillId="0" borderId="223" xfId="0" applyFont="1" applyBorder="1" applyAlignment="1">
      <alignment vertical="center" wrapText="1"/>
    </xf>
    <xf numFmtId="0" fontId="24" fillId="0" borderId="158" xfId="9" applyNumberFormat="1" applyFont="1" applyFill="1" applyBorder="1" applyAlignment="1">
      <alignment horizontal="right" indent="1"/>
    </xf>
    <xf numFmtId="0" fontId="12" fillId="0" borderId="129" xfId="0" applyFont="1" applyBorder="1"/>
    <xf numFmtId="0" fontId="24" fillId="0" borderId="159" xfId="9" applyNumberFormat="1" applyFont="1" applyFill="1" applyBorder="1" applyAlignment="1">
      <alignment horizontal="right" indent="1"/>
    </xf>
    <xf numFmtId="0" fontId="12" fillId="16" borderId="129" xfId="0" applyFont="1" applyFill="1" applyBorder="1"/>
    <xf numFmtId="0" fontId="24" fillId="7" borderId="39" xfId="0" applyFont="1" applyFill="1" applyBorder="1"/>
    <xf numFmtId="0" fontId="24" fillId="7" borderId="20" xfId="9" applyNumberFormat="1" applyFont="1" applyFill="1" applyBorder="1" applyAlignment="1">
      <alignment horizontal="right" indent="1"/>
    </xf>
    <xf numFmtId="0" fontId="24" fillId="7" borderId="40" xfId="9" applyNumberFormat="1" applyFont="1" applyFill="1" applyBorder="1" applyAlignment="1">
      <alignment horizontal="right" indent="1"/>
    </xf>
    <xf numFmtId="0" fontId="25" fillId="0" borderId="33" xfId="0" applyFont="1" applyBorder="1" applyAlignment="1">
      <alignment vertical="center" wrapText="1"/>
    </xf>
    <xf numFmtId="0" fontId="24" fillId="7" borderId="220" xfId="0" applyFont="1" applyFill="1" applyBorder="1"/>
    <xf numFmtId="0" fontId="24" fillId="7" borderId="216" xfId="0" applyFont="1" applyFill="1" applyBorder="1"/>
    <xf numFmtId="0" fontId="24" fillId="7" borderId="219" xfId="0" applyFont="1" applyFill="1" applyBorder="1"/>
    <xf numFmtId="0" fontId="30" fillId="0" borderId="2" xfId="0" applyFont="1" applyBorder="1" applyAlignment="1">
      <alignment horizontal="left" vertical="center" indent="1"/>
    </xf>
    <xf numFmtId="0" fontId="25" fillId="0" borderId="33" xfId="9" applyNumberFormat="1" applyFont="1" applyBorder="1" applyAlignment="1">
      <alignment horizontal="right" vertical="center" indent="1"/>
    </xf>
    <xf numFmtId="0" fontId="30" fillId="0" borderId="30" xfId="0" applyFont="1" applyBorder="1" applyAlignment="1">
      <alignment horizontal="left" vertical="center" indent="1"/>
    </xf>
    <xf numFmtId="0" fontId="25" fillId="0" borderId="31" xfId="9" applyNumberFormat="1" applyFont="1" applyBorder="1" applyAlignment="1">
      <alignment horizontal="right" vertical="center" indent="1"/>
    </xf>
    <xf numFmtId="0" fontId="25" fillId="0" borderId="32" xfId="9" applyNumberFormat="1" applyFont="1" applyBorder="1" applyAlignment="1">
      <alignment horizontal="right" vertical="center" indent="1"/>
    </xf>
    <xf numFmtId="0" fontId="24" fillId="7" borderId="7" xfId="0" applyFont="1" applyFill="1" applyBorder="1"/>
    <xf numFmtId="0" fontId="24" fillId="7" borderId="8" xfId="9" applyNumberFormat="1" applyFont="1" applyFill="1" applyBorder="1" applyAlignment="1">
      <alignment horizontal="right" indent="1"/>
    </xf>
    <xf numFmtId="0" fontId="24" fillId="7" borderId="9" xfId="9" applyNumberFormat="1" applyFont="1" applyFill="1" applyBorder="1" applyAlignment="1">
      <alignment horizontal="right" indent="1"/>
    </xf>
    <xf numFmtId="0" fontId="24" fillId="7" borderId="12" xfId="0" applyFont="1" applyFill="1" applyBorder="1"/>
    <xf numFmtId="0" fontId="24" fillId="7" borderId="13" xfId="0" applyFont="1" applyFill="1" applyBorder="1"/>
    <xf numFmtId="0" fontId="24" fillId="7" borderId="14" xfId="0" applyFont="1" applyFill="1" applyBorder="1"/>
    <xf numFmtId="0" fontId="24" fillId="0" borderId="19" xfId="0" applyFont="1" applyBorder="1" applyAlignment="1">
      <alignment horizontal="left" vertical="center" wrapText="1"/>
    </xf>
    <xf numFmtId="0" fontId="7" fillId="141" borderId="0" xfId="2884" applyFill="1"/>
    <xf numFmtId="0" fontId="7" fillId="0" borderId="0" xfId="2884"/>
    <xf numFmtId="0" fontId="33" fillId="0" borderId="0" xfId="2884" applyFont="1"/>
    <xf numFmtId="0" fontId="143" fillId="0" borderId="0" xfId="2884" applyFont="1"/>
    <xf numFmtId="0" fontId="7" fillId="0" borderId="158" xfId="2884" applyBorder="1" applyAlignment="1">
      <alignment horizontal="center" vertical="center"/>
    </xf>
    <xf numFmtId="0" fontId="7" fillId="0" borderId="0" xfId="2884" applyAlignment="1">
      <alignment horizontal="center" vertical="center"/>
    </xf>
    <xf numFmtId="0" fontId="143" fillId="0" borderId="0" xfId="2884" applyFont="1" applyAlignment="1">
      <alignment vertical="center"/>
    </xf>
    <xf numFmtId="0" fontId="7" fillId="7" borderId="158" xfId="2884" applyFill="1" applyBorder="1" applyAlignment="1">
      <alignment horizontal="center" vertical="center"/>
    </xf>
    <xf numFmtId="0" fontId="7" fillId="142" borderId="158" xfId="2884" applyFill="1" applyBorder="1" applyAlignment="1">
      <alignment horizontal="center" vertical="center"/>
    </xf>
    <xf numFmtId="0" fontId="7" fillId="143" borderId="158" xfId="2884" applyFill="1" applyBorder="1" applyAlignment="1">
      <alignment horizontal="center" vertical="center"/>
    </xf>
    <xf numFmtId="0" fontId="7" fillId="50" borderId="158" xfId="2884" applyFill="1" applyBorder="1" applyAlignment="1">
      <alignment horizontal="center" vertical="center"/>
    </xf>
    <xf numFmtId="0" fontId="7" fillId="6" borderId="158" xfId="2884" applyFill="1" applyBorder="1" applyAlignment="1">
      <alignment horizontal="center" vertical="center"/>
    </xf>
    <xf numFmtId="0" fontId="144" fillId="144" borderId="24" xfId="2885" applyFont="1" applyFill="1" applyBorder="1" applyAlignment="1">
      <alignment horizontal="center" vertical="center" wrapText="1"/>
    </xf>
    <xf numFmtId="0" fontId="145" fillId="145" borderId="23" xfId="2885" applyFont="1" applyFill="1" applyBorder="1" applyAlignment="1">
      <alignment horizontal="center" vertical="center" wrapText="1"/>
    </xf>
    <xf numFmtId="0" fontId="7" fillId="0" borderId="158" xfId="2884" applyBorder="1" applyAlignment="1">
      <alignment horizontal="left"/>
    </xf>
    <xf numFmtId="0" fontId="7" fillId="0" borderId="158" xfId="2884" applyBorder="1"/>
    <xf numFmtId="0" fontId="7" fillId="6" borderId="158" xfId="2884" applyFill="1" applyBorder="1"/>
    <xf numFmtId="0" fontId="37" fillId="7" borderId="7" xfId="2886" applyFont="1" applyFill="1" applyBorder="1"/>
    <xf numFmtId="2" fontId="37" fillId="0" borderId="9" xfId="2886" applyNumberFormat="1" applyFont="1" applyBorder="1" applyAlignment="1">
      <alignment horizontal="right" indent="1"/>
    </xf>
    <xf numFmtId="0" fontId="37" fillId="7" borderId="129" xfId="2886" applyFont="1" applyFill="1" applyBorder="1"/>
    <xf numFmtId="2" fontId="37" fillId="0" borderId="159" xfId="2886" applyNumberFormat="1" applyFont="1" applyBorder="1" applyAlignment="1">
      <alignment horizontal="right" indent="1"/>
    </xf>
    <xf numFmtId="0" fontId="7" fillId="6" borderId="158" xfId="2884" applyFill="1" applyBorder="1" applyAlignment="1">
      <alignment horizontal="left"/>
    </xf>
    <xf numFmtId="0" fontId="37" fillId="142" borderId="129" xfId="2886" applyFont="1" applyFill="1" applyBorder="1"/>
    <xf numFmtId="0" fontId="7" fillId="7" borderId="158" xfId="2884" applyFill="1" applyBorder="1"/>
    <xf numFmtId="0" fontId="7" fillId="142" borderId="158" xfId="2884" applyFill="1" applyBorder="1"/>
    <xf numFmtId="0" fontId="7" fillId="32" borderId="158" xfId="2884" applyFill="1" applyBorder="1"/>
    <xf numFmtId="0" fontId="37" fillId="146" borderId="129" xfId="2886" applyFont="1" applyFill="1" applyBorder="1"/>
    <xf numFmtId="0" fontId="7" fillId="0" borderId="0" xfId="2886" applyAlignment="1">
      <alignment horizontal="center" vertical="center"/>
    </xf>
    <xf numFmtId="0" fontId="7" fillId="14" borderId="158" xfId="2884" applyFill="1" applyBorder="1"/>
    <xf numFmtId="0" fontId="7" fillId="6" borderId="160" xfId="2884" applyFill="1" applyBorder="1"/>
    <xf numFmtId="0" fontId="37" fillId="146" borderId="220" xfId="2886" applyFont="1" applyFill="1" applyBorder="1"/>
    <xf numFmtId="2" fontId="37" fillId="0" borderId="219" xfId="2886" applyNumberFormat="1" applyFont="1" applyBorder="1" applyAlignment="1">
      <alignment horizontal="right" indent="1"/>
    </xf>
    <xf numFmtId="0" fontId="37" fillId="50" borderId="7" xfId="2886" applyFont="1" applyFill="1" applyBorder="1"/>
    <xf numFmtId="0" fontId="37" fillId="50" borderId="12" xfId="2886" applyFont="1" applyFill="1" applyBorder="1"/>
    <xf numFmtId="2" fontId="37" fillId="0" borderId="14" xfId="2886" applyNumberFormat="1" applyFont="1" applyBorder="1" applyAlignment="1">
      <alignment horizontal="right" indent="1"/>
    </xf>
    <xf numFmtId="186" fontId="7" fillId="6" borderId="158" xfId="2884" applyNumberFormat="1" applyFill="1" applyBorder="1"/>
    <xf numFmtId="0" fontId="7" fillId="7" borderId="158" xfId="2884" applyFill="1" applyBorder="1" applyAlignment="1">
      <alignment horizontal="left"/>
    </xf>
    <xf numFmtId="186" fontId="7" fillId="7" borderId="158" xfId="2884" applyNumberFormat="1" applyFill="1" applyBorder="1"/>
    <xf numFmtId="0" fontId="7" fillId="7" borderId="160" xfId="2884" applyFill="1" applyBorder="1"/>
    <xf numFmtId="3" fontId="24" fillId="7" borderId="43" xfId="0" applyNumberFormat="1" applyFont="1" applyFill="1" applyBorder="1" applyAlignment="1">
      <alignment vertical="center"/>
    </xf>
    <xf numFmtId="3" fontId="24" fillId="0" borderId="75" xfId="0" applyNumberFormat="1" applyFont="1" applyBorder="1" applyAlignment="1">
      <alignment vertical="center"/>
    </xf>
    <xf numFmtId="3" fontId="24" fillId="7" borderId="61" xfId="0" applyNumberFormat="1" applyFont="1" applyFill="1" applyBorder="1" applyAlignment="1">
      <alignment vertical="center"/>
    </xf>
    <xf numFmtId="3" fontId="24" fillId="0" borderId="94" xfId="0" applyNumberFormat="1" applyFont="1" applyBorder="1" applyAlignment="1">
      <alignment vertical="center"/>
    </xf>
    <xf numFmtId="3" fontId="24" fillId="9" borderId="40" xfId="0" applyNumberFormat="1" applyFont="1" applyFill="1" applyBorder="1"/>
    <xf numFmtId="4" fontId="24" fillId="16" borderId="217" xfId="0" applyNumberFormat="1" applyFont="1" applyFill="1" applyBorder="1"/>
    <xf numFmtId="3" fontId="24" fillId="7" borderId="52" xfId="0" applyNumberFormat="1" applyFont="1" applyFill="1" applyBorder="1"/>
    <xf numFmtId="0" fontId="24" fillId="13" borderId="33" xfId="3" applyNumberFormat="1" applyFont="1" applyFill="1" applyBorder="1"/>
    <xf numFmtId="1" fontId="21" fillId="0" borderId="0" xfId="3" applyNumberFormat="1" applyFont="1"/>
    <xf numFmtId="0" fontId="21" fillId="0" borderId="0" xfId="3" applyNumberFormat="1" applyFont="1"/>
    <xf numFmtId="0" fontId="0" fillId="34" borderId="196" xfId="0" applyFill="1" applyBorder="1"/>
    <xf numFmtId="0" fontId="0" fillId="34" borderId="196" xfId="0" applyFill="1" applyBorder="1" applyAlignment="1">
      <alignment wrapText="1"/>
    </xf>
    <xf numFmtId="0" fontId="6" fillId="7" borderId="43" xfId="0" applyFont="1" applyFill="1" applyBorder="1"/>
    <xf numFmtId="0" fontId="6" fillId="0" borderId="146" xfId="0" applyFont="1" applyBorder="1"/>
    <xf numFmtId="3" fontId="0" fillId="0" borderId="158" xfId="0" applyNumberFormat="1" applyBorder="1"/>
    <xf numFmtId="169" fontId="0" fillId="0" borderId="158" xfId="0" applyNumberFormat="1" applyBorder="1"/>
    <xf numFmtId="3" fontId="0" fillId="0" borderId="159" xfId="0" applyNumberFormat="1" applyBorder="1"/>
    <xf numFmtId="3" fontId="6" fillId="0" borderId="159" xfId="0" applyNumberFormat="1" applyFont="1" applyBorder="1"/>
    <xf numFmtId="0" fontId="6" fillId="16" borderId="146" xfId="0" applyFont="1" applyFill="1" applyBorder="1"/>
    <xf numFmtId="3" fontId="24" fillId="0" borderId="41" xfId="0" applyNumberFormat="1" applyFont="1" applyBorder="1"/>
    <xf numFmtId="1" fontId="0" fillId="0" borderId="0" xfId="0" applyNumberFormat="1"/>
    <xf numFmtId="180" fontId="24" fillId="7" borderId="9" xfId="143" applyNumberFormat="1" applyFont="1" applyFill="1" applyBorder="1" applyAlignment="1">
      <alignment horizontal="right" indent="1"/>
    </xf>
    <xf numFmtId="180" fontId="24" fillId="0" borderId="40" xfId="143" applyNumberFormat="1" applyFont="1" applyBorder="1" applyAlignment="1">
      <alignment horizontal="right" indent="1"/>
    </xf>
    <xf numFmtId="180" fontId="24" fillId="7" borderId="32" xfId="143" applyNumberFormat="1" applyFont="1" applyFill="1" applyBorder="1" applyAlignment="1">
      <alignment horizontal="right" indent="1"/>
    </xf>
    <xf numFmtId="3" fontId="22" fillId="24" borderId="62" xfId="16" applyNumberFormat="1" applyFont="1" applyFill="1" applyBorder="1" applyAlignment="1">
      <alignment vertical="center"/>
    </xf>
    <xf numFmtId="10" fontId="22" fillId="24" borderId="224" xfId="3" applyNumberFormat="1" applyFont="1" applyFill="1" applyBorder="1" applyAlignment="1">
      <alignment vertical="center"/>
    </xf>
    <xf numFmtId="3" fontId="76" fillId="14" borderId="109" xfId="16" applyNumberFormat="1" applyFont="1" applyFill="1" applyBorder="1" applyAlignment="1">
      <alignment vertical="center"/>
    </xf>
    <xf numFmtId="3" fontId="22" fillId="14" borderId="109" xfId="16" applyNumberFormat="1" applyFont="1" applyFill="1" applyBorder="1" applyAlignment="1">
      <alignment vertical="center"/>
    </xf>
    <xf numFmtId="3" fontId="22" fillId="14" borderId="111" xfId="16" applyNumberFormat="1" applyFont="1" applyFill="1" applyBorder="1" applyAlignment="1">
      <alignment vertical="center"/>
    </xf>
    <xf numFmtId="3" fontId="22" fillId="14" borderId="110" xfId="16" applyNumberFormat="1" applyFont="1" applyFill="1" applyBorder="1" applyAlignment="1">
      <alignment vertical="center"/>
    </xf>
    <xf numFmtId="3" fontId="73" fillId="14" borderId="110" xfId="16" applyNumberFormat="1" applyFont="1" applyFill="1" applyBorder="1" applyAlignment="1">
      <alignment vertical="center"/>
    </xf>
    <xf numFmtId="3" fontId="76" fillId="14" borderId="41" xfId="16" applyNumberFormat="1" applyFont="1" applyFill="1" applyBorder="1" applyAlignment="1">
      <alignment vertical="center"/>
    </xf>
    <xf numFmtId="3" fontId="22" fillId="14" borderId="41" xfId="16" applyNumberFormat="1" applyFont="1" applyFill="1" applyBorder="1" applyAlignment="1">
      <alignment vertical="center"/>
    </xf>
    <xf numFmtId="3" fontId="22" fillId="14" borderId="42" xfId="16" applyNumberFormat="1" applyFont="1" applyFill="1" applyBorder="1" applyAlignment="1">
      <alignment vertical="center"/>
    </xf>
    <xf numFmtId="3" fontId="22" fillId="14" borderId="44" xfId="16" applyNumberFormat="1" applyFont="1" applyFill="1" applyBorder="1" applyAlignment="1">
      <alignment vertical="center"/>
    </xf>
    <xf numFmtId="3" fontId="73" fillId="14" borderId="44" xfId="16" applyNumberFormat="1" applyFont="1" applyFill="1" applyBorder="1" applyAlignment="1">
      <alignment vertical="center"/>
    </xf>
    <xf numFmtId="3" fontId="76" fillId="14" borderId="75" xfId="16" applyNumberFormat="1" applyFont="1" applyFill="1" applyBorder="1" applyAlignment="1">
      <alignment vertical="center" wrapText="1"/>
    </xf>
    <xf numFmtId="3" fontId="22" fillId="14" borderId="75" xfId="16" applyNumberFormat="1" applyFont="1" applyFill="1" applyBorder="1" applyAlignment="1">
      <alignment vertical="center"/>
    </xf>
    <xf numFmtId="3" fontId="22" fillId="14" borderId="77" xfId="16" applyNumberFormat="1" applyFont="1" applyFill="1" applyBorder="1" applyAlignment="1">
      <alignment vertical="center"/>
    </xf>
    <xf numFmtId="3" fontId="22" fillId="14" borderId="222" xfId="16" applyNumberFormat="1" applyFont="1" applyFill="1" applyBorder="1" applyAlignment="1">
      <alignment vertical="center"/>
    </xf>
    <xf numFmtId="3" fontId="22" fillId="14" borderId="146" xfId="16" applyNumberFormat="1" applyFont="1" applyFill="1" applyBorder="1" applyAlignment="1">
      <alignment vertical="center"/>
    </xf>
    <xf numFmtId="3" fontId="73" fillId="14" borderId="78" xfId="16" applyNumberFormat="1" applyFont="1" applyFill="1" applyBorder="1" applyAlignment="1">
      <alignment vertical="center"/>
    </xf>
    <xf numFmtId="3" fontId="22" fillId="8" borderId="23" xfId="16" applyNumberFormat="1" applyFont="1" applyFill="1" applyBorder="1"/>
    <xf numFmtId="3" fontId="76" fillId="48" borderId="109" xfId="16" applyNumberFormat="1" applyFont="1" applyFill="1" applyBorder="1" applyAlignment="1">
      <alignment vertical="center" wrapText="1"/>
    </xf>
    <xf numFmtId="3" fontId="22" fillId="48" borderId="109" xfId="16" applyNumberFormat="1" applyFont="1" applyFill="1" applyBorder="1" applyAlignment="1">
      <alignment vertical="center" wrapText="1"/>
    </xf>
    <xf numFmtId="3" fontId="22" fillId="48" borderId="111" xfId="16" applyNumberFormat="1" applyFont="1" applyFill="1" applyBorder="1" applyAlignment="1">
      <alignment vertical="center" wrapText="1"/>
    </xf>
    <xf numFmtId="3" fontId="22" fillId="48" borderId="110" xfId="16" applyNumberFormat="1" applyFont="1" applyFill="1" applyBorder="1" applyAlignment="1">
      <alignment vertical="center" wrapText="1"/>
    </xf>
    <xf numFmtId="3" fontId="73" fillId="48" borderId="110" xfId="16" applyNumberFormat="1" applyFont="1" applyFill="1" applyBorder="1" applyAlignment="1">
      <alignment vertical="center" wrapText="1"/>
    </xf>
    <xf numFmtId="3" fontId="76" fillId="48" borderId="41" xfId="16" applyNumberFormat="1" applyFont="1" applyFill="1" applyBorder="1" applyAlignment="1">
      <alignment vertical="center" wrapText="1"/>
    </xf>
    <xf numFmtId="3" fontId="73" fillId="48" borderId="44" xfId="16" applyNumberFormat="1" applyFont="1" applyFill="1" applyBorder="1" applyAlignment="1">
      <alignment vertical="center"/>
    </xf>
    <xf numFmtId="3" fontId="76" fillId="48" borderId="75" xfId="16" applyNumberFormat="1" applyFont="1" applyFill="1" applyBorder="1" applyAlignment="1">
      <alignment vertical="center" wrapText="1"/>
    </xf>
    <xf numFmtId="3" fontId="76" fillId="48" borderId="112" xfId="16" applyNumberFormat="1" applyFont="1" applyFill="1" applyBorder="1" applyAlignment="1">
      <alignment vertical="center" wrapText="1"/>
    </xf>
    <xf numFmtId="3" fontId="73" fillId="48" borderId="113" xfId="16" applyNumberFormat="1" applyFont="1" applyFill="1" applyBorder="1" applyAlignment="1">
      <alignment vertical="center"/>
    </xf>
    <xf numFmtId="3" fontId="73" fillId="48" borderId="78" xfId="16" applyNumberFormat="1" applyFont="1" applyFill="1" applyBorder="1" applyAlignment="1">
      <alignment vertical="center" wrapText="1"/>
    </xf>
    <xf numFmtId="3" fontId="76" fillId="48" borderId="55" xfId="16" applyNumberFormat="1" applyFont="1" applyFill="1" applyBorder="1" applyAlignment="1">
      <alignment vertical="center" wrapText="1"/>
    </xf>
    <xf numFmtId="3" fontId="73" fillId="48" borderId="52" xfId="16" applyNumberFormat="1" applyFont="1" applyFill="1" applyBorder="1" applyAlignment="1">
      <alignment vertical="center" wrapText="1"/>
    </xf>
    <xf numFmtId="0" fontId="0" fillId="24" borderId="129" xfId="0" applyFill="1" applyBorder="1"/>
    <xf numFmtId="3" fontId="92" fillId="0" borderId="163" xfId="16" quotePrefix="1" applyNumberFormat="1" applyFont="1" applyBorder="1" applyAlignment="1">
      <alignment horizontal="left" vertical="center" wrapText="1"/>
    </xf>
    <xf numFmtId="0" fontId="0" fillId="0" borderId="158" xfId="0" applyBorder="1"/>
    <xf numFmtId="0" fontId="0" fillId="0" borderId="159" xfId="0" applyBorder="1"/>
    <xf numFmtId="3" fontId="93" fillId="0" borderId="158" xfId="16" applyNumberFormat="1" applyFont="1" applyBorder="1" applyAlignment="1">
      <alignment horizontal="left" vertical="center" wrapText="1"/>
    </xf>
    <xf numFmtId="4" fontId="0" fillId="0" borderId="158" xfId="0" applyNumberFormat="1" applyBorder="1"/>
    <xf numFmtId="4" fontId="77" fillId="0" borderId="158" xfId="0" applyNumberFormat="1" applyFont="1" applyBorder="1" applyAlignment="1">
      <alignment horizontal="right"/>
    </xf>
    <xf numFmtId="4" fontId="31" fillId="0" borderId="158" xfId="0" applyNumberFormat="1" applyFont="1" applyBorder="1" applyAlignment="1">
      <alignment horizontal="right"/>
    </xf>
    <xf numFmtId="10" fontId="83" fillId="0" borderId="159" xfId="3" applyNumberFormat="1" applyFont="1" applyBorder="1" applyAlignment="1">
      <alignment horizontal="center"/>
    </xf>
    <xf numFmtId="3" fontId="85" fillId="0" borderId="158" xfId="16" applyNumberFormat="1" applyFont="1" applyBorder="1" applyAlignment="1">
      <alignment horizontal="left" vertical="center" wrapText="1"/>
    </xf>
    <xf numFmtId="4" fontId="77" fillId="16" borderId="158" xfId="0" applyNumberFormat="1" applyFont="1" applyFill="1" applyBorder="1" applyAlignment="1">
      <alignment horizontal="right"/>
    </xf>
    <xf numFmtId="3" fontId="96" fillId="7" borderId="158" xfId="16" applyNumberFormat="1" applyFont="1" applyFill="1" applyBorder="1" applyAlignment="1">
      <alignment horizontal="left" vertical="center" wrapText="1"/>
    </xf>
    <xf numFmtId="4" fontId="0" fillId="7" borderId="158" xfId="0" applyNumberFormat="1" applyFill="1" applyBorder="1"/>
    <xf numFmtId="0" fontId="0" fillId="7" borderId="158" xfId="0" applyFill="1" applyBorder="1" applyAlignment="1">
      <alignment horizontal="center"/>
    </xf>
    <xf numFmtId="4" fontId="77" fillId="7" borderId="158" xfId="0" applyNumberFormat="1" applyFont="1" applyFill="1" applyBorder="1" applyAlignment="1">
      <alignment horizontal="right"/>
    </xf>
    <xf numFmtId="10" fontId="83" fillId="7" borderId="159" xfId="3" applyNumberFormat="1" applyFont="1" applyFill="1" applyBorder="1" applyAlignment="1">
      <alignment horizontal="center"/>
    </xf>
    <xf numFmtId="0" fontId="77" fillId="0" borderId="158" xfId="0" applyFont="1" applyBorder="1"/>
    <xf numFmtId="0" fontId="31" fillId="0" borderId="158" xfId="0" applyFont="1" applyBorder="1"/>
    <xf numFmtId="0" fontId="85" fillId="0" borderId="27" xfId="0" applyFont="1" applyBorder="1" applyAlignment="1">
      <alignment horizontal="left"/>
    </xf>
    <xf numFmtId="181" fontId="24" fillId="0" borderId="0" xfId="0" applyNumberFormat="1" applyFont="1"/>
    <xf numFmtId="4" fontId="83" fillId="0" borderId="217" xfId="0" applyNumberFormat="1" applyFont="1" applyBorder="1"/>
    <xf numFmtId="0" fontId="85" fillId="0" borderId="0" xfId="0" applyFont="1"/>
    <xf numFmtId="10" fontId="86" fillId="14" borderId="202" xfId="3" applyNumberFormat="1" applyFont="1" applyFill="1" applyBorder="1"/>
    <xf numFmtId="10" fontId="86" fillId="24" borderId="20" xfId="3" applyNumberFormat="1" applyFont="1" applyFill="1" applyBorder="1"/>
    <xf numFmtId="10" fontId="86" fillId="8" borderId="108" xfId="3" applyNumberFormat="1" applyFont="1" applyFill="1" applyBorder="1"/>
    <xf numFmtId="0" fontId="12" fillId="7" borderId="43" xfId="5" applyFill="1" applyBorder="1"/>
    <xf numFmtId="0" fontId="24" fillId="41" borderId="25" xfId="8" applyFont="1" applyFill="1" applyBorder="1" applyAlignment="1">
      <alignment horizontal="center" vertical="center" wrapText="1"/>
    </xf>
    <xf numFmtId="181" fontId="24" fillId="0" borderId="46" xfId="143" applyNumberFormat="1" applyFont="1" applyBorder="1"/>
    <xf numFmtId="180" fontId="24" fillId="7" borderId="6" xfId="143" applyNumberFormat="1" applyFont="1" applyFill="1" applyBorder="1" applyAlignment="1">
      <alignment horizontal="right" indent="1"/>
    </xf>
    <xf numFmtId="180" fontId="24" fillId="0" borderId="46" xfId="143" applyNumberFormat="1" applyFont="1" applyBorder="1" applyAlignment="1">
      <alignment horizontal="right" indent="1"/>
    </xf>
    <xf numFmtId="180" fontId="24" fillId="7" borderId="54" xfId="143" applyNumberFormat="1" applyFont="1" applyFill="1" applyBorder="1" applyAlignment="1">
      <alignment horizontal="right" indent="1"/>
    </xf>
    <xf numFmtId="181" fontId="24" fillId="7" borderId="61" xfId="143" applyNumberFormat="1" applyFont="1" applyFill="1" applyBorder="1"/>
    <xf numFmtId="181" fontId="24" fillId="0" borderId="42" xfId="143" applyNumberFormat="1" applyFont="1" applyBorder="1"/>
    <xf numFmtId="181" fontId="33" fillId="0" borderId="42" xfId="143" applyNumberFormat="1" applyFont="1" applyBorder="1"/>
    <xf numFmtId="181" fontId="24" fillId="7" borderId="27" xfId="143" applyNumberFormat="1" applyFont="1" applyFill="1" applyBorder="1"/>
    <xf numFmtId="0" fontId="24" fillId="41" borderId="35" xfId="8" applyFont="1" applyFill="1" applyBorder="1" applyAlignment="1">
      <alignment horizontal="center" vertical="center" wrapText="1"/>
    </xf>
    <xf numFmtId="181" fontId="24" fillId="0" borderId="202" xfId="143" applyNumberFormat="1" applyFont="1" applyBorder="1"/>
    <xf numFmtId="181" fontId="33" fillId="0" borderId="202" xfId="143" applyNumberFormat="1" applyFont="1" applyBorder="1"/>
    <xf numFmtId="181" fontId="24" fillId="0" borderId="0" xfId="143" applyNumberFormat="1" applyFont="1" applyBorder="1"/>
    <xf numFmtId="180" fontId="24" fillId="7" borderId="56" xfId="8" applyNumberFormat="1" applyFont="1" applyFill="1" applyBorder="1" applyAlignment="1">
      <alignment horizontal="right" indent="1"/>
    </xf>
    <xf numFmtId="181" fontId="24" fillId="0" borderId="159" xfId="143" applyNumberFormat="1" applyFont="1" applyBorder="1"/>
    <xf numFmtId="0" fontId="24" fillId="0" borderId="174" xfId="0" applyFont="1" applyBorder="1"/>
    <xf numFmtId="0" fontId="24" fillId="7" borderId="218" xfId="0" applyFont="1" applyFill="1" applyBorder="1"/>
    <xf numFmtId="0" fontId="24" fillId="41" borderId="196" xfId="8" applyFont="1" applyFill="1" applyBorder="1" applyAlignment="1">
      <alignment horizontal="center" vertical="center" wrapText="1"/>
    </xf>
    <xf numFmtId="168" fontId="24" fillId="0" borderId="30" xfId="8" applyNumberFormat="1" applyFont="1" applyBorder="1" applyAlignment="1">
      <alignment horizontal="right" indent="1"/>
    </xf>
    <xf numFmtId="181" fontId="24" fillId="22" borderId="31" xfId="143" applyNumberFormat="1" applyFont="1" applyFill="1" applyBorder="1"/>
    <xf numFmtId="181" fontId="24" fillId="22" borderId="27" xfId="143" applyNumberFormat="1" applyFont="1" applyFill="1" applyBorder="1"/>
    <xf numFmtId="180" fontId="24" fillId="22" borderId="54" xfId="143" applyNumberFormat="1" applyFont="1" applyFill="1" applyBorder="1" applyAlignment="1">
      <alignment horizontal="right" indent="1"/>
    </xf>
    <xf numFmtId="180" fontId="24" fillId="22" borderId="31" xfId="143" applyNumberFormat="1" applyFont="1" applyFill="1" applyBorder="1" applyAlignment="1">
      <alignment horizontal="right" indent="1"/>
    </xf>
    <xf numFmtId="180" fontId="24" fillId="22" borderId="32" xfId="143" applyNumberFormat="1" applyFont="1" applyFill="1" applyBorder="1" applyAlignment="1">
      <alignment horizontal="right" indent="1"/>
    </xf>
    <xf numFmtId="181" fontId="24" fillId="7" borderId="8" xfId="143" applyNumberFormat="1" applyFont="1" applyFill="1" applyBorder="1"/>
    <xf numFmtId="181" fontId="24" fillId="7" borderId="6" xfId="143" applyNumberFormat="1" applyFont="1" applyFill="1" applyBorder="1" applyAlignment="1">
      <alignment horizontal="left"/>
    </xf>
    <xf numFmtId="181" fontId="24" fillId="7" borderId="8" xfId="143" applyNumberFormat="1" applyFont="1" applyFill="1" applyBorder="1" applyAlignment="1">
      <alignment horizontal="left"/>
    </xf>
    <xf numFmtId="181" fontId="24" fillId="7" borderId="13" xfId="143" applyNumberFormat="1" applyFont="1" applyFill="1" applyBorder="1"/>
    <xf numFmtId="168" fontId="24" fillId="7" borderId="54" xfId="8" applyNumberFormat="1" applyFont="1" applyFill="1" applyBorder="1" applyAlignment="1">
      <alignment horizontal="right" indent="1"/>
    </xf>
    <xf numFmtId="181" fontId="24" fillId="7" borderId="14" xfId="143" applyNumberFormat="1" applyFont="1" applyFill="1" applyBorder="1"/>
    <xf numFmtId="181" fontId="24" fillId="7" borderId="11" xfId="143" applyNumberFormat="1" applyFont="1" applyFill="1" applyBorder="1"/>
    <xf numFmtId="0" fontId="24" fillId="6" borderId="225" xfId="0" applyFont="1" applyFill="1" applyBorder="1" applyAlignment="1">
      <alignment horizontal="center" vertical="center" wrapText="1"/>
    </xf>
    <xf numFmtId="180" fontId="24" fillId="0" borderId="0" xfId="143" applyNumberFormat="1" applyFont="1" applyFill="1" applyBorder="1" applyAlignment="1">
      <alignment horizontal="right" indent="1"/>
    </xf>
    <xf numFmtId="181" fontId="24" fillId="0" borderId="0" xfId="143" applyNumberFormat="1" applyFont="1" applyFill="1" applyBorder="1"/>
    <xf numFmtId="180" fontId="24" fillId="0" borderId="0" xfId="8" applyNumberFormat="1" applyFont="1" applyAlignment="1">
      <alignment horizontal="right" indent="1"/>
    </xf>
    <xf numFmtId="3" fontId="76" fillId="146" borderId="41" xfId="3" applyNumberFormat="1" applyFont="1" applyFill="1" applyBorder="1" applyAlignment="1">
      <alignment vertical="center"/>
    </xf>
    <xf numFmtId="3" fontId="22" fillId="146" borderId="41" xfId="3" applyNumberFormat="1" applyFont="1" applyFill="1" applyBorder="1" applyAlignment="1">
      <alignment vertical="center"/>
    </xf>
    <xf numFmtId="3" fontId="22" fillId="146" borderId="42" xfId="3" applyNumberFormat="1" applyFont="1" applyFill="1" applyBorder="1" applyAlignment="1">
      <alignment vertical="center"/>
    </xf>
    <xf numFmtId="10" fontId="76" fillId="146" borderId="41" xfId="3" applyNumberFormat="1" applyFont="1" applyFill="1" applyBorder="1" applyAlignment="1">
      <alignment vertical="center"/>
    </xf>
    <xf numFmtId="10" fontId="22" fillId="146" borderId="41" xfId="3" applyNumberFormat="1" applyFont="1" applyFill="1" applyBorder="1" applyAlignment="1">
      <alignment vertical="center"/>
    </xf>
    <xf numFmtId="10" fontId="22" fillId="146" borderId="42" xfId="3" applyNumberFormat="1" applyFont="1" applyFill="1" applyBorder="1" applyAlignment="1">
      <alignment vertical="center"/>
    </xf>
    <xf numFmtId="10" fontId="22" fillId="146" borderId="44" xfId="3" applyNumberFormat="1" applyFont="1" applyFill="1" applyBorder="1" applyAlignment="1">
      <alignment vertical="center"/>
    </xf>
    <xf numFmtId="10" fontId="76" fillId="146" borderId="47" xfId="3" applyNumberFormat="1" applyFont="1" applyFill="1" applyBorder="1" applyAlignment="1">
      <alignment vertical="center"/>
    </xf>
    <xf numFmtId="3" fontId="22" fillId="146" borderId="47" xfId="3" applyNumberFormat="1" applyFont="1" applyFill="1" applyBorder="1" applyAlignment="1">
      <alignment vertical="center"/>
    </xf>
    <xf numFmtId="3" fontId="22" fillId="146" borderId="0" xfId="3" applyNumberFormat="1" applyFont="1" applyFill="1" applyBorder="1" applyAlignment="1">
      <alignment vertical="center"/>
    </xf>
    <xf numFmtId="3" fontId="22" fillId="146" borderId="47" xfId="16" applyNumberFormat="1" applyFont="1" applyFill="1" applyBorder="1" applyAlignment="1">
      <alignment vertical="center"/>
    </xf>
    <xf numFmtId="10" fontId="22" fillId="146" borderId="0" xfId="3" applyNumberFormat="1" applyFont="1" applyFill="1" applyBorder="1" applyAlignment="1">
      <alignment vertical="center"/>
    </xf>
    <xf numFmtId="10" fontId="22" fillId="146" borderId="47" xfId="3" applyNumberFormat="1" applyFont="1" applyFill="1" applyBorder="1" applyAlignment="1">
      <alignment vertical="center"/>
    </xf>
    <xf numFmtId="10" fontId="31" fillId="0" borderId="0" xfId="0" applyNumberFormat="1" applyFont="1"/>
    <xf numFmtId="3" fontId="22" fillId="34" borderId="218" xfId="16" applyNumberFormat="1" applyFont="1" applyFill="1" applyBorder="1" applyAlignment="1">
      <alignment horizontal="left" vertical="center" wrapText="1"/>
    </xf>
    <xf numFmtId="3" fontId="76" fillId="34" borderId="226" xfId="16" applyNumberFormat="1" applyFont="1" applyFill="1" applyBorder="1" applyAlignment="1">
      <alignment vertical="center" wrapText="1"/>
    </xf>
    <xf numFmtId="3" fontId="22" fillId="34" borderId="218" xfId="16" applyNumberFormat="1" applyFont="1" applyFill="1" applyBorder="1" applyAlignment="1">
      <alignment vertical="center"/>
    </xf>
    <xf numFmtId="3" fontId="22" fillId="34" borderId="21" xfId="16" applyNumberFormat="1" applyFont="1" applyFill="1" applyBorder="1" applyAlignment="1">
      <alignment vertical="center"/>
    </xf>
    <xf numFmtId="3" fontId="22" fillId="34" borderId="226" xfId="16" applyNumberFormat="1" applyFont="1" applyFill="1" applyBorder="1" applyAlignment="1">
      <alignment vertical="center"/>
    </xf>
    <xf numFmtId="3" fontId="73" fillId="34" borderId="226" xfId="16" applyNumberFormat="1" applyFont="1" applyFill="1" applyBorder="1" applyAlignment="1">
      <alignment vertical="center"/>
    </xf>
    <xf numFmtId="3" fontId="22" fillId="6" borderId="112" xfId="16" applyNumberFormat="1" applyFont="1" applyFill="1" applyBorder="1" applyAlignment="1">
      <alignment horizontal="left" vertical="center" wrapText="1"/>
    </xf>
    <xf numFmtId="3" fontId="76" fillId="6" borderId="113" xfId="16" quotePrefix="1" applyNumberFormat="1" applyFont="1" applyFill="1" applyBorder="1" applyAlignment="1">
      <alignment horizontal="right" vertical="center" wrapText="1"/>
    </xf>
    <xf numFmtId="3" fontId="22" fillId="6" borderId="112" xfId="16" applyNumberFormat="1" applyFont="1" applyFill="1" applyBorder="1" applyAlignment="1">
      <alignment vertical="center"/>
    </xf>
    <xf numFmtId="3" fontId="22" fillId="6" borderId="114" xfId="16" applyNumberFormat="1" applyFont="1" applyFill="1" applyBorder="1" applyAlignment="1">
      <alignment vertical="center"/>
    </xf>
    <xf numFmtId="3" fontId="22" fillId="6" borderId="113" xfId="16" applyNumberFormat="1" applyFont="1" applyFill="1" applyBorder="1" applyAlignment="1">
      <alignment vertical="center"/>
    </xf>
    <xf numFmtId="3" fontId="73" fillId="6" borderId="113" xfId="16" applyNumberFormat="1" applyFont="1" applyFill="1" applyBorder="1" applyAlignment="1">
      <alignment horizontal="right" vertical="center" wrapText="1"/>
    </xf>
    <xf numFmtId="0" fontId="5" fillId="0" borderId="0" xfId="5" applyFont="1"/>
    <xf numFmtId="0" fontId="5" fillId="0" borderId="0" xfId="0" applyFont="1"/>
    <xf numFmtId="168" fontId="5" fillId="0" borderId="1" xfId="0" applyNumberFormat="1" applyFont="1" applyBorder="1"/>
    <xf numFmtId="3" fontId="24" fillId="16" borderId="23" xfId="0" applyNumberFormat="1" applyFont="1" applyFill="1" applyBorder="1" applyAlignment="1">
      <alignment vertical="center"/>
    </xf>
    <xf numFmtId="4" fontId="24" fillId="7" borderId="61" xfId="0" applyNumberFormat="1" applyFont="1" applyFill="1" applyBorder="1"/>
    <xf numFmtId="169" fontId="24" fillId="16" borderId="129" xfId="0" applyNumberFormat="1" applyFont="1" applyFill="1" applyBorder="1"/>
    <xf numFmtId="3" fontId="24" fillId="9" borderId="159" xfId="0" applyNumberFormat="1" applyFont="1" applyFill="1" applyBorder="1"/>
    <xf numFmtId="4" fontId="24" fillId="0" borderId="34" xfId="0" applyNumberFormat="1" applyFont="1" applyBorder="1" applyAlignment="1">
      <alignment horizontal="center" vertical="center" wrapText="1"/>
    </xf>
    <xf numFmtId="4" fontId="24" fillId="0" borderId="34" xfId="0" applyNumberFormat="1" applyFont="1" applyBorder="1"/>
    <xf numFmtId="0" fontId="24" fillId="0" borderId="0" xfId="9" applyNumberFormat="1" applyFont="1" applyFill="1" applyBorder="1" applyAlignment="1"/>
    <xf numFmtId="179" fontId="24" fillId="0" borderId="93" xfId="0" applyNumberFormat="1" applyFont="1" applyBorder="1"/>
    <xf numFmtId="179" fontId="97" fillId="0" borderId="93" xfId="0" applyNumberFormat="1" applyFont="1" applyBorder="1"/>
    <xf numFmtId="172" fontId="24" fillId="7" borderId="43" xfId="0" applyNumberFormat="1" applyFont="1" applyFill="1" applyBorder="1" applyAlignment="1">
      <alignment horizontal="right" indent="1"/>
    </xf>
    <xf numFmtId="172" fontId="24" fillId="0" borderId="146" xfId="0" applyNumberFormat="1" applyFont="1" applyBorder="1" applyAlignment="1">
      <alignment horizontal="right" indent="1"/>
    </xf>
    <xf numFmtId="0" fontId="4" fillId="143" borderId="158" xfId="2884" applyFont="1" applyFill="1" applyBorder="1" applyAlignment="1">
      <alignment horizontal="center" vertical="center"/>
    </xf>
    <xf numFmtId="0" fontId="4" fillId="0" borderId="158" xfId="2884" applyFont="1" applyBorder="1" applyAlignment="1">
      <alignment horizontal="left"/>
    </xf>
    <xf numFmtId="0" fontId="7" fillId="148" borderId="158" xfId="2884" applyFill="1" applyBorder="1"/>
    <xf numFmtId="4" fontId="24" fillId="7" borderId="50" xfId="0" applyNumberFormat="1" applyFont="1" applyFill="1" applyBorder="1"/>
    <xf numFmtId="4" fontId="24" fillId="9" borderId="29" xfId="0" applyNumberFormat="1" applyFont="1" applyFill="1" applyBorder="1"/>
    <xf numFmtId="0" fontId="3" fillId="148" borderId="158" xfId="2884" applyFont="1" applyFill="1" applyBorder="1"/>
    <xf numFmtId="176" fontId="2" fillId="16" borderId="70" xfId="1" applyNumberFormat="1" applyFont="1" applyFill="1" applyBorder="1" applyAlignment="1"/>
    <xf numFmtId="176" fontId="2" fillId="16" borderId="93" xfId="1" applyNumberFormat="1" applyFont="1" applyFill="1" applyBorder="1" applyAlignment="1"/>
    <xf numFmtId="176" fontId="146" fillId="0" borderId="70" xfId="1" applyNumberFormat="1" applyFont="1" applyFill="1" applyBorder="1" applyAlignment="1"/>
    <xf numFmtId="176" fontId="146" fillId="0" borderId="93" xfId="1" applyNumberFormat="1" applyFont="1" applyFill="1" applyBorder="1" applyAlignment="1"/>
    <xf numFmtId="3" fontId="24" fillId="7" borderId="62" xfId="0" applyNumberFormat="1" applyFont="1" applyFill="1" applyBorder="1" applyAlignment="1">
      <alignment horizontal="right"/>
    </xf>
    <xf numFmtId="3" fontId="24" fillId="7" borderId="43" xfId="0" applyNumberFormat="1" applyFont="1" applyFill="1" applyBorder="1" applyAlignment="1">
      <alignment horizontal="right"/>
    </xf>
    <xf numFmtId="167" fontId="24" fillId="0" borderId="32" xfId="0" applyNumberFormat="1" applyFont="1" applyBorder="1"/>
    <xf numFmtId="167" fontId="24" fillId="25" borderId="30" xfId="0" applyNumberFormat="1" applyFont="1" applyFill="1" applyBorder="1"/>
    <xf numFmtId="167" fontId="24" fillId="0" borderId="54" xfId="0" applyNumberFormat="1" applyFont="1" applyBorder="1"/>
    <xf numFmtId="167" fontId="24" fillId="0" borderId="28" xfId="0" applyNumberFormat="1" applyFont="1" applyBorder="1"/>
    <xf numFmtId="167" fontId="24" fillId="0" borderId="27" xfId="0" applyNumberFormat="1" applyFont="1" applyBorder="1"/>
    <xf numFmtId="179" fontId="24" fillId="7" borderId="53" xfId="0" applyNumberFormat="1" applyFont="1" applyFill="1" applyBorder="1"/>
    <xf numFmtId="172" fontId="24" fillId="0" borderId="70" xfId="0" applyNumberFormat="1" applyFont="1" applyBorder="1"/>
    <xf numFmtId="172" fontId="97" fillId="0" borderId="70" xfId="0" applyNumberFormat="1" applyFont="1" applyBorder="1"/>
    <xf numFmtId="186" fontId="24" fillId="7" borderId="8" xfId="0" applyNumberFormat="1" applyFont="1" applyFill="1" applyBorder="1"/>
    <xf numFmtId="186" fontId="24" fillId="0" borderId="95" xfId="0" applyNumberFormat="1" applyFont="1" applyBorder="1"/>
    <xf numFmtId="186" fontId="97" fillId="0" borderId="98" xfId="0" applyNumberFormat="1" applyFont="1" applyBorder="1"/>
    <xf numFmtId="186" fontId="24" fillId="7" borderId="53" xfId="0" applyNumberFormat="1" applyFont="1" applyFill="1" applyBorder="1"/>
    <xf numFmtId="168" fontId="21" fillId="0" borderId="0" xfId="8" applyNumberFormat="1" applyFont="1"/>
    <xf numFmtId="3" fontId="92" fillId="0" borderId="476" xfId="16" applyNumberFormat="1" applyFont="1" applyBorder="1" applyAlignment="1">
      <alignment horizontal="left" vertical="center" wrapText="1"/>
    </xf>
    <xf numFmtId="4" fontId="86" fillId="0" borderId="475" xfId="0" applyNumberFormat="1" applyFont="1" applyBorder="1"/>
    <xf numFmtId="0" fontId="0" fillId="0" borderId="477" xfId="0" applyBorder="1" applyAlignment="1">
      <alignment horizontal="center"/>
    </xf>
    <xf numFmtId="0" fontId="0" fillId="0" borderId="478" xfId="0" applyBorder="1" applyAlignment="1">
      <alignment horizontal="center"/>
    </xf>
    <xf numFmtId="4" fontId="77" fillId="0" borderId="479" xfId="0" applyNumberFormat="1" applyFont="1" applyBorder="1" applyAlignment="1">
      <alignment horizontal="right"/>
    </xf>
    <xf numFmtId="3" fontId="83" fillId="0" borderId="477" xfId="0" applyNumberFormat="1" applyFont="1" applyBorder="1"/>
    <xf numFmtId="0" fontId="84" fillId="0" borderId="478" xfId="0" applyFont="1" applyBorder="1"/>
    <xf numFmtId="0" fontId="147" fillId="0" borderId="0" xfId="16" applyFont="1"/>
    <xf numFmtId="0" fontId="28" fillId="0" borderId="0" xfId="16" applyFont="1" applyAlignment="1">
      <alignment horizontal="center" vertical="center" wrapText="1"/>
    </xf>
    <xf numFmtId="0" fontId="147" fillId="0" borderId="0" xfId="16" applyFont="1" applyAlignment="1">
      <alignment horizontal="right"/>
    </xf>
    <xf numFmtId="0" fontId="28" fillId="0" borderId="0" xfId="16" applyFont="1" applyAlignment="1">
      <alignment horizontal="right" vertical="center" wrapText="1"/>
    </xf>
    <xf numFmtId="0" fontId="28" fillId="0" borderId="0" xfId="16" applyFont="1" applyAlignment="1">
      <alignment horizontal="right"/>
    </xf>
    <xf numFmtId="3" fontId="25" fillId="24" borderId="58" xfId="16" applyNumberFormat="1" applyFont="1" applyFill="1" applyBorder="1" applyAlignment="1">
      <alignment horizontal="left" vertical="center" wrapText="1"/>
    </xf>
    <xf numFmtId="3" fontId="25" fillId="24" borderId="57" xfId="16" applyNumberFormat="1" applyFont="1" applyFill="1" applyBorder="1" applyAlignment="1">
      <alignment horizontal="left" vertical="center" wrapText="1"/>
    </xf>
    <xf numFmtId="3" fontId="25" fillId="146" borderId="29" xfId="16" applyNumberFormat="1" applyFont="1" applyFill="1" applyBorder="1" applyAlignment="1">
      <alignment horizontal="left" vertical="center" wrapText="1"/>
    </xf>
    <xf numFmtId="3" fontId="25" fillId="146" borderId="57" xfId="16" applyNumberFormat="1" applyFont="1" applyFill="1" applyBorder="1" applyAlignment="1">
      <alignment horizontal="left" vertical="center" wrapText="1"/>
    </xf>
    <xf numFmtId="4" fontId="6" fillId="7" borderId="7" xfId="0" applyNumberFormat="1" applyFont="1" applyFill="1" applyBorder="1"/>
    <xf numFmtId="4" fontId="6" fillId="7" borderId="8" xfId="0" applyNumberFormat="1" applyFont="1" applyFill="1" applyBorder="1"/>
    <xf numFmtId="4" fontId="0" fillId="7" borderId="8" xfId="0" applyNumberFormat="1" applyFill="1" applyBorder="1"/>
    <xf numFmtId="4" fontId="6" fillId="0" borderId="129" xfId="0" applyNumberFormat="1" applyFont="1" applyBorder="1"/>
    <xf numFmtId="4" fontId="6" fillId="0" borderId="158" xfId="0" applyNumberFormat="1" applyFont="1" applyBorder="1"/>
    <xf numFmtId="4" fontId="6" fillId="0" borderId="464" xfId="0" applyNumberFormat="1" applyFont="1" applyBorder="1"/>
    <xf numFmtId="4" fontId="24" fillId="0" borderId="158" xfId="0" applyNumberFormat="1" applyFont="1" applyBorder="1"/>
    <xf numFmtId="4" fontId="6" fillId="16" borderId="129" xfId="0" applyNumberFormat="1" applyFont="1" applyFill="1" applyBorder="1"/>
    <xf numFmtId="4" fontId="6" fillId="16" borderId="158" xfId="0" applyNumberFormat="1" applyFont="1" applyFill="1" applyBorder="1"/>
    <xf numFmtId="4" fontId="6" fillId="16" borderId="464" xfId="0" applyNumberFormat="1" applyFont="1" applyFill="1" applyBorder="1"/>
    <xf numFmtId="3" fontId="22" fillId="34" borderId="481" xfId="16" applyNumberFormat="1" applyFont="1" applyFill="1" applyBorder="1" applyAlignment="1">
      <alignment vertical="center"/>
    </xf>
    <xf numFmtId="3" fontId="22" fillId="34" borderId="480" xfId="16" applyNumberFormat="1" applyFont="1" applyFill="1" applyBorder="1" applyAlignment="1">
      <alignment vertical="center"/>
    </xf>
    <xf numFmtId="3" fontId="22" fillId="14" borderId="480" xfId="16" applyNumberFormat="1" applyFont="1" applyFill="1" applyBorder="1" applyAlignment="1">
      <alignment vertical="center"/>
    </xf>
    <xf numFmtId="3" fontId="22" fillId="8" borderId="23" xfId="16" applyNumberFormat="1" applyFont="1" applyFill="1" applyBorder="1" applyAlignment="1">
      <alignment vertical="center"/>
    </xf>
    <xf numFmtId="3" fontId="22" fillId="48" borderId="480" xfId="16" applyNumberFormat="1" applyFont="1" applyFill="1" applyBorder="1" applyAlignment="1">
      <alignment vertical="center"/>
    </xf>
    <xf numFmtId="0" fontId="25" fillId="51" borderId="19" xfId="16" applyFont="1" applyFill="1" applyBorder="1" applyAlignment="1">
      <alignment horizontal="center" vertical="center" wrapText="1"/>
    </xf>
    <xf numFmtId="3" fontId="76" fillId="34" borderId="481" xfId="16" applyNumberFormat="1" applyFont="1" applyFill="1" applyBorder="1" applyAlignment="1">
      <alignment vertical="center" wrapText="1"/>
    </xf>
    <xf numFmtId="3" fontId="76" fillId="34" borderId="480" xfId="16" applyNumberFormat="1" applyFont="1" applyFill="1" applyBorder="1" applyAlignment="1">
      <alignment vertical="center" wrapText="1"/>
    </xf>
    <xf numFmtId="3" fontId="76" fillId="14" borderId="146" xfId="16" applyNumberFormat="1" applyFont="1" applyFill="1" applyBorder="1" applyAlignment="1">
      <alignment vertical="center" wrapText="1"/>
    </xf>
    <xf numFmtId="3" fontId="76" fillId="48" borderId="146" xfId="16" applyNumberFormat="1" applyFont="1" applyFill="1" applyBorder="1" applyAlignment="1">
      <alignment vertical="center" wrapText="1"/>
    </xf>
    <xf numFmtId="3" fontId="78" fillId="0" borderId="477" xfId="0" applyNumberFormat="1" applyFont="1" applyBorder="1"/>
    <xf numFmtId="0" fontId="78" fillId="0" borderId="0" xfId="0" applyFont="1"/>
    <xf numFmtId="0" fontId="24" fillId="0" borderId="33" xfId="0" applyFont="1" applyBorder="1"/>
    <xf numFmtId="179" fontId="12" fillId="7" borderId="40" xfId="0" applyNumberFormat="1" applyFont="1" applyFill="1" applyBorder="1"/>
    <xf numFmtId="179" fontId="12" fillId="16" borderId="451" xfId="0" applyNumberFormat="1" applyFont="1" applyFill="1" applyBorder="1"/>
    <xf numFmtId="179" fontId="12" fillId="16" borderId="465" xfId="0" applyNumberFormat="1" applyFont="1" applyFill="1" applyBorder="1"/>
    <xf numFmtId="179" fontId="12" fillId="7" borderId="174" xfId="0" applyNumberFormat="1" applyFont="1" applyFill="1" applyBorder="1"/>
    <xf numFmtId="179" fontId="12" fillId="16" borderId="174" xfId="0" applyNumberFormat="1" applyFont="1" applyFill="1" applyBorder="1"/>
    <xf numFmtId="179" fontId="12" fillId="7" borderId="451" xfId="0" applyNumberFormat="1" applyFont="1" applyFill="1" applyBorder="1"/>
    <xf numFmtId="179" fontId="24" fillId="7" borderId="50" xfId="0" applyNumberFormat="1" applyFont="1" applyFill="1" applyBorder="1"/>
    <xf numFmtId="3" fontId="22" fillId="6" borderId="112" xfId="16" applyNumberFormat="1" applyFont="1" applyFill="1" applyBorder="1" applyAlignment="1">
      <alignment horizontal="center" vertical="center"/>
    </xf>
    <xf numFmtId="10" fontId="86" fillId="14" borderId="13" xfId="3" applyNumberFormat="1" applyFont="1" applyFill="1" applyBorder="1"/>
    <xf numFmtId="3" fontId="0" fillId="14" borderId="8" xfId="0" applyNumberFormat="1" applyFill="1" applyBorder="1"/>
    <xf numFmtId="3" fontId="0" fillId="14" borderId="202" xfId="0" applyNumberFormat="1" applyFill="1" applyBorder="1"/>
    <xf numFmtId="3" fontId="0" fillId="14" borderId="13" xfId="0" applyNumberFormat="1" applyFill="1" applyBorder="1"/>
    <xf numFmtId="3" fontId="0" fillId="24" borderId="158" xfId="0" applyNumberFormat="1" applyFill="1" applyBorder="1"/>
    <xf numFmtId="3" fontId="0" fillId="24" borderId="101" xfId="0" applyNumberFormat="1" applyFill="1" applyBorder="1"/>
    <xf numFmtId="3" fontId="0" fillId="24" borderId="13" xfId="0" applyNumberFormat="1" applyFill="1" applyBorder="1"/>
    <xf numFmtId="3" fontId="0" fillId="8" borderId="8" xfId="0" applyNumberFormat="1" applyFill="1" applyBorder="1"/>
    <xf numFmtId="3" fontId="0" fillId="8" borderId="101" xfId="0" applyNumberFormat="1" applyFill="1" applyBorder="1"/>
    <xf numFmtId="3" fontId="0" fillId="8" borderId="13" xfId="0" applyNumberFormat="1" applyFill="1" applyBorder="1"/>
    <xf numFmtId="3" fontId="22" fillId="147" borderId="26" xfId="16" applyNumberFormat="1" applyFont="1" applyFill="1" applyBorder="1" applyAlignment="1">
      <alignment horizontal="left" vertical="center" wrapText="1"/>
    </xf>
    <xf numFmtId="3" fontId="76" fillId="147" borderId="56" xfId="16" quotePrefix="1" applyNumberFormat="1" applyFont="1" applyFill="1" applyBorder="1" applyAlignment="1">
      <alignment horizontal="right" vertical="center" wrapText="1"/>
    </xf>
    <xf numFmtId="3" fontId="22" fillId="147" borderId="56" xfId="16" applyNumberFormat="1" applyFont="1" applyFill="1" applyBorder="1"/>
    <xf numFmtId="3" fontId="22" fillId="147" borderId="484" xfId="16" applyNumberFormat="1" applyFont="1" applyFill="1" applyBorder="1"/>
    <xf numFmtId="3" fontId="22" fillId="147" borderId="28" xfId="16" applyNumberFormat="1" applyFont="1" applyFill="1" applyBorder="1"/>
    <xf numFmtId="3" fontId="22" fillId="147" borderId="56" xfId="16" applyNumberFormat="1" applyFont="1" applyFill="1" applyBorder="1" applyAlignment="1">
      <alignment horizontal="right" vertical="center" wrapText="1"/>
    </xf>
    <xf numFmtId="3" fontId="22" fillId="147" borderId="28" xfId="16" applyNumberFormat="1" applyFont="1" applyFill="1" applyBorder="1" applyAlignment="1">
      <alignment horizontal="right" vertical="center" wrapText="1"/>
    </xf>
    <xf numFmtId="3" fontId="73" fillId="147" borderId="28" xfId="16" applyNumberFormat="1" applyFont="1" applyFill="1" applyBorder="1" applyAlignment="1">
      <alignment horizontal="right" vertical="center" wrapText="1"/>
    </xf>
    <xf numFmtId="3" fontId="22" fillId="147" borderId="174" xfId="16" applyNumberFormat="1" applyFont="1" applyFill="1" applyBorder="1" applyAlignment="1">
      <alignment horizontal="left" vertical="center" wrapText="1"/>
    </xf>
    <xf numFmtId="3" fontId="76" fillId="147" borderId="146" xfId="16" quotePrefix="1" applyNumberFormat="1" applyFont="1" applyFill="1" applyBorder="1" applyAlignment="1">
      <alignment horizontal="right" vertical="center" wrapText="1"/>
    </xf>
    <xf numFmtId="3" fontId="22" fillId="147" borderId="146" xfId="16" applyNumberFormat="1" applyFont="1" applyFill="1" applyBorder="1"/>
    <xf numFmtId="3" fontId="22" fillId="147" borderId="483" xfId="16" applyNumberFormat="1" applyFont="1" applyFill="1" applyBorder="1"/>
    <xf numFmtId="3" fontId="22" fillId="147" borderId="480" xfId="16" applyNumberFormat="1" applyFont="1" applyFill="1" applyBorder="1"/>
    <xf numFmtId="3" fontId="22" fillId="147" borderId="146" xfId="16" applyNumberFormat="1" applyFont="1" applyFill="1" applyBorder="1" applyAlignment="1">
      <alignment horizontal="center"/>
    </xf>
    <xf numFmtId="3" fontId="22" fillId="147" borderId="146" xfId="16" applyNumberFormat="1" applyFont="1" applyFill="1" applyBorder="1" applyAlignment="1">
      <alignment horizontal="right" vertical="center" wrapText="1"/>
    </xf>
    <xf numFmtId="3" fontId="22" fillId="147" borderId="480" xfId="16" applyNumberFormat="1" applyFont="1" applyFill="1" applyBorder="1" applyAlignment="1">
      <alignment horizontal="right" vertical="center" wrapText="1"/>
    </xf>
    <xf numFmtId="3" fontId="73" fillId="147" borderId="480" xfId="16" applyNumberFormat="1" applyFont="1" applyFill="1" applyBorder="1" applyAlignment="1">
      <alignment horizontal="right" vertical="center" wrapText="1"/>
    </xf>
    <xf numFmtId="3" fontId="22" fillId="6" borderId="475" xfId="16" applyNumberFormat="1" applyFont="1" applyFill="1" applyBorder="1" applyAlignment="1">
      <alignment horizontal="left" vertical="center" wrapText="1"/>
    </xf>
    <xf numFmtId="3" fontId="76" fillId="6" borderId="481" xfId="16" quotePrefix="1" applyNumberFormat="1" applyFont="1" applyFill="1" applyBorder="1" applyAlignment="1">
      <alignment horizontal="right" vertical="center" wrapText="1"/>
    </xf>
    <xf numFmtId="3" fontId="22" fillId="6" borderId="475" xfId="16" applyNumberFormat="1" applyFont="1" applyFill="1" applyBorder="1" applyAlignment="1">
      <alignment vertical="center"/>
    </xf>
    <xf numFmtId="3" fontId="22" fillId="6" borderId="485" xfId="16" applyNumberFormat="1" applyFont="1" applyFill="1" applyBorder="1" applyAlignment="1">
      <alignment vertical="center"/>
    </xf>
    <xf numFmtId="3" fontId="22" fillId="6" borderId="481" xfId="16" applyNumberFormat="1" applyFont="1" applyFill="1" applyBorder="1" applyAlignment="1">
      <alignment vertical="center"/>
    </xf>
    <xf numFmtId="3" fontId="22" fillId="6" borderId="475" xfId="16" applyNumberFormat="1" applyFont="1" applyFill="1" applyBorder="1" applyAlignment="1">
      <alignment horizontal="center" vertical="center"/>
    </xf>
    <xf numFmtId="3" fontId="73" fillId="6" borderId="481" xfId="16" applyNumberFormat="1" applyFont="1" applyFill="1" applyBorder="1" applyAlignment="1">
      <alignment horizontal="right" vertical="center" wrapText="1"/>
    </xf>
    <xf numFmtId="0" fontId="37" fillId="150" borderId="8" xfId="0" applyFont="1" applyFill="1" applyBorder="1"/>
    <xf numFmtId="0" fontId="37" fillId="151" borderId="8" xfId="0" applyFont="1" applyFill="1" applyBorder="1"/>
    <xf numFmtId="0" fontId="37" fillId="150" borderId="9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4" xfId="0" applyBorder="1"/>
    <xf numFmtId="0" fontId="0" fillId="0" borderId="129" xfId="0" applyBorder="1"/>
    <xf numFmtId="0" fontId="0" fillId="0" borderId="465" xfId="0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1" fillId="0" borderId="174" xfId="0" applyFont="1" applyBorder="1"/>
    <xf numFmtId="1" fontId="0" fillId="0" borderId="465" xfId="0" applyNumberFormat="1" applyBorder="1"/>
    <xf numFmtId="3" fontId="22" fillId="147" borderId="56" xfId="16" applyNumberFormat="1" applyFont="1" applyFill="1" applyBorder="1" applyAlignment="1">
      <alignment horizontal="right"/>
    </xf>
    <xf numFmtId="3" fontId="22" fillId="39" borderId="26" xfId="16" applyNumberFormat="1" applyFont="1" applyFill="1" applyBorder="1" applyAlignment="1">
      <alignment horizontal="left" vertical="center" wrapText="1"/>
    </xf>
    <xf numFmtId="3" fontId="76" fillId="39" borderId="146" xfId="16" applyNumberFormat="1" applyFont="1" applyFill="1" applyBorder="1" applyAlignment="1">
      <alignment vertical="center" wrapText="1"/>
    </xf>
    <xf numFmtId="3" fontId="22" fillId="39" borderId="146" xfId="16" applyNumberFormat="1" applyFont="1" applyFill="1" applyBorder="1" applyAlignment="1">
      <alignment vertical="center"/>
    </xf>
    <xf numFmtId="3" fontId="22" fillId="39" borderId="483" xfId="16" applyNumberFormat="1" applyFont="1" applyFill="1" applyBorder="1" applyAlignment="1">
      <alignment vertical="center"/>
    </xf>
    <xf numFmtId="3" fontId="22" fillId="39" borderId="480" xfId="16" applyNumberFormat="1" applyFont="1" applyFill="1" applyBorder="1" applyAlignment="1">
      <alignment vertical="center"/>
    </xf>
    <xf numFmtId="3" fontId="73" fillId="39" borderId="480" xfId="16" applyNumberFormat="1" applyFont="1" applyFill="1" applyBorder="1" applyAlignment="1">
      <alignment vertical="center"/>
    </xf>
    <xf numFmtId="3" fontId="22" fillId="6" borderId="113" xfId="16" applyNumberFormat="1" applyFont="1" applyFill="1" applyBorder="1" applyAlignment="1">
      <alignment horizontal="right" vertical="center" wrapText="1"/>
    </xf>
    <xf numFmtId="3" fontId="92" fillId="0" borderId="219" xfId="16" applyNumberFormat="1" applyFont="1" applyBorder="1" applyAlignment="1">
      <alignment horizontal="left" vertical="center" wrapText="1"/>
    </xf>
    <xf numFmtId="2" fontId="0" fillId="0" borderId="0" xfId="0" applyNumberFormat="1"/>
    <xf numFmtId="4" fontId="77" fillId="0" borderId="219" xfId="0" applyNumberFormat="1" applyFont="1" applyBorder="1" applyAlignment="1">
      <alignment vertical="center"/>
    </xf>
    <xf numFmtId="4" fontId="31" fillId="0" borderId="218" xfId="0" applyNumberFormat="1" applyFont="1" applyBorder="1" applyAlignment="1">
      <alignment vertical="center"/>
    </xf>
    <xf numFmtId="3" fontId="92" fillId="0" borderId="482" xfId="16" applyNumberFormat="1" applyFont="1" applyBorder="1" applyAlignment="1">
      <alignment horizontal="left" vertical="center" wrapText="1"/>
    </xf>
    <xf numFmtId="0" fontId="0" fillId="0" borderId="486" xfId="0" applyBorder="1" applyAlignment="1">
      <alignment horizontal="center"/>
    </xf>
    <xf numFmtId="0" fontId="0" fillId="0" borderId="464" xfId="0" applyBorder="1" applyAlignment="1">
      <alignment horizontal="center"/>
    </xf>
    <xf numFmtId="4" fontId="77" fillId="0" borderId="482" xfId="0" applyNumberFormat="1" applyFont="1" applyBorder="1" applyAlignment="1">
      <alignment horizontal="right"/>
    </xf>
    <xf numFmtId="4" fontId="83" fillId="0" borderId="477" xfId="0" applyNumberFormat="1" applyFont="1" applyBorder="1"/>
    <xf numFmtId="0" fontId="84" fillId="0" borderId="464" xfId="0" applyFont="1" applyBorder="1"/>
    <xf numFmtId="4" fontId="77" fillId="0" borderId="476" xfId="0" applyNumberFormat="1" applyFont="1" applyBorder="1" applyAlignment="1">
      <alignment horizontal="right"/>
    </xf>
    <xf numFmtId="0" fontId="84" fillId="0" borderId="486" xfId="0" applyFont="1" applyBorder="1"/>
    <xf numFmtId="4" fontId="83" fillId="0" borderId="486" xfId="0" applyNumberFormat="1" applyFont="1" applyBorder="1"/>
    <xf numFmtId="4" fontId="83" fillId="0" borderId="477" xfId="0" applyNumberFormat="1" applyFont="1" applyBorder="1" applyAlignment="1">
      <alignment horizontal="right" vertical="center"/>
    </xf>
    <xf numFmtId="4" fontId="31" fillId="0" borderId="47" xfId="0" applyNumberFormat="1" applyFont="1" applyBorder="1" applyAlignment="1">
      <alignment horizontal="right"/>
    </xf>
    <xf numFmtId="4" fontId="83" fillId="0" borderId="486" xfId="0" applyNumberFormat="1" applyFont="1" applyBorder="1" applyAlignment="1">
      <alignment vertical="center"/>
    </xf>
    <xf numFmtId="0" fontId="84" fillId="0" borderId="464" xfId="132" applyFont="1" applyBorder="1"/>
    <xf numFmtId="3" fontId="28" fillId="0" borderId="0" xfId="16" applyNumberFormat="1" applyFont="1"/>
    <xf numFmtId="4" fontId="31" fillId="0" borderId="158" xfId="0" applyNumberFormat="1" applyFont="1" applyBorder="1"/>
    <xf numFmtId="3" fontId="22" fillId="6" borderId="21" xfId="16" applyNumberFormat="1" applyFont="1" applyFill="1" applyBorder="1" applyAlignment="1">
      <alignment vertical="center"/>
    </xf>
    <xf numFmtId="4" fontId="25" fillId="0" borderId="146" xfId="0" applyNumberFormat="1" applyFont="1" applyBorder="1" applyAlignment="1">
      <alignment vertical="center"/>
    </xf>
    <xf numFmtId="4" fontId="31" fillId="7" borderId="158" xfId="0" applyNumberFormat="1" applyFont="1" applyFill="1" applyBorder="1" applyAlignment="1">
      <alignment horizontal="right"/>
    </xf>
    <xf numFmtId="4" fontId="0" fillId="48" borderId="90" xfId="3" applyNumberFormat="1" applyFont="1" applyFill="1" applyBorder="1" applyAlignment="1">
      <alignment horizontal="center"/>
    </xf>
    <xf numFmtId="4" fontId="0" fillId="48" borderId="40" xfId="3" applyNumberFormat="1" applyFont="1" applyFill="1" applyBorder="1"/>
    <xf numFmtId="4" fontId="0" fillId="48" borderId="88" xfId="3" applyNumberFormat="1" applyFont="1" applyFill="1" applyBorder="1"/>
    <xf numFmtId="3" fontId="25" fillId="5" borderId="60" xfId="16" applyNumberFormat="1" applyFont="1" applyFill="1" applyBorder="1" applyAlignment="1">
      <alignment vertical="center" wrapText="1"/>
    </xf>
    <xf numFmtId="3" fontId="76" fillId="5" borderId="43" xfId="3" applyNumberFormat="1" applyFont="1" applyFill="1" applyBorder="1" applyAlignment="1">
      <alignment vertical="center"/>
    </xf>
    <xf numFmtId="3" fontId="22" fillId="5" borderId="43" xfId="3" applyNumberFormat="1" applyFont="1" applyFill="1" applyBorder="1" applyAlignment="1">
      <alignment vertical="center"/>
    </xf>
    <xf numFmtId="3" fontId="25" fillId="5" borderId="218" xfId="16" applyNumberFormat="1" applyFont="1" applyFill="1" applyBorder="1" applyAlignment="1">
      <alignment vertical="center" wrapText="1"/>
    </xf>
    <xf numFmtId="3" fontId="25" fillId="5" borderId="55" xfId="16" applyNumberFormat="1" applyFont="1" applyFill="1" applyBorder="1" applyAlignment="1">
      <alignment vertical="center" wrapText="1"/>
    </xf>
    <xf numFmtId="10" fontId="76" fillId="5" borderId="55" xfId="3" applyNumberFormat="1" applyFont="1" applyFill="1" applyBorder="1" applyAlignment="1">
      <alignment vertical="center"/>
    </xf>
    <xf numFmtId="3" fontId="22" fillId="5" borderId="55" xfId="3" applyNumberFormat="1" applyFont="1" applyFill="1" applyBorder="1" applyAlignment="1">
      <alignment vertical="center"/>
    </xf>
    <xf numFmtId="3" fontId="76" fillId="5" borderId="218" xfId="3" applyNumberFormat="1" applyFont="1" applyFill="1" applyBorder="1" applyAlignment="1">
      <alignment vertical="center"/>
    </xf>
    <xf numFmtId="3" fontId="22" fillId="5" borderId="218" xfId="3" applyNumberFormat="1" applyFont="1" applyFill="1" applyBorder="1" applyAlignment="1">
      <alignment vertical="center"/>
    </xf>
    <xf numFmtId="10" fontId="22" fillId="5" borderId="55" xfId="3" applyNumberFormat="1" applyFont="1" applyFill="1" applyBorder="1" applyAlignment="1">
      <alignment vertical="center"/>
    </xf>
    <xf numFmtId="4" fontId="149" fillId="0" borderId="146" xfId="0" applyNumberFormat="1" applyFont="1" applyBorder="1"/>
    <xf numFmtId="4" fontId="86" fillId="0" borderId="475" xfId="0" applyNumberFormat="1" applyFont="1" applyFill="1" applyBorder="1"/>
    <xf numFmtId="4" fontId="86" fillId="0" borderId="146" xfId="0" applyNumberFormat="1" applyFont="1" applyFill="1" applyBorder="1"/>
    <xf numFmtId="4" fontId="25" fillId="0" borderId="146" xfId="0" applyNumberFormat="1" applyFont="1" applyFill="1" applyBorder="1"/>
    <xf numFmtId="4" fontId="86" fillId="0" borderId="146" xfId="0" applyNumberFormat="1" applyFont="1" applyFill="1" applyBorder="1" applyAlignment="1">
      <alignment vertical="center"/>
    </xf>
    <xf numFmtId="4" fontId="25" fillId="0" borderId="146" xfId="0" applyNumberFormat="1" applyFont="1" applyFill="1" applyBorder="1" applyAlignment="1">
      <alignment vertical="center"/>
    </xf>
    <xf numFmtId="4" fontId="149" fillId="0" borderId="146" xfId="0" applyNumberFormat="1" applyFont="1" applyFill="1" applyBorder="1"/>
    <xf numFmtId="4" fontId="86" fillId="0" borderId="218" xfId="0" applyNumberFormat="1" applyFont="1" applyFill="1" applyBorder="1"/>
    <xf numFmtId="0" fontId="65" fillId="0" borderId="0" xfId="16" applyFont="1" applyAlignment="1">
      <alignment horizontal="center" vertical="center"/>
    </xf>
    <xf numFmtId="0" fontId="65" fillId="0" borderId="24" xfId="16" applyFont="1" applyBorder="1" applyAlignment="1">
      <alignment horizontal="center" vertical="center"/>
    </xf>
    <xf numFmtId="0" fontId="65" fillId="0" borderId="25" xfId="16" applyFont="1" applyBorder="1" applyAlignment="1">
      <alignment horizontal="center" vertical="center"/>
    </xf>
    <xf numFmtId="0" fontId="65" fillId="0" borderId="23" xfId="16" applyFont="1" applyBorder="1" applyAlignment="1">
      <alignment horizontal="center" vertical="center"/>
    </xf>
    <xf numFmtId="10" fontId="83" fillId="0" borderId="487" xfId="3" applyNumberFormat="1" applyFont="1" applyBorder="1" applyAlignment="1">
      <alignment horizontal="center" vertical="center"/>
    </xf>
    <xf numFmtId="10" fontId="83" fillId="0" borderId="40" xfId="3" applyNumberFormat="1" applyFont="1" applyBorder="1" applyAlignment="1">
      <alignment horizontal="center" vertical="center"/>
    </xf>
    <xf numFmtId="0" fontId="12" fillId="34" borderId="127" xfId="0" applyFont="1" applyFill="1" applyBorder="1" applyAlignment="1">
      <alignment horizontal="left"/>
    </xf>
    <xf numFmtId="0" fontId="12" fillId="34" borderId="128" xfId="0" applyFont="1" applyFill="1" applyBorder="1" applyAlignment="1">
      <alignment horizontal="left"/>
    </xf>
    <xf numFmtId="0" fontId="0" fillId="34" borderId="91" xfId="0" applyFill="1" applyBorder="1" applyAlignment="1">
      <alignment horizontal="left"/>
    </xf>
    <xf numFmtId="0" fontId="0" fillId="34" borderId="90" xfId="0" applyFill="1" applyBorder="1" applyAlignment="1">
      <alignment horizontal="left"/>
    </xf>
    <xf numFmtId="0" fontId="12" fillId="34" borderId="20" xfId="0" applyFont="1" applyFill="1" applyBorder="1" applyAlignment="1">
      <alignment horizontal="left"/>
    </xf>
    <xf numFmtId="0" fontId="12" fillId="34" borderId="40" xfId="0" applyFont="1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158" xfId="0" applyFill="1" applyBorder="1" applyAlignment="1">
      <alignment horizontal="left"/>
    </xf>
    <xf numFmtId="0" fontId="0" fillId="34" borderId="159" xfId="0" applyFill="1" applyBorder="1" applyAlignment="1">
      <alignment horizontal="left"/>
    </xf>
    <xf numFmtId="0" fontId="89" fillId="149" borderId="0" xfId="0" applyFont="1" applyFill="1" applyAlignment="1">
      <alignment horizontal="center"/>
    </xf>
    <xf numFmtId="0" fontId="85" fillId="0" borderId="27" xfId="0" applyFont="1" applyBorder="1" applyAlignment="1">
      <alignment horizontal="left"/>
    </xf>
    <xf numFmtId="0" fontId="87" fillId="0" borderId="220" xfId="0" applyFont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77" xfId="0" applyFont="1" applyFill="1" applyBorder="1" applyAlignment="1">
      <alignment horizontal="center" vertical="center"/>
    </xf>
    <xf numFmtId="0" fontId="31" fillId="8" borderId="32" xfId="0" applyFont="1" applyFill="1" applyBorder="1" applyAlignment="1">
      <alignment horizontal="center" vertical="center"/>
    </xf>
    <xf numFmtId="3" fontId="0" fillId="8" borderId="108" xfId="0" applyNumberFormat="1" applyFill="1" applyBorder="1" applyAlignment="1">
      <alignment horizontal="center" vertical="center"/>
    </xf>
    <xf numFmtId="3" fontId="0" fillId="8" borderId="101" xfId="0" applyNumberFormat="1" applyFill="1" applyBorder="1" applyAlignment="1">
      <alignment horizontal="center" vertical="center"/>
    </xf>
    <xf numFmtId="3" fontId="0" fillId="8" borderId="31" xfId="0" applyNumberFormat="1" applyFill="1" applyBorder="1" applyAlignment="1">
      <alignment horizontal="center" vertical="center"/>
    </xf>
    <xf numFmtId="3" fontId="0" fillId="24" borderId="108" xfId="0" applyNumberFormat="1" applyFill="1" applyBorder="1" applyAlignment="1">
      <alignment horizontal="center" vertical="center"/>
    </xf>
    <xf numFmtId="3" fontId="0" fillId="24" borderId="101" xfId="0" applyNumberFormat="1" applyFill="1" applyBorder="1" applyAlignment="1">
      <alignment horizontal="center" vertical="center"/>
    </xf>
    <xf numFmtId="3" fontId="0" fillId="24" borderId="31" xfId="0" applyNumberFormat="1" applyFill="1" applyBorder="1" applyAlignment="1">
      <alignment horizontal="center" vertical="center"/>
    </xf>
    <xf numFmtId="0" fontId="31" fillId="24" borderId="4" xfId="0" applyFont="1" applyFill="1" applyBorder="1" applyAlignment="1">
      <alignment horizontal="center" vertical="center"/>
    </xf>
    <xf numFmtId="0" fontId="31" fillId="24" borderId="177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0" fontId="87" fillId="0" borderId="36" xfId="0" applyFont="1" applyBorder="1" applyAlignment="1">
      <alignment horizontal="center" vertical="center"/>
    </xf>
    <xf numFmtId="0" fontId="87" fillId="0" borderId="57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3" fontId="0" fillId="14" borderId="108" xfId="0" applyNumberFormat="1" applyFill="1" applyBorder="1" applyAlignment="1">
      <alignment horizontal="center" vertical="center"/>
    </xf>
    <xf numFmtId="3" fontId="0" fillId="14" borderId="101" xfId="0" applyNumberFormat="1" applyFill="1" applyBorder="1" applyAlignment="1">
      <alignment horizontal="center" vertical="center"/>
    </xf>
    <xf numFmtId="3" fontId="0" fillId="14" borderId="31" xfId="0" applyNumberFormat="1" applyFill="1" applyBorder="1" applyAlignment="1">
      <alignment horizontal="center" vertical="center"/>
    </xf>
    <xf numFmtId="0" fontId="31" fillId="14" borderId="4" xfId="0" applyFont="1" applyFill="1" applyBorder="1" applyAlignment="1">
      <alignment horizontal="center" vertical="center"/>
    </xf>
    <xf numFmtId="0" fontId="31" fillId="14" borderId="177" xfId="0" applyFont="1" applyFill="1" applyBorder="1" applyAlignment="1">
      <alignment horizontal="center" vertical="center"/>
    </xf>
    <xf numFmtId="0" fontId="31" fillId="14" borderId="32" xfId="0" applyFont="1" applyFill="1" applyBorder="1" applyAlignment="1">
      <alignment horizontal="center" vertical="center"/>
    </xf>
    <xf numFmtId="0" fontId="90" fillId="149" borderId="0" xfId="0" applyFont="1" applyFill="1" applyAlignment="1">
      <alignment horizontal="center"/>
    </xf>
    <xf numFmtId="3" fontId="65" fillId="36" borderId="168" xfId="16" quotePrefix="1" applyNumberFormat="1" applyFont="1" applyFill="1" applyBorder="1" applyAlignment="1">
      <alignment horizontal="left" vertical="center" wrapText="1"/>
    </xf>
    <xf numFmtId="3" fontId="65" fillId="36" borderId="169" xfId="16" quotePrefix="1" applyNumberFormat="1" applyFont="1" applyFill="1" applyBorder="1" applyAlignment="1">
      <alignment horizontal="left" vertical="center" wrapText="1"/>
    </xf>
    <xf numFmtId="3" fontId="65" fillId="36" borderId="170" xfId="16" quotePrefix="1" applyNumberFormat="1" applyFont="1" applyFill="1" applyBorder="1" applyAlignment="1">
      <alignment horizontal="left" vertical="center" wrapText="1"/>
    </xf>
    <xf numFmtId="3" fontId="65" fillId="36" borderId="171" xfId="16" quotePrefix="1" applyNumberFormat="1" applyFont="1" applyFill="1" applyBorder="1" applyAlignment="1">
      <alignment horizontal="left" vertical="center" wrapText="1"/>
    </xf>
    <xf numFmtId="3" fontId="65" fillId="36" borderId="172" xfId="16" quotePrefix="1" applyNumberFormat="1" applyFont="1" applyFill="1" applyBorder="1" applyAlignment="1">
      <alignment horizontal="left" vertical="center" wrapText="1"/>
    </xf>
    <xf numFmtId="3" fontId="65" fillId="36" borderId="173" xfId="16" quotePrefix="1" applyNumberFormat="1" applyFont="1" applyFill="1" applyBorder="1" applyAlignment="1">
      <alignment horizontal="left" vertical="center" wrapText="1"/>
    </xf>
    <xf numFmtId="0" fontId="0" fillId="0" borderId="484" xfId="0" applyBorder="1" applyAlignment="1">
      <alignment horizontal="center"/>
    </xf>
    <xf numFmtId="9" fontId="0" fillId="0" borderId="484" xfId="0" applyNumberFormat="1" applyBorder="1" applyAlignment="1">
      <alignment horizontal="center"/>
    </xf>
    <xf numFmtId="14" fontId="0" fillId="0" borderId="484" xfId="0" applyNumberFormat="1" applyBorder="1" applyAlignment="1">
      <alignment horizontal="center"/>
    </xf>
    <xf numFmtId="0" fontId="37" fillId="27" borderId="7" xfId="0" applyFont="1" applyFill="1" applyBorder="1" applyAlignment="1">
      <alignment horizontal="center"/>
    </xf>
    <xf numFmtId="0" fontId="37" fillId="27" borderId="8" xfId="0" applyFont="1" applyFill="1" applyBorder="1" applyAlignment="1">
      <alignment horizontal="center"/>
    </xf>
    <xf numFmtId="0" fontId="0" fillId="5" borderId="58" xfId="0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 wrapText="1"/>
    </xf>
    <xf numFmtId="0" fontId="12" fillId="17" borderId="16" xfId="0" applyFont="1" applyFill="1" applyBorder="1" applyAlignment="1">
      <alignment horizontal="center"/>
    </xf>
    <xf numFmtId="0" fontId="12" fillId="17" borderId="21" xfId="0" applyFont="1" applyFill="1" applyBorder="1" applyAlignment="1">
      <alignment horizontal="center"/>
    </xf>
    <xf numFmtId="0" fontId="12" fillId="17" borderId="22" xfId="0" applyFont="1" applyFill="1" applyBorder="1" applyAlignment="1">
      <alignment horizontal="center"/>
    </xf>
    <xf numFmtId="3" fontId="24" fillId="0" borderId="60" xfId="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vertical="center"/>
    </xf>
    <xf numFmtId="3" fontId="24" fillId="0" borderId="59" xfId="0" applyNumberFormat="1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/>
    </xf>
    <xf numFmtId="3" fontId="24" fillId="13" borderId="60" xfId="0" applyNumberFormat="1" applyFont="1" applyFill="1" applyBorder="1" applyAlignment="1">
      <alignment horizontal="center" vertical="center" wrapText="1"/>
    </xf>
    <xf numFmtId="3" fontId="24" fillId="13" borderId="56" xfId="0" applyNumberFormat="1" applyFont="1" applyFill="1" applyBorder="1" applyAlignment="1">
      <alignment horizontal="center" vertical="center" wrapText="1"/>
    </xf>
    <xf numFmtId="3" fontId="24" fillId="29" borderId="6" xfId="0" applyNumberFormat="1" applyFont="1" applyFill="1" applyBorder="1" applyAlignment="1">
      <alignment horizontal="center" vertical="center" wrapText="1"/>
    </xf>
    <xf numFmtId="0" fontId="24" fillId="29" borderId="11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/>
    </xf>
    <xf numFmtId="3" fontId="24" fillId="29" borderId="9" xfId="0" applyNumberFormat="1" applyFont="1" applyFill="1" applyBorder="1" applyAlignment="1">
      <alignment horizontal="center" vertical="center" wrapText="1"/>
    </xf>
    <xf numFmtId="0" fontId="24" fillId="29" borderId="14" xfId="0" applyFont="1" applyFill="1" applyBorder="1" applyAlignment="1">
      <alignment vertical="center"/>
    </xf>
    <xf numFmtId="165" fontId="24" fillId="30" borderId="43" xfId="2" applyFont="1" applyFill="1" applyBorder="1" applyAlignment="1">
      <alignment horizontal="center" vertical="center" wrapText="1"/>
    </xf>
    <xf numFmtId="165" fontId="24" fillId="30" borderId="55" xfId="2" applyFont="1" applyFill="1" applyBorder="1" applyAlignment="1">
      <alignment horizontal="center" vertical="center" wrapText="1"/>
    </xf>
    <xf numFmtId="0" fontId="24" fillId="11" borderId="0" xfId="0" applyFont="1" applyFill="1" applyAlignment="1">
      <alignment horizontal="center" vertical="center" wrapText="1"/>
    </xf>
    <xf numFmtId="0" fontId="24" fillId="6" borderId="27" xfId="0" applyFont="1" applyFill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center"/>
    </xf>
    <xf numFmtId="0" fontId="24" fillId="7" borderId="23" xfId="0" applyFont="1" applyFill="1" applyBorder="1" applyAlignment="1">
      <alignment horizontal="center"/>
    </xf>
    <xf numFmtId="0" fontId="24" fillId="39" borderId="24" xfId="0" applyFont="1" applyFill="1" applyBorder="1" applyAlignment="1">
      <alignment horizontal="center" vertical="center" wrapText="1"/>
    </xf>
    <xf numFmtId="0" fontId="24" fillId="39" borderId="25" xfId="0" applyFont="1" applyFill="1" applyBorder="1" applyAlignment="1">
      <alignment horizontal="center" vertical="center" wrapText="1"/>
    </xf>
    <xf numFmtId="0" fontId="24" fillId="39" borderId="23" xfId="0" applyFont="1" applyFill="1" applyBorder="1" applyAlignment="1">
      <alignment horizontal="center" vertical="center" wrapText="1"/>
    </xf>
    <xf numFmtId="3" fontId="24" fillId="0" borderId="43" xfId="0" applyNumberFormat="1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wrapText="1"/>
    </xf>
    <xf numFmtId="3" fontId="24" fillId="0" borderId="23" xfId="0" applyNumberFormat="1" applyFont="1" applyBorder="1" applyAlignment="1">
      <alignment horizont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3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80" borderId="24" xfId="0" applyNumberFormat="1" applyFont="1" applyFill="1" applyBorder="1" applyAlignment="1">
      <alignment horizontal="center" vertical="center" wrapText="1"/>
    </xf>
    <xf numFmtId="3" fontId="24" fillId="80" borderId="25" xfId="0" applyNumberFormat="1" applyFont="1" applyFill="1" applyBorder="1" applyAlignment="1">
      <alignment horizontal="center" vertical="center" wrapText="1"/>
    </xf>
    <xf numFmtId="3" fontId="24" fillId="80" borderId="23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center" vertical="center" wrapText="1"/>
    </xf>
    <xf numFmtId="3" fontId="24" fillId="22" borderId="60" xfId="0" applyNumberFormat="1" applyFont="1" applyFill="1" applyBorder="1" applyAlignment="1">
      <alignment horizontal="center" vertical="center" wrapText="1"/>
    </xf>
    <xf numFmtId="3" fontId="24" fillId="22" borderId="56" xfId="0" applyNumberFormat="1" applyFont="1" applyFill="1" applyBorder="1" applyAlignment="1">
      <alignment horizontal="center" vertical="center" wrapText="1"/>
    </xf>
    <xf numFmtId="3" fontId="24" fillId="0" borderId="37" xfId="0" applyNumberFormat="1" applyFont="1" applyBorder="1" applyAlignment="1">
      <alignment horizontal="center" vertical="center" wrapText="1"/>
    </xf>
    <xf numFmtId="3" fontId="24" fillId="0" borderId="38" xfId="0" applyNumberFormat="1" applyFont="1" applyBorder="1" applyAlignment="1">
      <alignment horizontal="center" vertical="center" wrapText="1"/>
    </xf>
    <xf numFmtId="3" fontId="24" fillId="42" borderId="24" xfId="0" applyNumberFormat="1" applyFont="1" applyFill="1" applyBorder="1" applyAlignment="1">
      <alignment horizontal="center" vertical="center" wrapText="1"/>
    </xf>
    <xf numFmtId="3" fontId="24" fillId="42" borderId="25" xfId="0" applyNumberFormat="1" applyFont="1" applyFill="1" applyBorder="1" applyAlignment="1">
      <alignment horizontal="center" vertical="center" wrapText="1"/>
    </xf>
    <xf numFmtId="3" fontId="24" fillId="42" borderId="23" xfId="0" applyNumberFormat="1" applyFont="1" applyFill="1" applyBorder="1" applyAlignment="1">
      <alignment horizontal="center" vertical="center" wrapText="1"/>
    </xf>
    <xf numFmtId="3" fontId="24" fillId="0" borderId="58" xfId="0" applyNumberFormat="1" applyFont="1" applyBorder="1" applyAlignment="1">
      <alignment horizontal="center" vertical="center"/>
    </xf>
    <xf numFmtId="3" fontId="24" fillId="0" borderId="50" xfId="0" applyNumberFormat="1" applyFont="1" applyBorder="1" applyAlignment="1">
      <alignment horizontal="center" vertical="center"/>
    </xf>
    <xf numFmtId="3" fontId="24" fillId="42" borderId="107" xfId="0" applyNumberFormat="1" applyFont="1" applyFill="1" applyBorder="1" applyAlignment="1">
      <alignment horizontal="center" vertical="center" wrapText="1"/>
    </xf>
    <xf numFmtId="3" fontId="24" fillId="42" borderId="4" xfId="0" applyNumberFormat="1" applyFont="1" applyFill="1" applyBorder="1" applyAlignment="1">
      <alignment horizontal="center" vertical="center" wrapText="1"/>
    </xf>
    <xf numFmtId="3" fontId="24" fillId="10" borderId="167" xfId="0" applyNumberFormat="1" applyFont="1" applyFill="1" applyBorder="1" applyAlignment="1">
      <alignment horizontal="center"/>
    </xf>
    <xf numFmtId="3" fontId="24" fillId="48" borderId="167" xfId="0" applyNumberFormat="1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32" borderId="9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16" borderId="108" xfId="0" applyFont="1" applyFill="1" applyBorder="1" applyAlignment="1">
      <alignment horizontal="center" vertical="center"/>
    </xf>
    <xf numFmtId="0" fontId="24" fillId="16" borderId="31" xfId="0" applyFont="1" applyFill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4" fillId="15" borderId="60" xfId="0" applyFont="1" applyFill="1" applyBorder="1" applyAlignment="1">
      <alignment horizontal="center" vertical="center" wrapText="1"/>
    </xf>
    <xf numFmtId="0" fontId="24" fillId="15" borderId="56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5" borderId="60" xfId="0" applyFont="1" applyFill="1" applyBorder="1" applyAlignment="1">
      <alignment horizontal="center" vertical="center" wrapText="1"/>
    </xf>
    <xf numFmtId="0" fontId="24" fillId="5" borderId="5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4" borderId="60" xfId="0" quotePrefix="1" applyFont="1" applyFill="1" applyBorder="1" applyAlignment="1">
      <alignment horizontal="center" vertical="center" wrapText="1"/>
    </xf>
    <xf numFmtId="0" fontId="24" fillId="14" borderId="56" xfId="0" applyFont="1" applyFill="1" applyBorder="1" applyAlignment="1">
      <alignment horizontal="center" vertical="center" wrapText="1"/>
    </xf>
    <xf numFmtId="0" fontId="24" fillId="48" borderId="37" xfId="0" quotePrefix="1" applyFont="1" applyFill="1" applyBorder="1" applyAlignment="1">
      <alignment horizontal="center" vertical="center" wrapText="1"/>
    </xf>
    <xf numFmtId="0" fontId="24" fillId="48" borderId="27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14" borderId="37" xfId="0" quotePrefix="1" applyFont="1" applyFill="1" applyBorder="1" applyAlignment="1">
      <alignment horizontal="center" vertical="center" wrapText="1"/>
    </xf>
    <xf numFmtId="0" fontId="24" fillId="14" borderId="27" xfId="0" applyFont="1" applyFill="1" applyBorder="1" applyAlignment="1">
      <alignment horizontal="center" vertical="center" wrapText="1"/>
    </xf>
    <xf numFmtId="0" fontId="24" fillId="48" borderId="60" xfId="0" quotePrefix="1" applyFont="1" applyFill="1" applyBorder="1" applyAlignment="1">
      <alignment horizontal="center" vertical="center" wrapText="1"/>
    </xf>
    <xf numFmtId="0" fontId="24" fillId="48" borderId="56" xfId="0" applyFont="1" applyFill="1" applyBorder="1" applyAlignment="1">
      <alignment horizontal="center" vertical="center" wrapText="1"/>
    </xf>
    <xf numFmtId="0" fontId="143" fillId="0" borderId="42" xfId="2884" applyFont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 wrapText="1"/>
    </xf>
    <xf numFmtId="0" fontId="25" fillId="7" borderId="23" xfId="0" applyFont="1" applyFill="1" applyBorder="1" applyAlignment="1">
      <alignment horizontal="center" vertical="center" wrapText="1"/>
    </xf>
  </cellXfs>
  <cellStyles count="23250">
    <cellStyle name="20 % - zvýraznenie1 2" xfId="646" xr:uid="{00000000-0005-0000-0000-000000000000}"/>
    <cellStyle name="20 % - zvýraznenie1 2 2" xfId="647" xr:uid="{00000000-0005-0000-0000-000001000000}"/>
    <cellStyle name="20 % - zvýraznenie1 2 2 2" xfId="1126" xr:uid="{00000000-0005-0000-0000-000002000000}"/>
    <cellStyle name="20 % - zvýraznenie1 2 2 2 2" xfId="4029" xr:uid="{00000000-0005-0000-0000-000003000000}"/>
    <cellStyle name="20 % - zvýraznenie1 2 2 3" xfId="1771" xr:uid="{00000000-0005-0000-0000-000004000000}"/>
    <cellStyle name="20 % - zvýraznenie1 2 2 3 2" xfId="4674" xr:uid="{00000000-0005-0000-0000-000005000000}"/>
    <cellStyle name="20 % - zvýraznenie1 2 2 4" xfId="2647" xr:uid="{00000000-0005-0000-0000-000006000000}"/>
    <cellStyle name="20 % - zvýraznenie1 2 2 4 2" xfId="5549" xr:uid="{00000000-0005-0000-0000-000007000000}"/>
    <cellStyle name="20 % - zvýraznenie1 2 2 5" xfId="3550" xr:uid="{00000000-0005-0000-0000-000008000000}"/>
    <cellStyle name="20 % - zvýraznenie1 2 3" xfId="1125" xr:uid="{00000000-0005-0000-0000-000009000000}"/>
    <cellStyle name="20 % - zvýraznenie1 2 3 2" xfId="4028" xr:uid="{00000000-0005-0000-0000-00000A000000}"/>
    <cellStyle name="20 % - zvýraznenie1 2 4" xfId="1770" xr:uid="{00000000-0005-0000-0000-00000B000000}"/>
    <cellStyle name="20 % - zvýraznenie1 2 4 2" xfId="4673" xr:uid="{00000000-0005-0000-0000-00000C000000}"/>
    <cellStyle name="20 % - zvýraznenie1 2 5" xfId="2467" xr:uid="{00000000-0005-0000-0000-00000D000000}"/>
    <cellStyle name="20 % - zvýraznenie1 2 5 2" xfId="5369" xr:uid="{00000000-0005-0000-0000-00000E000000}"/>
    <cellStyle name="20 % - zvýraznenie1 2 6" xfId="3549" xr:uid="{00000000-0005-0000-0000-00000F000000}"/>
    <cellStyle name="20 % - zvýraznenie1 3" xfId="648" xr:uid="{00000000-0005-0000-0000-000010000000}"/>
    <cellStyle name="20 % - zvýraznenie1 3 2" xfId="649" xr:uid="{00000000-0005-0000-0000-000011000000}"/>
    <cellStyle name="20 % - zvýraznenie1 3 2 2" xfId="1128" xr:uid="{00000000-0005-0000-0000-000012000000}"/>
    <cellStyle name="20 % - zvýraznenie1 3 2 2 2" xfId="4031" xr:uid="{00000000-0005-0000-0000-000013000000}"/>
    <cellStyle name="20 % - zvýraznenie1 3 2 3" xfId="1773" xr:uid="{00000000-0005-0000-0000-000014000000}"/>
    <cellStyle name="20 % - zvýraznenie1 3 2 3 2" xfId="4676" xr:uid="{00000000-0005-0000-0000-000015000000}"/>
    <cellStyle name="20 % - zvýraznenie1 3 2 4" xfId="3552" xr:uid="{00000000-0005-0000-0000-000016000000}"/>
    <cellStyle name="20 % - zvýraznenie1 3 3" xfId="1127" xr:uid="{00000000-0005-0000-0000-000017000000}"/>
    <cellStyle name="20 % - zvýraznenie1 3 3 2" xfId="4030" xr:uid="{00000000-0005-0000-0000-000018000000}"/>
    <cellStyle name="20 % - zvýraznenie1 3 4" xfId="1772" xr:uid="{00000000-0005-0000-0000-000019000000}"/>
    <cellStyle name="20 % - zvýraznenie1 3 4 2" xfId="4675" xr:uid="{00000000-0005-0000-0000-00001A000000}"/>
    <cellStyle name="20 % - zvýraznenie1 3 5" xfId="2617" xr:uid="{00000000-0005-0000-0000-00001B000000}"/>
    <cellStyle name="20 % - zvýraznenie1 3 5 2" xfId="5519" xr:uid="{00000000-0005-0000-0000-00001C000000}"/>
    <cellStyle name="20 % - zvýraznenie1 3 6" xfId="3551" xr:uid="{00000000-0005-0000-0000-00001D000000}"/>
    <cellStyle name="20 % - zvýraznenie1 4" xfId="650" xr:uid="{00000000-0005-0000-0000-00001E000000}"/>
    <cellStyle name="20 % - zvýraznenie1 4 2" xfId="651" xr:uid="{00000000-0005-0000-0000-00001F000000}"/>
    <cellStyle name="20 % - zvýraznenie1 4 2 2" xfId="1130" xr:uid="{00000000-0005-0000-0000-000020000000}"/>
    <cellStyle name="20 % - zvýraznenie1 4 2 2 2" xfId="4033" xr:uid="{00000000-0005-0000-0000-000021000000}"/>
    <cellStyle name="20 % - zvýraznenie1 4 2 3" xfId="1775" xr:uid="{00000000-0005-0000-0000-000022000000}"/>
    <cellStyle name="20 % - zvýraznenie1 4 2 3 2" xfId="4678" xr:uid="{00000000-0005-0000-0000-000023000000}"/>
    <cellStyle name="20 % - zvýraznenie1 4 2 4" xfId="3554" xr:uid="{00000000-0005-0000-0000-000024000000}"/>
    <cellStyle name="20 % - zvýraznenie1 4 3" xfId="1129" xr:uid="{00000000-0005-0000-0000-000025000000}"/>
    <cellStyle name="20 % - zvýraznenie1 4 3 2" xfId="4032" xr:uid="{00000000-0005-0000-0000-000026000000}"/>
    <cellStyle name="20 % - zvýraznenie1 4 4" xfId="1774" xr:uid="{00000000-0005-0000-0000-000027000000}"/>
    <cellStyle name="20 % - zvýraznenie1 4 4 2" xfId="4677" xr:uid="{00000000-0005-0000-0000-000028000000}"/>
    <cellStyle name="20 % - zvýraznenie1 4 5" xfId="3553" xr:uid="{00000000-0005-0000-0000-000029000000}"/>
    <cellStyle name="20 % - zvýraznenie1 5" xfId="652" xr:uid="{00000000-0005-0000-0000-00002A000000}"/>
    <cellStyle name="20 % - zvýraznenie1 5 2" xfId="653" xr:uid="{00000000-0005-0000-0000-00002B000000}"/>
    <cellStyle name="20 % - zvýraznenie1 5 2 2" xfId="1132" xr:uid="{00000000-0005-0000-0000-00002C000000}"/>
    <cellStyle name="20 % - zvýraznenie1 5 2 2 2" xfId="4035" xr:uid="{00000000-0005-0000-0000-00002D000000}"/>
    <cellStyle name="20 % - zvýraznenie1 5 2 3" xfId="1777" xr:uid="{00000000-0005-0000-0000-00002E000000}"/>
    <cellStyle name="20 % - zvýraznenie1 5 2 3 2" xfId="4680" xr:uid="{00000000-0005-0000-0000-00002F000000}"/>
    <cellStyle name="20 % - zvýraznenie1 5 2 4" xfId="3556" xr:uid="{00000000-0005-0000-0000-000030000000}"/>
    <cellStyle name="20 % - zvýraznenie1 5 3" xfId="1131" xr:uid="{00000000-0005-0000-0000-000031000000}"/>
    <cellStyle name="20 % - zvýraznenie1 5 3 2" xfId="4034" xr:uid="{00000000-0005-0000-0000-000032000000}"/>
    <cellStyle name="20 % - zvýraznenie1 5 4" xfId="1776" xr:uid="{00000000-0005-0000-0000-000033000000}"/>
    <cellStyle name="20 % - zvýraznenie1 5 4 2" xfId="4679" xr:uid="{00000000-0005-0000-0000-000034000000}"/>
    <cellStyle name="20 % - zvýraznenie1 5 5" xfId="3555" xr:uid="{00000000-0005-0000-0000-000035000000}"/>
    <cellStyle name="20 % - zvýraznenie1 6" xfId="654" xr:uid="{00000000-0005-0000-0000-000036000000}"/>
    <cellStyle name="20 % - zvýraznenie1 6 2" xfId="1133" xr:uid="{00000000-0005-0000-0000-000037000000}"/>
    <cellStyle name="20 % - zvýraznenie1 6 2 2" xfId="4036" xr:uid="{00000000-0005-0000-0000-000038000000}"/>
    <cellStyle name="20 % - zvýraznenie1 6 3" xfId="1778" xr:uid="{00000000-0005-0000-0000-000039000000}"/>
    <cellStyle name="20 % - zvýraznenie1 6 3 2" xfId="4681" xr:uid="{00000000-0005-0000-0000-00003A000000}"/>
    <cellStyle name="20 % - zvýraznenie1 6 4" xfId="3557" xr:uid="{00000000-0005-0000-0000-00003B000000}"/>
    <cellStyle name="20 % - zvýraznenie1 7" xfId="655" xr:uid="{00000000-0005-0000-0000-00003C000000}"/>
    <cellStyle name="20 % - zvýraznenie1 7 2" xfId="1134" xr:uid="{00000000-0005-0000-0000-00003D000000}"/>
    <cellStyle name="20 % - zvýraznenie1 7 2 2" xfId="4037" xr:uid="{00000000-0005-0000-0000-00003E000000}"/>
    <cellStyle name="20 % - zvýraznenie1 7 3" xfId="1779" xr:uid="{00000000-0005-0000-0000-00003F000000}"/>
    <cellStyle name="20 % - zvýraznenie1 7 3 2" xfId="4682" xr:uid="{00000000-0005-0000-0000-000040000000}"/>
    <cellStyle name="20 % - zvýraznenie1 7 4" xfId="3558" xr:uid="{00000000-0005-0000-0000-000041000000}"/>
    <cellStyle name="20 % - zvýraznenie1 8" xfId="2435" xr:uid="{00000000-0005-0000-0000-000042000000}"/>
    <cellStyle name="20 % - zvýraznenie1 8 2" xfId="5338" xr:uid="{00000000-0005-0000-0000-000043000000}"/>
    <cellStyle name="20 % - zvýraznenie2 2" xfId="656" xr:uid="{00000000-0005-0000-0000-000044000000}"/>
    <cellStyle name="20 % - zvýraznenie2 2 2" xfId="657" xr:uid="{00000000-0005-0000-0000-000045000000}"/>
    <cellStyle name="20 % - zvýraznenie2 2 2 2" xfId="1136" xr:uid="{00000000-0005-0000-0000-000046000000}"/>
    <cellStyle name="20 % - zvýraznenie2 2 2 2 2" xfId="4039" xr:uid="{00000000-0005-0000-0000-000047000000}"/>
    <cellStyle name="20 % - zvýraznenie2 2 2 3" xfId="1781" xr:uid="{00000000-0005-0000-0000-000048000000}"/>
    <cellStyle name="20 % - zvýraznenie2 2 2 3 2" xfId="4684" xr:uid="{00000000-0005-0000-0000-000049000000}"/>
    <cellStyle name="20 % - zvýraznenie2 2 2 4" xfId="2649" xr:uid="{00000000-0005-0000-0000-00004A000000}"/>
    <cellStyle name="20 % - zvýraznenie2 2 2 4 2" xfId="5551" xr:uid="{00000000-0005-0000-0000-00004B000000}"/>
    <cellStyle name="20 % - zvýraznenie2 2 2 5" xfId="3560" xr:uid="{00000000-0005-0000-0000-00004C000000}"/>
    <cellStyle name="20 % - zvýraznenie2 2 3" xfId="1135" xr:uid="{00000000-0005-0000-0000-00004D000000}"/>
    <cellStyle name="20 % - zvýraznenie2 2 3 2" xfId="4038" xr:uid="{00000000-0005-0000-0000-00004E000000}"/>
    <cellStyle name="20 % - zvýraznenie2 2 4" xfId="1780" xr:uid="{00000000-0005-0000-0000-00004F000000}"/>
    <cellStyle name="20 % - zvýraznenie2 2 4 2" xfId="4683" xr:uid="{00000000-0005-0000-0000-000050000000}"/>
    <cellStyle name="20 % - zvýraznenie2 2 5" xfId="2469" xr:uid="{00000000-0005-0000-0000-000051000000}"/>
    <cellStyle name="20 % - zvýraznenie2 2 5 2" xfId="5371" xr:uid="{00000000-0005-0000-0000-000052000000}"/>
    <cellStyle name="20 % - zvýraznenie2 2 6" xfId="3559" xr:uid="{00000000-0005-0000-0000-000053000000}"/>
    <cellStyle name="20 % - zvýraznenie2 3" xfId="658" xr:uid="{00000000-0005-0000-0000-000054000000}"/>
    <cellStyle name="20 % - zvýraznenie2 3 2" xfId="659" xr:uid="{00000000-0005-0000-0000-000055000000}"/>
    <cellStyle name="20 % - zvýraznenie2 3 2 2" xfId="1138" xr:uid="{00000000-0005-0000-0000-000056000000}"/>
    <cellStyle name="20 % - zvýraznenie2 3 2 2 2" xfId="4041" xr:uid="{00000000-0005-0000-0000-000057000000}"/>
    <cellStyle name="20 % - zvýraznenie2 3 2 3" xfId="1783" xr:uid="{00000000-0005-0000-0000-000058000000}"/>
    <cellStyle name="20 % - zvýraznenie2 3 2 3 2" xfId="4686" xr:uid="{00000000-0005-0000-0000-000059000000}"/>
    <cellStyle name="20 % - zvýraznenie2 3 2 4" xfId="3562" xr:uid="{00000000-0005-0000-0000-00005A000000}"/>
    <cellStyle name="20 % - zvýraznenie2 3 3" xfId="1137" xr:uid="{00000000-0005-0000-0000-00005B000000}"/>
    <cellStyle name="20 % - zvýraznenie2 3 3 2" xfId="4040" xr:uid="{00000000-0005-0000-0000-00005C000000}"/>
    <cellStyle name="20 % - zvýraznenie2 3 4" xfId="1782" xr:uid="{00000000-0005-0000-0000-00005D000000}"/>
    <cellStyle name="20 % - zvýraznenie2 3 4 2" xfId="4685" xr:uid="{00000000-0005-0000-0000-00005E000000}"/>
    <cellStyle name="20 % - zvýraznenie2 3 5" xfId="2620" xr:uid="{00000000-0005-0000-0000-00005F000000}"/>
    <cellStyle name="20 % - zvýraznenie2 3 5 2" xfId="5522" xr:uid="{00000000-0005-0000-0000-000060000000}"/>
    <cellStyle name="20 % - zvýraznenie2 3 6" xfId="3561" xr:uid="{00000000-0005-0000-0000-000061000000}"/>
    <cellStyle name="20 % - zvýraznenie2 4" xfId="660" xr:uid="{00000000-0005-0000-0000-000062000000}"/>
    <cellStyle name="20 % - zvýraznenie2 4 2" xfId="661" xr:uid="{00000000-0005-0000-0000-000063000000}"/>
    <cellStyle name="20 % - zvýraznenie2 4 2 2" xfId="1140" xr:uid="{00000000-0005-0000-0000-000064000000}"/>
    <cellStyle name="20 % - zvýraznenie2 4 2 2 2" xfId="4043" xr:uid="{00000000-0005-0000-0000-000065000000}"/>
    <cellStyle name="20 % - zvýraznenie2 4 2 3" xfId="1785" xr:uid="{00000000-0005-0000-0000-000066000000}"/>
    <cellStyle name="20 % - zvýraznenie2 4 2 3 2" xfId="4688" xr:uid="{00000000-0005-0000-0000-000067000000}"/>
    <cellStyle name="20 % - zvýraznenie2 4 2 4" xfId="3564" xr:uid="{00000000-0005-0000-0000-000068000000}"/>
    <cellStyle name="20 % - zvýraznenie2 4 3" xfId="1139" xr:uid="{00000000-0005-0000-0000-000069000000}"/>
    <cellStyle name="20 % - zvýraznenie2 4 3 2" xfId="4042" xr:uid="{00000000-0005-0000-0000-00006A000000}"/>
    <cellStyle name="20 % - zvýraznenie2 4 4" xfId="1784" xr:uid="{00000000-0005-0000-0000-00006B000000}"/>
    <cellStyle name="20 % - zvýraznenie2 4 4 2" xfId="4687" xr:uid="{00000000-0005-0000-0000-00006C000000}"/>
    <cellStyle name="20 % - zvýraznenie2 4 5" xfId="3563" xr:uid="{00000000-0005-0000-0000-00006D000000}"/>
    <cellStyle name="20 % - zvýraznenie2 5" xfId="662" xr:uid="{00000000-0005-0000-0000-00006E000000}"/>
    <cellStyle name="20 % - zvýraznenie2 5 2" xfId="663" xr:uid="{00000000-0005-0000-0000-00006F000000}"/>
    <cellStyle name="20 % - zvýraznenie2 5 2 2" xfId="1142" xr:uid="{00000000-0005-0000-0000-000070000000}"/>
    <cellStyle name="20 % - zvýraznenie2 5 2 2 2" xfId="4045" xr:uid="{00000000-0005-0000-0000-000071000000}"/>
    <cellStyle name="20 % - zvýraznenie2 5 2 3" xfId="1787" xr:uid="{00000000-0005-0000-0000-000072000000}"/>
    <cellStyle name="20 % - zvýraznenie2 5 2 3 2" xfId="4690" xr:uid="{00000000-0005-0000-0000-000073000000}"/>
    <cellStyle name="20 % - zvýraznenie2 5 2 4" xfId="3566" xr:uid="{00000000-0005-0000-0000-000074000000}"/>
    <cellStyle name="20 % - zvýraznenie2 5 3" xfId="1141" xr:uid="{00000000-0005-0000-0000-000075000000}"/>
    <cellStyle name="20 % - zvýraznenie2 5 3 2" xfId="4044" xr:uid="{00000000-0005-0000-0000-000076000000}"/>
    <cellStyle name="20 % - zvýraznenie2 5 4" xfId="1786" xr:uid="{00000000-0005-0000-0000-000077000000}"/>
    <cellStyle name="20 % - zvýraznenie2 5 4 2" xfId="4689" xr:uid="{00000000-0005-0000-0000-000078000000}"/>
    <cellStyle name="20 % - zvýraznenie2 5 5" xfId="3565" xr:uid="{00000000-0005-0000-0000-000079000000}"/>
    <cellStyle name="20 % - zvýraznenie2 6" xfId="664" xr:uid="{00000000-0005-0000-0000-00007A000000}"/>
    <cellStyle name="20 % - zvýraznenie2 6 2" xfId="1143" xr:uid="{00000000-0005-0000-0000-00007B000000}"/>
    <cellStyle name="20 % - zvýraznenie2 6 2 2" xfId="4046" xr:uid="{00000000-0005-0000-0000-00007C000000}"/>
    <cellStyle name="20 % - zvýraznenie2 6 3" xfId="1788" xr:uid="{00000000-0005-0000-0000-00007D000000}"/>
    <cellStyle name="20 % - zvýraznenie2 6 3 2" xfId="4691" xr:uid="{00000000-0005-0000-0000-00007E000000}"/>
    <cellStyle name="20 % - zvýraznenie2 6 4" xfId="3567" xr:uid="{00000000-0005-0000-0000-00007F000000}"/>
    <cellStyle name="20 % - zvýraznenie2 7" xfId="665" xr:uid="{00000000-0005-0000-0000-000080000000}"/>
    <cellStyle name="20 % - zvýraznenie2 7 2" xfId="1144" xr:uid="{00000000-0005-0000-0000-000081000000}"/>
    <cellStyle name="20 % - zvýraznenie2 7 2 2" xfId="4047" xr:uid="{00000000-0005-0000-0000-000082000000}"/>
    <cellStyle name="20 % - zvýraznenie2 7 3" xfId="1789" xr:uid="{00000000-0005-0000-0000-000083000000}"/>
    <cellStyle name="20 % - zvýraznenie2 7 3 2" xfId="4692" xr:uid="{00000000-0005-0000-0000-000084000000}"/>
    <cellStyle name="20 % - zvýraznenie2 7 4" xfId="3568" xr:uid="{00000000-0005-0000-0000-000085000000}"/>
    <cellStyle name="20 % - zvýraznenie2 8" xfId="2438" xr:uid="{00000000-0005-0000-0000-000086000000}"/>
    <cellStyle name="20 % - zvýraznenie2 8 2" xfId="5341" xr:uid="{00000000-0005-0000-0000-000087000000}"/>
    <cellStyle name="20 % - zvýraznenie3" xfId="4" builtinId="38"/>
    <cellStyle name="20 % - zvýraznenie3 10" xfId="2086" xr:uid="{00000000-0005-0000-0000-000089000000}"/>
    <cellStyle name="20 % - zvýraznenie3 10 2" xfId="4989" xr:uid="{00000000-0005-0000-0000-00008A000000}"/>
    <cellStyle name="20 % - zvýraznenie3 11" xfId="2441" xr:uid="{00000000-0005-0000-0000-00008B000000}"/>
    <cellStyle name="20 % - zvýraznenie3 11 2" xfId="5344" xr:uid="{00000000-0005-0000-0000-00008C000000}"/>
    <cellStyle name="20 % - zvýraznenie3 12" xfId="214" xr:uid="{00000000-0005-0000-0000-00008D000000}"/>
    <cellStyle name="20 % - zvýraznenie3 12 2" xfId="3117" xr:uid="{00000000-0005-0000-0000-00008E000000}"/>
    <cellStyle name="20 % - zvýraznenie3 2" xfId="666" xr:uid="{00000000-0005-0000-0000-00008F000000}"/>
    <cellStyle name="20 % - zvýraznenie3 2 2" xfId="667" xr:uid="{00000000-0005-0000-0000-000090000000}"/>
    <cellStyle name="20 % - zvýraznenie3 2 2 2" xfId="1146" xr:uid="{00000000-0005-0000-0000-000091000000}"/>
    <cellStyle name="20 % - zvýraznenie3 2 2 2 2" xfId="4049" xr:uid="{00000000-0005-0000-0000-000092000000}"/>
    <cellStyle name="20 % - zvýraznenie3 2 2 3" xfId="1791" xr:uid="{00000000-0005-0000-0000-000093000000}"/>
    <cellStyle name="20 % - zvýraznenie3 2 2 3 2" xfId="4694" xr:uid="{00000000-0005-0000-0000-000094000000}"/>
    <cellStyle name="20 % - zvýraznenie3 2 2 4" xfId="2651" xr:uid="{00000000-0005-0000-0000-000095000000}"/>
    <cellStyle name="20 % - zvýraznenie3 2 2 4 2" xfId="5553" xr:uid="{00000000-0005-0000-0000-000096000000}"/>
    <cellStyle name="20 % - zvýraznenie3 2 2 5" xfId="3570" xr:uid="{00000000-0005-0000-0000-000097000000}"/>
    <cellStyle name="20 % - zvýraznenie3 2 3" xfId="1145" xr:uid="{00000000-0005-0000-0000-000098000000}"/>
    <cellStyle name="20 % - zvýraznenie3 2 3 2" xfId="4048" xr:uid="{00000000-0005-0000-0000-000099000000}"/>
    <cellStyle name="20 % - zvýraznenie3 2 4" xfId="1790" xr:uid="{00000000-0005-0000-0000-00009A000000}"/>
    <cellStyle name="20 % - zvýraznenie3 2 4 2" xfId="4693" xr:uid="{00000000-0005-0000-0000-00009B000000}"/>
    <cellStyle name="20 % - zvýraznenie3 2 5" xfId="2471" xr:uid="{00000000-0005-0000-0000-00009C000000}"/>
    <cellStyle name="20 % - zvýraznenie3 2 5 2" xfId="5373" xr:uid="{00000000-0005-0000-0000-00009D000000}"/>
    <cellStyle name="20 % - zvýraznenie3 2 6" xfId="3569" xr:uid="{00000000-0005-0000-0000-00009E000000}"/>
    <cellStyle name="20 % - zvýraznenie3 3" xfId="668" xr:uid="{00000000-0005-0000-0000-00009F000000}"/>
    <cellStyle name="20 % - zvýraznenie3 3 2" xfId="669" xr:uid="{00000000-0005-0000-0000-0000A0000000}"/>
    <cellStyle name="20 % - zvýraznenie3 3 2 2" xfId="1148" xr:uid="{00000000-0005-0000-0000-0000A1000000}"/>
    <cellStyle name="20 % - zvýraznenie3 3 2 2 2" xfId="4051" xr:uid="{00000000-0005-0000-0000-0000A2000000}"/>
    <cellStyle name="20 % - zvýraznenie3 3 2 3" xfId="1793" xr:uid="{00000000-0005-0000-0000-0000A3000000}"/>
    <cellStyle name="20 % - zvýraznenie3 3 2 3 2" xfId="4696" xr:uid="{00000000-0005-0000-0000-0000A4000000}"/>
    <cellStyle name="20 % - zvýraznenie3 3 2 4" xfId="3572" xr:uid="{00000000-0005-0000-0000-0000A5000000}"/>
    <cellStyle name="20 % - zvýraznenie3 3 3" xfId="1147" xr:uid="{00000000-0005-0000-0000-0000A6000000}"/>
    <cellStyle name="20 % - zvýraznenie3 3 3 2" xfId="4050" xr:uid="{00000000-0005-0000-0000-0000A7000000}"/>
    <cellStyle name="20 % - zvýraznenie3 3 4" xfId="1792" xr:uid="{00000000-0005-0000-0000-0000A8000000}"/>
    <cellStyle name="20 % - zvýraznenie3 3 4 2" xfId="4695" xr:uid="{00000000-0005-0000-0000-0000A9000000}"/>
    <cellStyle name="20 % - zvýraznenie3 3 5" xfId="2623" xr:uid="{00000000-0005-0000-0000-0000AA000000}"/>
    <cellStyle name="20 % - zvýraznenie3 3 5 2" xfId="5525" xr:uid="{00000000-0005-0000-0000-0000AB000000}"/>
    <cellStyle name="20 % - zvýraznenie3 3 6" xfId="3571" xr:uid="{00000000-0005-0000-0000-0000AC000000}"/>
    <cellStyle name="20 % - zvýraznenie3 4" xfId="670" xr:uid="{00000000-0005-0000-0000-0000AD000000}"/>
    <cellStyle name="20 % - zvýraznenie3 4 2" xfId="671" xr:uid="{00000000-0005-0000-0000-0000AE000000}"/>
    <cellStyle name="20 % - zvýraznenie3 4 2 2" xfId="1150" xr:uid="{00000000-0005-0000-0000-0000AF000000}"/>
    <cellStyle name="20 % - zvýraznenie3 4 2 2 2" xfId="4053" xr:uid="{00000000-0005-0000-0000-0000B0000000}"/>
    <cellStyle name="20 % - zvýraznenie3 4 2 3" xfId="1795" xr:uid="{00000000-0005-0000-0000-0000B1000000}"/>
    <cellStyle name="20 % - zvýraznenie3 4 2 3 2" xfId="4698" xr:uid="{00000000-0005-0000-0000-0000B2000000}"/>
    <cellStyle name="20 % - zvýraznenie3 4 2 4" xfId="3574" xr:uid="{00000000-0005-0000-0000-0000B3000000}"/>
    <cellStyle name="20 % - zvýraznenie3 4 3" xfId="1149" xr:uid="{00000000-0005-0000-0000-0000B4000000}"/>
    <cellStyle name="20 % - zvýraznenie3 4 3 2" xfId="4052" xr:uid="{00000000-0005-0000-0000-0000B5000000}"/>
    <cellStyle name="20 % - zvýraznenie3 4 4" xfId="1794" xr:uid="{00000000-0005-0000-0000-0000B6000000}"/>
    <cellStyle name="20 % - zvýraznenie3 4 4 2" xfId="4697" xr:uid="{00000000-0005-0000-0000-0000B7000000}"/>
    <cellStyle name="20 % - zvýraznenie3 4 5" xfId="3573" xr:uid="{00000000-0005-0000-0000-0000B8000000}"/>
    <cellStyle name="20 % - zvýraznenie3 5" xfId="672" xr:uid="{00000000-0005-0000-0000-0000B9000000}"/>
    <cellStyle name="20 % - zvýraznenie3 5 2" xfId="673" xr:uid="{00000000-0005-0000-0000-0000BA000000}"/>
    <cellStyle name="20 % - zvýraznenie3 5 2 2" xfId="1152" xr:uid="{00000000-0005-0000-0000-0000BB000000}"/>
    <cellStyle name="20 % - zvýraznenie3 5 2 2 2" xfId="4055" xr:uid="{00000000-0005-0000-0000-0000BC000000}"/>
    <cellStyle name="20 % - zvýraznenie3 5 2 3" xfId="1797" xr:uid="{00000000-0005-0000-0000-0000BD000000}"/>
    <cellStyle name="20 % - zvýraznenie3 5 2 3 2" xfId="4700" xr:uid="{00000000-0005-0000-0000-0000BE000000}"/>
    <cellStyle name="20 % - zvýraznenie3 5 2 4" xfId="3576" xr:uid="{00000000-0005-0000-0000-0000BF000000}"/>
    <cellStyle name="20 % - zvýraznenie3 5 3" xfId="1151" xr:uid="{00000000-0005-0000-0000-0000C0000000}"/>
    <cellStyle name="20 % - zvýraznenie3 5 3 2" xfId="4054" xr:uid="{00000000-0005-0000-0000-0000C1000000}"/>
    <cellStyle name="20 % - zvýraznenie3 5 4" xfId="1796" xr:uid="{00000000-0005-0000-0000-0000C2000000}"/>
    <cellStyle name="20 % - zvýraznenie3 5 4 2" xfId="4699" xr:uid="{00000000-0005-0000-0000-0000C3000000}"/>
    <cellStyle name="20 % - zvýraznenie3 5 5" xfId="3575" xr:uid="{00000000-0005-0000-0000-0000C4000000}"/>
    <cellStyle name="20 % - zvýraznenie3 6" xfId="674" xr:uid="{00000000-0005-0000-0000-0000C5000000}"/>
    <cellStyle name="20 % - zvýraznenie3 6 2" xfId="1153" xr:uid="{00000000-0005-0000-0000-0000C6000000}"/>
    <cellStyle name="20 % - zvýraznenie3 6 2 2" xfId="4056" xr:uid="{00000000-0005-0000-0000-0000C7000000}"/>
    <cellStyle name="20 % - zvýraznenie3 6 3" xfId="1798" xr:uid="{00000000-0005-0000-0000-0000C8000000}"/>
    <cellStyle name="20 % - zvýraznenie3 6 3 2" xfId="4701" xr:uid="{00000000-0005-0000-0000-0000C9000000}"/>
    <cellStyle name="20 % - zvýraznenie3 6 4" xfId="3577" xr:uid="{00000000-0005-0000-0000-0000CA000000}"/>
    <cellStyle name="20 % - zvýraznenie3 7" xfId="675" xr:uid="{00000000-0005-0000-0000-0000CB000000}"/>
    <cellStyle name="20 % - zvýraznenie3 7 2" xfId="1154" xr:uid="{00000000-0005-0000-0000-0000CC000000}"/>
    <cellStyle name="20 % - zvýraznenie3 7 2 2" xfId="4057" xr:uid="{00000000-0005-0000-0000-0000CD000000}"/>
    <cellStyle name="20 % - zvýraznenie3 7 3" xfId="1799" xr:uid="{00000000-0005-0000-0000-0000CE000000}"/>
    <cellStyle name="20 % - zvýraznenie3 7 3 2" xfId="4702" xr:uid="{00000000-0005-0000-0000-0000CF000000}"/>
    <cellStyle name="20 % - zvýraznenie3 7 4" xfId="3578" xr:uid="{00000000-0005-0000-0000-0000D0000000}"/>
    <cellStyle name="20 % - zvýraznenie3 8" xfId="785" xr:uid="{00000000-0005-0000-0000-0000D1000000}"/>
    <cellStyle name="20 % - zvýraznenie3 8 2" xfId="3688" xr:uid="{00000000-0005-0000-0000-0000D2000000}"/>
    <cellStyle name="20 % - zvýraznenie3 9" xfId="1445" xr:uid="{00000000-0005-0000-0000-0000D3000000}"/>
    <cellStyle name="20 % - zvýraznenie3 9 2" xfId="4348" xr:uid="{00000000-0005-0000-0000-0000D4000000}"/>
    <cellStyle name="20 % - zvýraznenie4 2" xfId="676" xr:uid="{00000000-0005-0000-0000-0000D5000000}"/>
    <cellStyle name="20 % - zvýraznenie4 2 2" xfId="677" xr:uid="{00000000-0005-0000-0000-0000D6000000}"/>
    <cellStyle name="20 % - zvýraznenie4 2 2 2" xfId="1156" xr:uid="{00000000-0005-0000-0000-0000D7000000}"/>
    <cellStyle name="20 % - zvýraznenie4 2 2 2 2" xfId="4059" xr:uid="{00000000-0005-0000-0000-0000D8000000}"/>
    <cellStyle name="20 % - zvýraznenie4 2 2 3" xfId="1801" xr:uid="{00000000-0005-0000-0000-0000D9000000}"/>
    <cellStyle name="20 % - zvýraznenie4 2 2 3 2" xfId="4704" xr:uid="{00000000-0005-0000-0000-0000DA000000}"/>
    <cellStyle name="20 % - zvýraznenie4 2 2 4" xfId="2653" xr:uid="{00000000-0005-0000-0000-0000DB000000}"/>
    <cellStyle name="20 % - zvýraznenie4 2 2 4 2" xfId="5555" xr:uid="{00000000-0005-0000-0000-0000DC000000}"/>
    <cellStyle name="20 % - zvýraznenie4 2 2 5" xfId="3580" xr:uid="{00000000-0005-0000-0000-0000DD000000}"/>
    <cellStyle name="20 % - zvýraznenie4 2 3" xfId="1155" xr:uid="{00000000-0005-0000-0000-0000DE000000}"/>
    <cellStyle name="20 % - zvýraznenie4 2 3 2" xfId="4058" xr:uid="{00000000-0005-0000-0000-0000DF000000}"/>
    <cellStyle name="20 % - zvýraznenie4 2 4" xfId="1800" xr:uid="{00000000-0005-0000-0000-0000E0000000}"/>
    <cellStyle name="20 % - zvýraznenie4 2 4 2" xfId="4703" xr:uid="{00000000-0005-0000-0000-0000E1000000}"/>
    <cellStyle name="20 % - zvýraznenie4 2 5" xfId="2473" xr:uid="{00000000-0005-0000-0000-0000E2000000}"/>
    <cellStyle name="20 % - zvýraznenie4 2 5 2" xfId="5375" xr:uid="{00000000-0005-0000-0000-0000E3000000}"/>
    <cellStyle name="20 % - zvýraznenie4 2 6" xfId="3579" xr:uid="{00000000-0005-0000-0000-0000E4000000}"/>
    <cellStyle name="20 % - zvýraznenie4 3" xfId="678" xr:uid="{00000000-0005-0000-0000-0000E5000000}"/>
    <cellStyle name="20 % - zvýraznenie4 3 2" xfId="679" xr:uid="{00000000-0005-0000-0000-0000E6000000}"/>
    <cellStyle name="20 % - zvýraznenie4 3 2 2" xfId="1158" xr:uid="{00000000-0005-0000-0000-0000E7000000}"/>
    <cellStyle name="20 % - zvýraznenie4 3 2 2 2" xfId="4061" xr:uid="{00000000-0005-0000-0000-0000E8000000}"/>
    <cellStyle name="20 % - zvýraznenie4 3 2 3" xfId="1803" xr:uid="{00000000-0005-0000-0000-0000E9000000}"/>
    <cellStyle name="20 % - zvýraznenie4 3 2 3 2" xfId="4706" xr:uid="{00000000-0005-0000-0000-0000EA000000}"/>
    <cellStyle name="20 % - zvýraznenie4 3 2 4" xfId="3582" xr:uid="{00000000-0005-0000-0000-0000EB000000}"/>
    <cellStyle name="20 % - zvýraznenie4 3 3" xfId="1157" xr:uid="{00000000-0005-0000-0000-0000EC000000}"/>
    <cellStyle name="20 % - zvýraznenie4 3 3 2" xfId="4060" xr:uid="{00000000-0005-0000-0000-0000ED000000}"/>
    <cellStyle name="20 % - zvýraznenie4 3 4" xfId="1802" xr:uid="{00000000-0005-0000-0000-0000EE000000}"/>
    <cellStyle name="20 % - zvýraznenie4 3 4 2" xfId="4705" xr:uid="{00000000-0005-0000-0000-0000EF000000}"/>
    <cellStyle name="20 % - zvýraznenie4 3 5" xfId="2626" xr:uid="{00000000-0005-0000-0000-0000F0000000}"/>
    <cellStyle name="20 % - zvýraznenie4 3 5 2" xfId="5528" xr:uid="{00000000-0005-0000-0000-0000F1000000}"/>
    <cellStyle name="20 % - zvýraznenie4 3 6" xfId="3581" xr:uid="{00000000-0005-0000-0000-0000F2000000}"/>
    <cellStyle name="20 % - zvýraznenie4 4" xfId="680" xr:uid="{00000000-0005-0000-0000-0000F3000000}"/>
    <cellStyle name="20 % - zvýraznenie4 4 2" xfId="681" xr:uid="{00000000-0005-0000-0000-0000F4000000}"/>
    <cellStyle name="20 % - zvýraznenie4 4 2 2" xfId="1160" xr:uid="{00000000-0005-0000-0000-0000F5000000}"/>
    <cellStyle name="20 % - zvýraznenie4 4 2 2 2" xfId="4063" xr:uid="{00000000-0005-0000-0000-0000F6000000}"/>
    <cellStyle name="20 % - zvýraznenie4 4 2 3" xfId="1805" xr:uid="{00000000-0005-0000-0000-0000F7000000}"/>
    <cellStyle name="20 % - zvýraznenie4 4 2 3 2" xfId="4708" xr:uid="{00000000-0005-0000-0000-0000F8000000}"/>
    <cellStyle name="20 % - zvýraznenie4 4 2 4" xfId="3584" xr:uid="{00000000-0005-0000-0000-0000F9000000}"/>
    <cellStyle name="20 % - zvýraznenie4 4 3" xfId="1159" xr:uid="{00000000-0005-0000-0000-0000FA000000}"/>
    <cellStyle name="20 % - zvýraznenie4 4 3 2" xfId="4062" xr:uid="{00000000-0005-0000-0000-0000FB000000}"/>
    <cellStyle name="20 % - zvýraznenie4 4 4" xfId="1804" xr:uid="{00000000-0005-0000-0000-0000FC000000}"/>
    <cellStyle name="20 % - zvýraznenie4 4 4 2" xfId="4707" xr:uid="{00000000-0005-0000-0000-0000FD000000}"/>
    <cellStyle name="20 % - zvýraznenie4 4 5" xfId="3583" xr:uid="{00000000-0005-0000-0000-0000FE000000}"/>
    <cellStyle name="20 % - zvýraznenie4 5" xfId="682" xr:uid="{00000000-0005-0000-0000-0000FF000000}"/>
    <cellStyle name="20 % - zvýraznenie4 5 2" xfId="683" xr:uid="{00000000-0005-0000-0000-000000010000}"/>
    <cellStyle name="20 % - zvýraznenie4 5 2 2" xfId="1162" xr:uid="{00000000-0005-0000-0000-000001010000}"/>
    <cellStyle name="20 % - zvýraznenie4 5 2 2 2" xfId="4065" xr:uid="{00000000-0005-0000-0000-000002010000}"/>
    <cellStyle name="20 % - zvýraznenie4 5 2 3" xfId="1807" xr:uid="{00000000-0005-0000-0000-000003010000}"/>
    <cellStyle name="20 % - zvýraznenie4 5 2 3 2" xfId="4710" xr:uid="{00000000-0005-0000-0000-000004010000}"/>
    <cellStyle name="20 % - zvýraznenie4 5 2 4" xfId="3586" xr:uid="{00000000-0005-0000-0000-000005010000}"/>
    <cellStyle name="20 % - zvýraznenie4 5 3" xfId="1161" xr:uid="{00000000-0005-0000-0000-000006010000}"/>
    <cellStyle name="20 % - zvýraznenie4 5 3 2" xfId="4064" xr:uid="{00000000-0005-0000-0000-000007010000}"/>
    <cellStyle name="20 % - zvýraznenie4 5 4" xfId="1806" xr:uid="{00000000-0005-0000-0000-000008010000}"/>
    <cellStyle name="20 % - zvýraznenie4 5 4 2" xfId="4709" xr:uid="{00000000-0005-0000-0000-000009010000}"/>
    <cellStyle name="20 % - zvýraznenie4 5 5" xfId="3585" xr:uid="{00000000-0005-0000-0000-00000A010000}"/>
    <cellStyle name="20 % - zvýraznenie4 6" xfId="684" xr:uid="{00000000-0005-0000-0000-00000B010000}"/>
    <cellStyle name="20 % - zvýraznenie4 6 2" xfId="1163" xr:uid="{00000000-0005-0000-0000-00000C010000}"/>
    <cellStyle name="20 % - zvýraznenie4 6 2 2" xfId="4066" xr:uid="{00000000-0005-0000-0000-00000D010000}"/>
    <cellStyle name="20 % - zvýraznenie4 6 3" xfId="1808" xr:uid="{00000000-0005-0000-0000-00000E010000}"/>
    <cellStyle name="20 % - zvýraznenie4 6 3 2" xfId="4711" xr:uid="{00000000-0005-0000-0000-00000F010000}"/>
    <cellStyle name="20 % - zvýraznenie4 6 4" xfId="3587" xr:uid="{00000000-0005-0000-0000-000010010000}"/>
    <cellStyle name="20 % - zvýraznenie4 7" xfId="685" xr:uid="{00000000-0005-0000-0000-000011010000}"/>
    <cellStyle name="20 % - zvýraznenie4 7 2" xfId="1164" xr:uid="{00000000-0005-0000-0000-000012010000}"/>
    <cellStyle name="20 % - zvýraznenie4 7 2 2" xfId="4067" xr:uid="{00000000-0005-0000-0000-000013010000}"/>
    <cellStyle name="20 % - zvýraznenie4 7 3" xfId="1809" xr:uid="{00000000-0005-0000-0000-000014010000}"/>
    <cellStyle name="20 % - zvýraznenie4 7 3 2" xfId="4712" xr:uid="{00000000-0005-0000-0000-000015010000}"/>
    <cellStyle name="20 % - zvýraznenie4 7 4" xfId="3588" xr:uid="{00000000-0005-0000-0000-000016010000}"/>
    <cellStyle name="20 % - zvýraznenie4 8" xfId="2444" xr:uid="{00000000-0005-0000-0000-000017010000}"/>
    <cellStyle name="20 % - zvýraznenie4 8 2" xfId="5347" xr:uid="{00000000-0005-0000-0000-000018010000}"/>
    <cellStyle name="20 % - zvýraznenie5 2" xfId="686" xr:uid="{00000000-0005-0000-0000-000019010000}"/>
    <cellStyle name="20 % - zvýraznenie5 2 2" xfId="687" xr:uid="{00000000-0005-0000-0000-00001A010000}"/>
    <cellStyle name="20 % - zvýraznenie5 2 2 2" xfId="1166" xr:uid="{00000000-0005-0000-0000-00001B010000}"/>
    <cellStyle name="20 % - zvýraznenie5 2 2 2 2" xfId="4069" xr:uid="{00000000-0005-0000-0000-00001C010000}"/>
    <cellStyle name="20 % - zvýraznenie5 2 2 3" xfId="1811" xr:uid="{00000000-0005-0000-0000-00001D010000}"/>
    <cellStyle name="20 % - zvýraznenie5 2 2 3 2" xfId="4714" xr:uid="{00000000-0005-0000-0000-00001E010000}"/>
    <cellStyle name="20 % - zvýraznenie5 2 2 4" xfId="2655" xr:uid="{00000000-0005-0000-0000-00001F010000}"/>
    <cellStyle name="20 % - zvýraznenie5 2 2 4 2" xfId="5557" xr:uid="{00000000-0005-0000-0000-000020010000}"/>
    <cellStyle name="20 % - zvýraznenie5 2 2 5" xfId="3590" xr:uid="{00000000-0005-0000-0000-000021010000}"/>
    <cellStyle name="20 % - zvýraznenie5 2 3" xfId="1165" xr:uid="{00000000-0005-0000-0000-000022010000}"/>
    <cellStyle name="20 % - zvýraznenie5 2 3 2" xfId="4068" xr:uid="{00000000-0005-0000-0000-000023010000}"/>
    <cellStyle name="20 % - zvýraznenie5 2 4" xfId="1810" xr:uid="{00000000-0005-0000-0000-000024010000}"/>
    <cellStyle name="20 % - zvýraznenie5 2 4 2" xfId="4713" xr:uid="{00000000-0005-0000-0000-000025010000}"/>
    <cellStyle name="20 % - zvýraznenie5 2 5" xfId="2475" xr:uid="{00000000-0005-0000-0000-000026010000}"/>
    <cellStyle name="20 % - zvýraznenie5 2 5 2" xfId="5377" xr:uid="{00000000-0005-0000-0000-000027010000}"/>
    <cellStyle name="20 % - zvýraznenie5 2 6" xfId="3589" xr:uid="{00000000-0005-0000-0000-000028010000}"/>
    <cellStyle name="20 % - zvýraznenie5 3" xfId="688" xr:uid="{00000000-0005-0000-0000-000029010000}"/>
    <cellStyle name="20 % - zvýraznenie5 3 2" xfId="689" xr:uid="{00000000-0005-0000-0000-00002A010000}"/>
    <cellStyle name="20 % - zvýraznenie5 3 2 2" xfId="1168" xr:uid="{00000000-0005-0000-0000-00002B010000}"/>
    <cellStyle name="20 % - zvýraznenie5 3 2 2 2" xfId="4071" xr:uid="{00000000-0005-0000-0000-00002C010000}"/>
    <cellStyle name="20 % - zvýraznenie5 3 2 3" xfId="1813" xr:uid="{00000000-0005-0000-0000-00002D010000}"/>
    <cellStyle name="20 % - zvýraznenie5 3 2 3 2" xfId="4716" xr:uid="{00000000-0005-0000-0000-00002E010000}"/>
    <cellStyle name="20 % - zvýraznenie5 3 2 4" xfId="3592" xr:uid="{00000000-0005-0000-0000-00002F010000}"/>
    <cellStyle name="20 % - zvýraznenie5 3 3" xfId="1167" xr:uid="{00000000-0005-0000-0000-000030010000}"/>
    <cellStyle name="20 % - zvýraznenie5 3 3 2" xfId="4070" xr:uid="{00000000-0005-0000-0000-000031010000}"/>
    <cellStyle name="20 % - zvýraznenie5 3 4" xfId="1812" xr:uid="{00000000-0005-0000-0000-000032010000}"/>
    <cellStyle name="20 % - zvýraznenie5 3 4 2" xfId="4715" xr:uid="{00000000-0005-0000-0000-000033010000}"/>
    <cellStyle name="20 % - zvýraznenie5 3 5" xfId="2629" xr:uid="{00000000-0005-0000-0000-000034010000}"/>
    <cellStyle name="20 % - zvýraznenie5 3 5 2" xfId="5531" xr:uid="{00000000-0005-0000-0000-000035010000}"/>
    <cellStyle name="20 % - zvýraznenie5 3 6" xfId="3591" xr:uid="{00000000-0005-0000-0000-000036010000}"/>
    <cellStyle name="20 % - zvýraznenie5 4" xfId="690" xr:uid="{00000000-0005-0000-0000-000037010000}"/>
    <cellStyle name="20 % - zvýraznenie5 4 2" xfId="1169" xr:uid="{00000000-0005-0000-0000-000038010000}"/>
    <cellStyle name="20 % - zvýraznenie5 4 2 2" xfId="4072" xr:uid="{00000000-0005-0000-0000-000039010000}"/>
    <cellStyle name="20 % - zvýraznenie5 4 3" xfId="1814" xr:uid="{00000000-0005-0000-0000-00003A010000}"/>
    <cellStyle name="20 % - zvýraznenie5 4 3 2" xfId="4717" xr:uid="{00000000-0005-0000-0000-00003B010000}"/>
    <cellStyle name="20 % - zvýraznenie5 4 4" xfId="3593" xr:uid="{00000000-0005-0000-0000-00003C010000}"/>
    <cellStyle name="20 % - zvýraznenie5 5" xfId="2447" xr:uid="{00000000-0005-0000-0000-00003D010000}"/>
    <cellStyle name="20 % - zvýraznenie5 5 2" xfId="5350" xr:uid="{00000000-0005-0000-0000-00003E010000}"/>
    <cellStyle name="20 % - zvýraznenie6 2" xfId="691" xr:uid="{00000000-0005-0000-0000-00003F010000}"/>
    <cellStyle name="20 % - zvýraznenie6 2 2" xfId="692" xr:uid="{00000000-0005-0000-0000-000040010000}"/>
    <cellStyle name="20 % - zvýraznenie6 2 2 2" xfId="1171" xr:uid="{00000000-0005-0000-0000-000041010000}"/>
    <cellStyle name="20 % - zvýraznenie6 2 2 2 2" xfId="4074" xr:uid="{00000000-0005-0000-0000-000042010000}"/>
    <cellStyle name="20 % - zvýraznenie6 2 2 3" xfId="1816" xr:uid="{00000000-0005-0000-0000-000043010000}"/>
    <cellStyle name="20 % - zvýraznenie6 2 2 3 2" xfId="4719" xr:uid="{00000000-0005-0000-0000-000044010000}"/>
    <cellStyle name="20 % - zvýraznenie6 2 2 4" xfId="2657" xr:uid="{00000000-0005-0000-0000-000045010000}"/>
    <cellStyle name="20 % - zvýraznenie6 2 2 4 2" xfId="5559" xr:uid="{00000000-0005-0000-0000-000046010000}"/>
    <cellStyle name="20 % - zvýraznenie6 2 2 5" xfId="3595" xr:uid="{00000000-0005-0000-0000-000047010000}"/>
    <cellStyle name="20 % - zvýraznenie6 2 3" xfId="1170" xr:uid="{00000000-0005-0000-0000-000048010000}"/>
    <cellStyle name="20 % - zvýraznenie6 2 3 2" xfId="4073" xr:uid="{00000000-0005-0000-0000-000049010000}"/>
    <cellStyle name="20 % - zvýraznenie6 2 4" xfId="1815" xr:uid="{00000000-0005-0000-0000-00004A010000}"/>
    <cellStyle name="20 % - zvýraznenie6 2 4 2" xfId="4718" xr:uid="{00000000-0005-0000-0000-00004B010000}"/>
    <cellStyle name="20 % - zvýraznenie6 2 5" xfId="2477" xr:uid="{00000000-0005-0000-0000-00004C010000}"/>
    <cellStyle name="20 % - zvýraznenie6 2 5 2" xfId="5379" xr:uid="{00000000-0005-0000-0000-00004D010000}"/>
    <cellStyle name="20 % - zvýraznenie6 2 6" xfId="3594" xr:uid="{00000000-0005-0000-0000-00004E010000}"/>
    <cellStyle name="20 % - zvýraznenie6 3" xfId="693" xr:uid="{00000000-0005-0000-0000-00004F010000}"/>
    <cellStyle name="20 % - zvýraznenie6 3 2" xfId="694" xr:uid="{00000000-0005-0000-0000-000050010000}"/>
    <cellStyle name="20 % - zvýraznenie6 3 2 2" xfId="1173" xr:uid="{00000000-0005-0000-0000-000051010000}"/>
    <cellStyle name="20 % - zvýraznenie6 3 2 2 2" xfId="4076" xr:uid="{00000000-0005-0000-0000-000052010000}"/>
    <cellStyle name="20 % - zvýraznenie6 3 2 3" xfId="1818" xr:uid="{00000000-0005-0000-0000-000053010000}"/>
    <cellStyle name="20 % - zvýraznenie6 3 2 3 2" xfId="4721" xr:uid="{00000000-0005-0000-0000-000054010000}"/>
    <cellStyle name="20 % - zvýraznenie6 3 2 4" xfId="3597" xr:uid="{00000000-0005-0000-0000-000055010000}"/>
    <cellStyle name="20 % - zvýraznenie6 3 3" xfId="1172" xr:uid="{00000000-0005-0000-0000-000056010000}"/>
    <cellStyle name="20 % - zvýraznenie6 3 3 2" xfId="4075" xr:uid="{00000000-0005-0000-0000-000057010000}"/>
    <cellStyle name="20 % - zvýraznenie6 3 4" xfId="1817" xr:uid="{00000000-0005-0000-0000-000058010000}"/>
    <cellStyle name="20 % - zvýraznenie6 3 4 2" xfId="4720" xr:uid="{00000000-0005-0000-0000-000059010000}"/>
    <cellStyle name="20 % - zvýraznenie6 3 5" xfId="2632" xr:uid="{00000000-0005-0000-0000-00005A010000}"/>
    <cellStyle name="20 % - zvýraznenie6 3 5 2" xfId="5534" xr:uid="{00000000-0005-0000-0000-00005B010000}"/>
    <cellStyle name="20 % - zvýraznenie6 3 6" xfId="3596" xr:uid="{00000000-0005-0000-0000-00005C010000}"/>
    <cellStyle name="20 % - zvýraznenie6 4" xfId="695" xr:uid="{00000000-0005-0000-0000-00005D010000}"/>
    <cellStyle name="20 % - zvýraznenie6 4 2" xfId="1174" xr:uid="{00000000-0005-0000-0000-00005E010000}"/>
    <cellStyle name="20 % - zvýraznenie6 4 2 2" xfId="4077" xr:uid="{00000000-0005-0000-0000-00005F010000}"/>
    <cellStyle name="20 % - zvýraznenie6 4 3" xfId="1819" xr:uid="{00000000-0005-0000-0000-000060010000}"/>
    <cellStyle name="20 % - zvýraznenie6 4 3 2" xfId="4722" xr:uid="{00000000-0005-0000-0000-000061010000}"/>
    <cellStyle name="20 % - zvýraznenie6 4 4" xfId="3598" xr:uid="{00000000-0005-0000-0000-000062010000}"/>
    <cellStyle name="20 % - zvýraznenie6 5" xfId="2451" xr:uid="{00000000-0005-0000-0000-000063010000}"/>
    <cellStyle name="20 % - zvýraznenie6 5 2" xfId="5354" xr:uid="{00000000-0005-0000-0000-000064010000}"/>
    <cellStyle name="20% - Accent1" xfId="36" xr:uid="{00000000-0005-0000-0000-000065010000}"/>
    <cellStyle name="20% - Accent1 2" xfId="250" xr:uid="{00000000-0005-0000-0000-000066010000}"/>
    <cellStyle name="20% - Accent1 3" xfId="251" xr:uid="{00000000-0005-0000-0000-000067010000}"/>
    <cellStyle name="20% - Accent2" xfId="37" xr:uid="{00000000-0005-0000-0000-000068010000}"/>
    <cellStyle name="20% - Accent2 2" xfId="252" xr:uid="{00000000-0005-0000-0000-000069010000}"/>
    <cellStyle name="20% - Accent2 3" xfId="253" xr:uid="{00000000-0005-0000-0000-00006A010000}"/>
    <cellStyle name="20% - Accent3" xfId="38" xr:uid="{00000000-0005-0000-0000-00006B010000}"/>
    <cellStyle name="20% - Accent3 2" xfId="254" xr:uid="{00000000-0005-0000-0000-00006C010000}"/>
    <cellStyle name="20% - Accent3 3" xfId="255" xr:uid="{00000000-0005-0000-0000-00006D010000}"/>
    <cellStyle name="20% - Accent4" xfId="39" xr:uid="{00000000-0005-0000-0000-00006E010000}"/>
    <cellStyle name="20% - Accent4 2" xfId="256" xr:uid="{00000000-0005-0000-0000-00006F010000}"/>
    <cellStyle name="20% - Accent4 3" xfId="257" xr:uid="{00000000-0005-0000-0000-000070010000}"/>
    <cellStyle name="20% - Accent5" xfId="40" xr:uid="{00000000-0005-0000-0000-000071010000}"/>
    <cellStyle name="20% - Accent5 2" xfId="258" xr:uid="{00000000-0005-0000-0000-000072010000}"/>
    <cellStyle name="20% - Accent5 3" xfId="259" xr:uid="{00000000-0005-0000-0000-000073010000}"/>
    <cellStyle name="20% - Accent6" xfId="41" xr:uid="{00000000-0005-0000-0000-000074010000}"/>
    <cellStyle name="20% - Accent6 2" xfId="260" xr:uid="{00000000-0005-0000-0000-000075010000}"/>
    <cellStyle name="20% - Accent6 3" xfId="261" xr:uid="{00000000-0005-0000-0000-000076010000}"/>
    <cellStyle name="40 % - zvýraznenie1 2" xfId="696" xr:uid="{00000000-0005-0000-0000-000077010000}"/>
    <cellStyle name="40 % - zvýraznenie1 2 2" xfId="697" xr:uid="{00000000-0005-0000-0000-000078010000}"/>
    <cellStyle name="40 % - zvýraznenie1 2 2 2" xfId="1176" xr:uid="{00000000-0005-0000-0000-000079010000}"/>
    <cellStyle name="40 % - zvýraznenie1 2 2 2 2" xfId="4079" xr:uid="{00000000-0005-0000-0000-00007A010000}"/>
    <cellStyle name="40 % - zvýraznenie1 2 2 3" xfId="1821" xr:uid="{00000000-0005-0000-0000-00007B010000}"/>
    <cellStyle name="40 % - zvýraznenie1 2 2 3 2" xfId="4724" xr:uid="{00000000-0005-0000-0000-00007C010000}"/>
    <cellStyle name="40 % - zvýraznenie1 2 2 4" xfId="2648" xr:uid="{00000000-0005-0000-0000-00007D010000}"/>
    <cellStyle name="40 % - zvýraznenie1 2 2 4 2" xfId="5550" xr:uid="{00000000-0005-0000-0000-00007E010000}"/>
    <cellStyle name="40 % - zvýraznenie1 2 2 5" xfId="3600" xr:uid="{00000000-0005-0000-0000-00007F010000}"/>
    <cellStyle name="40 % - zvýraznenie1 2 3" xfId="1175" xr:uid="{00000000-0005-0000-0000-000080010000}"/>
    <cellStyle name="40 % - zvýraznenie1 2 3 2" xfId="4078" xr:uid="{00000000-0005-0000-0000-000081010000}"/>
    <cellStyle name="40 % - zvýraznenie1 2 4" xfId="1820" xr:uid="{00000000-0005-0000-0000-000082010000}"/>
    <cellStyle name="40 % - zvýraznenie1 2 4 2" xfId="4723" xr:uid="{00000000-0005-0000-0000-000083010000}"/>
    <cellStyle name="40 % - zvýraznenie1 2 5" xfId="2468" xr:uid="{00000000-0005-0000-0000-000084010000}"/>
    <cellStyle name="40 % - zvýraznenie1 2 5 2" xfId="5370" xr:uid="{00000000-0005-0000-0000-000085010000}"/>
    <cellStyle name="40 % - zvýraznenie1 2 6" xfId="3599" xr:uid="{00000000-0005-0000-0000-000086010000}"/>
    <cellStyle name="40 % - zvýraznenie1 3" xfId="698" xr:uid="{00000000-0005-0000-0000-000087010000}"/>
    <cellStyle name="40 % - zvýraznenie1 3 2" xfId="699" xr:uid="{00000000-0005-0000-0000-000088010000}"/>
    <cellStyle name="40 % - zvýraznenie1 3 2 2" xfId="1178" xr:uid="{00000000-0005-0000-0000-000089010000}"/>
    <cellStyle name="40 % - zvýraznenie1 3 2 2 2" xfId="4081" xr:uid="{00000000-0005-0000-0000-00008A010000}"/>
    <cellStyle name="40 % - zvýraznenie1 3 2 3" xfId="1823" xr:uid="{00000000-0005-0000-0000-00008B010000}"/>
    <cellStyle name="40 % - zvýraznenie1 3 2 3 2" xfId="4726" xr:uid="{00000000-0005-0000-0000-00008C010000}"/>
    <cellStyle name="40 % - zvýraznenie1 3 2 4" xfId="3602" xr:uid="{00000000-0005-0000-0000-00008D010000}"/>
    <cellStyle name="40 % - zvýraznenie1 3 3" xfId="1177" xr:uid="{00000000-0005-0000-0000-00008E010000}"/>
    <cellStyle name="40 % - zvýraznenie1 3 3 2" xfId="4080" xr:uid="{00000000-0005-0000-0000-00008F010000}"/>
    <cellStyle name="40 % - zvýraznenie1 3 4" xfId="1822" xr:uid="{00000000-0005-0000-0000-000090010000}"/>
    <cellStyle name="40 % - zvýraznenie1 3 4 2" xfId="4725" xr:uid="{00000000-0005-0000-0000-000091010000}"/>
    <cellStyle name="40 % - zvýraznenie1 3 5" xfId="2618" xr:uid="{00000000-0005-0000-0000-000092010000}"/>
    <cellStyle name="40 % - zvýraznenie1 3 5 2" xfId="5520" xr:uid="{00000000-0005-0000-0000-000093010000}"/>
    <cellStyle name="40 % - zvýraznenie1 3 6" xfId="3601" xr:uid="{00000000-0005-0000-0000-000094010000}"/>
    <cellStyle name="40 % - zvýraznenie1 4" xfId="700" xr:uid="{00000000-0005-0000-0000-000095010000}"/>
    <cellStyle name="40 % - zvýraznenie1 4 2" xfId="1179" xr:uid="{00000000-0005-0000-0000-000096010000}"/>
    <cellStyle name="40 % - zvýraznenie1 4 2 2" xfId="4082" xr:uid="{00000000-0005-0000-0000-000097010000}"/>
    <cellStyle name="40 % - zvýraznenie1 4 3" xfId="1824" xr:uid="{00000000-0005-0000-0000-000098010000}"/>
    <cellStyle name="40 % - zvýraznenie1 4 3 2" xfId="4727" xr:uid="{00000000-0005-0000-0000-000099010000}"/>
    <cellStyle name="40 % - zvýraznenie1 4 4" xfId="3603" xr:uid="{00000000-0005-0000-0000-00009A010000}"/>
    <cellStyle name="40 % - zvýraznenie1 5" xfId="2436" xr:uid="{00000000-0005-0000-0000-00009B010000}"/>
    <cellStyle name="40 % - zvýraznenie1 5 2" xfId="5339" xr:uid="{00000000-0005-0000-0000-00009C010000}"/>
    <cellStyle name="40 % - zvýraznenie2 2" xfId="701" xr:uid="{00000000-0005-0000-0000-00009D010000}"/>
    <cellStyle name="40 % - zvýraznenie2 2 2" xfId="702" xr:uid="{00000000-0005-0000-0000-00009E010000}"/>
    <cellStyle name="40 % - zvýraznenie2 2 2 2" xfId="1181" xr:uid="{00000000-0005-0000-0000-00009F010000}"/>
    <cellStyle name="40 % - zvýraznenie2 2 2 2 2" xfId="4084" xr:uid="{00000000-0005-0000-0000-0000A0010000}"/>
    <cellStyle name="40 % - zvýraznenie2 2 2 3" xfId="1826" xr:uid="{00000000-0005-0000-0000-0000A1010000}"/>
    <cellStyle name="40 % - zvýraznenie2 2 2 3 2" xfId="4729" xr:uid="{00000000-0005-0000-0000-0000A2010000}"/>
    <cellStyle name="40 % - zvýraznenie2 2 2 4" xfId="2650" xr:uid="{00000000-0005-0000-0000-0000A3010000}"/>
    <cellStyle name="40 % - zvýraznenie2 2 2 4 2" xfId="5552" xr:uid="{00000000-0005-0000-0000-0000A4010000}"/>
    <cellStyle name="40 % - zvýraznenie2 2 2 5" xfId="3605" xr:uid="{00000000-0005-0000-0000-0000A5010000}"/>
    <cellStyle name="40 % - zvýraznenie2 2 3" xfId="1180" xr:uid="{00000000-0005-0000-0000-0000A6010000}"/>
    <cellStyle name="40 % - zvýraznenie2 2 3 2" xfId="4083" xr:uid="{00000000-0005-0000-0000-0000A7010000}"/>
    <cellStyle name="40 % - zvýraznenie2 2 4" xfId="1825" xr:uid="{00000000-0005-0000-0000-0000A8010000}"/>
    <cellStyle name="40 % - zvýraznenie2 2 4 2" xfId="4728" xr:uid="{00000000-0005-0000-0000-0000A9010000}"/>
    <cellStyle name="40 % - zvýraznenie2 2 5" xfId="2470" xr:uid="{00000000-0005-0000-0000-0000AA010000}"/>
    <cellStyle name="40 % - zvýraznenie2 2 5 2" xfId="5372" xr:uid="{00000000-0005-0000-0000-0000AB010000}"/>
    <cellStyle name="40 % - zvýraznenie2 2 6" xfId="3604" xr:uid="{00000000-0005-0000-0000-0000AC010000}"/>
    <cellStyle name="40 % - zvýraznenie2 3" xfId="703" xr:uid="{00000000-0005-0000-0000-0000AD010000}"/>
    <cellStyle name="40 % - zvýraznenie2 3 2" xfId="704" xr:uid="{00000000-0005-0000-0000-0000AE010000}"/>
    <cellStyle name="40 % - zvýraznenie2 3 2 2" xfId="1183" xr:uid="{00000000-0005-0000-0000-0000AF010000}"/>
    <cellStyle name="40 % - zvýraznenie2 3 2 2 2" xfId="4086" xr:uid="{00000000-0005-0000-0000-0000B0010000}"/>
    <cellStyle name="40 % - zvýraznenie2 3 2 3" xfId="1828" xr:uid="{00000000-0005-0000-0000-0000B1010000}"/>
    <cellStyle name="40 % - zvýraznenie2 3 2 3 2" xfId="4731" xr:uid="{00000000-0005-0000-0000-0000B2010000}"/>
    <cellStyle name="40 % - zvýraznenie2 3 2 4" xfId="3607" xr:uid="{00000000-0005-0000-0000-0000B3010000}"/>
    <cellStyle name="40 % - zvýraznenie2 3 3" xfId="1182" xr:uid="{00000000-0005-0000-0000-0000B4010000}"/>
    <cellStyle name="40 % - zvýraznenie2 3 3 2" xfId="4085" xr:uid="{00000000-0005-0000-0000-0000B5010000}"/>
    <cellStyle name="40 % - zvýraznenie2 3 4" xfId="1827" xr:uid="{00000000-0005-0000-0000-0000B6010000}"/>
    <cellStyle name="40 % - zvýraznenie2 3 4 2" xfId="4730" xr:uid="{00000000-0005-0000-0000-0000B7010000}"/>
    <cellStyle name="40 % - zvýraznenie2 3 5" xfId="2621" xr:uid="{00000000-0005-0000-0000-0000B8010000}"/>
    <cellStyle name="40 % - zvýraznenie2 3 5 2" xfId="5523" xr:uid="{00000000-0005-0000-0000-0000B9010000}"/>
    <cellStyle name="40 % - zvýraznenie2 3 6" xfId="3606" xr:uid="{00000000-0005-0000-0000-0000BA010000}"/>
    <cellStyle name="40 % - zvýraznenie2 4" xfId="705" xr:uid="{00000000-0005-0000-0000-0000BB010000}"/>
    <cellStyle name="40 % - zvýraznenie2 4 2" xfId="1184" xr:uid="{00000000-0005-0000-0000-0000BC010000}"/>
    <cellStyle name="40 % - zvýraznenie2 4 2 2" xfId="4087" xr:uid="{00000000-0005-0000-0000-0000BD010000}"/>
    <cellStyle name="40 % - zvýraznenie2 4 3" xfId="1829" xr:uid="{00000000-0005-0000-0000-0000BE010000}"/>
    <cellStyle name="40 % - zvýraznenie2 4 3 2" xfId="4732" xr:uid="{00000000-0005-0000-0000-0000BF010000}"/>
    <cellStyle name="40 % - zvýraznenie2 4 4" xfId="3608" xr:uid="{00000000-0005-0000-0000-0000C0010000}"/>
    <cellStyle name="40 % - zvýraznenie2 5" xfId="2439" xr:uid="{00000000-0005-0000-0000-0000C1010000}"/>
    <cellStyle name="40 % - zvýraznenie2 5 2" xfId="5342" xr:uid="{00000000-0005-0000-0000-0000C2010000}"/>
    <cellStyle name="40 % - zvýraznenie3 2" xfId="706" xr:uid="{00000000-0005-0000-0000-0000C3010000}"/>
    <cellStyle name="40 % - zvýraznenie3 2 2" xfId="707" xr:uid="{00000000-0005-0000-0000-0000C4010000}"/>
    <cellStyle name="40 % - zvýraznenie3 2 2 2" xfId="1186" xr:uid="{00000000-0005-0000-0000-0000C5010000}"/>
    <cellStyle name="40 % - zvýraznenie3 2 2 2 2" xfId="4089" xr:uid="{00000000-0005-0000-0000-0000C6010000}"/>
    <cellStyle name="40 % - zvýraznenie3 2 2 3" xfId="1831" xr:uid="{00000000-0005-0000-0000-0000C7010000}"/>
    <cellStyle name="40 % - zvýraznenie3 2 2 3 2" xfId="4734" xr:uid="{00000000-0005-0000-0000-0000C8010000}"/>
    <cellStyle name="40 % - zvýraznenie3 2 2 4" xfId="2652" xr:uid="{00000000-0005-0000-0000-0000C9010000}"/>
    <cellStyle name="40 % - zvýraznenie3 2 2 4 2" xfId="5554" xr:uid="{00000000-0005-0000-0000-0000CA010000}"/>
    <cellStyle name="40 % - zvýraznenie3 2 2 5" xfId="3610" xr:uid="{00000000-0005-0000-0000-0000CB010000}"/>
    <cellStyle name="40 % - zvýraznenie3 2 3" xfId="1185" xr:uid="{00000000-0005-0000-0000-0000CC010000}"/>
    <cellStyle name="40 % - zvýraznenie3 2 3 2" xfId="4088" xr:uid="{00000000-0005-0000-0000-0000CD010000}"/>
    <cellStyle name="40 % - zvýraznenie3 2 4" xfId="1830" xr:uid="{00000000-0005-0000-0000-0000CE010000}"/>
    <cellStyle name="40 % - zvýraznenie3 2 4 2" xfId="4733" xr:uid="{00000000-0005-0000-0000-0000CF010000}"/>
    <cellStyle name="40 % - zvýraznenie3 2 5" xfId="2472" xr:uid="{00000000-0005-0000-0000-0000D0010000}"/>
    <cellStyle name="40 % - zvýraznenie3 2 5 2" xfId="5374" xr:uid="{00000000-0005-0000-0000-0000D1010000}"/>
    <cellStyle name="40 % - zvýraznenie3 2 6" xfId="3609" xr:uid="{00000000-0005-0000-0000-0000D2010000}"/>
    <cellStyle name="40 % - zvýraznenie3 3" xfId="708" xr:uid="{00000000-0005-0000-0000-0000D3010000}"/>
    <cellStyle name="40 % - zvýraznenie3 3 2" xfId="709" xr:uid="{00000000-0005-0000-0000-0000D4010000}"/>
    <cellStyle name="40 % - zvýraznenie3 3 2 2" xfId="1188" xr:uid="{00000000-0005-0000-0000-0000D5010000}"/>
    <cellStyle name="40 % - zvýraznenie3 3 2 2 2" xfId="4091" xr:uid="{00000000-0005-0000-0000-0000D6010000}"/>
    <cellStyle name="40 % - zvýraznenie3 3 2 3" xfId="1833" xr:uid="{00000000-0005-0000-0000-0000D7010000}"/>
    <cellStyle name="40 % - zvýraznenie3 3 2 3 2" xfId="4736" xr:uid="{00000000-0005-0000-0000-0000D8010000}"/>
    <cellStyle name="40 % - zvýraznenie3 3 2 4" xfId="3612" xr:uid="{00000000-0005-0000-0000-0000D9010000}"/>
    <cellStyle name="40 % - zvýraznenie3 3 3" xfId="1187" xr:uid="{00000000-0005-0000-0000-0000DA010000}"/>
    <cellStyle name="40 % - zvýraznenie3 3 3 2" xfId="4090" xr:uid="{00000000-0005-0000-0000-0000DB010000}"/>
    <cellStyle name="40 % - zvýraznenie3 3 4" xfId="1832" xr:uid="{00000000-0005-0000-0000-0000DC010000}"/>
    <cellStyle name="40 % - zvýraznenie3 3 4 2" xfId="4735" xr:uid="{00000000-0005-0000-0000-0000DD010000}"/>
    <cellStyle name="40 % - zvýraznenie3 3 5" xfId="2624" xr:uid="{00000000-0005-0000-0000-0000DE010000}"/>
    <cellStyle name="40 % - zvýraznenie3 3 5 2" xfId="5526" xr:uid="{00000000-0005-0000-0000-0000DF010000}"/>
    <cellStyle name="40 % - zvýraznenie3 3 6" xfId="3611" xr:uid="{00000000-0005-0000-0000-0000E0010000}"/>
    <cellStyle name="40 % - zvýraznenie3 4" xfId="710" xr:uid="{00000000-0005-0000-0000-0000E1010000}"/>
    <cellStyle name="40 % - zvýraznenie3 4 2" xfId="711" xr:uid="{00000000-0005-0000-0000-0000E2010000}"/>
    <cellStyle name="40 % - zvýraznenie3 4 2 2" xfId="1190" xr:uid="{00000000-0005-0000-0000-0000E3010000}"/>
    <cellStyle name="40 % - zvýraznenie3 4 2 2 2" xfId="4093" xr:uid="{00000000-0005-0000-0000-0000E4010000}"/>
    <cellStyle name="40 % - zvýraznenie3 4 2 3" xfId="1835" xr:uid="{00000000-0005-0000-0000-0000E5010000}"/>
    <cellStyle name="40 % - zvýraznenie3 4 2 3 2" xfId="4738" xr:uid="{00000000-0005-0000-0000-0000E6010000}"/>
    <cellStyle name="40 % - zvýraznenie3 4 2 4" xfId="3614" xr:uid="{00000000-0005-0000-0000-0000E7010000}"/>
    <cellStyle name="40 % - zvýraznenie3 4 3" xfId="1189" xr:uid="{00000000-0005-0000-0000-0000E8010000}"/>
    <cellStyle name="40 % - zvýraznenie3 4 3 2" xfId="4092" xr:uid="{00000000-0005-0000-0000-0000E9010000}"/>
    <cellStyle name="40 % - zvýraznenie3 4 4" xfId="1834" xr:uid="{00000000-0005-0000-0000-0000EA010000}"/>
    <cellStyle name="40 % - zvýraznenie3 4 4 2" xfId="4737" xr:uid="{00000000-0005-0000-0000-0000EB010000}"/>
    <cellStyle name="40 % - zvýraznenie3 4 5" xfId="3613" xr:uid="{00000000-0005-0000-0000-0000EC010000}"/>
    <cellStyle name="40 % - zvýraznenie3 5" xfId="712" xr:uid="{00000000-0005-0000-0000-0000ED010000}"/>
    <cellStyle name="40 % - zvýraznenie3 5 2" xfId="713" xr:uid="{00000000-0005-0000-0000-0000EE010000}"/>
    <cellStyle name="40 % - zvýraznenie3 5 2 2" xfId="1192" xr:uid="{00000000-0005-0000-0000-0000EF010000}"/>
    <cellStyle name="40 % - zvýraznenie3 5 2 2 2" xfId="4095" xr:uid="{00000000-0005-0000-0000-0000F0010000}"/>
    <cellStyle name="40 % - zvýraznenie3 5 2 3" xfId="1837" xr:uid="{00000000-0005-0000-0000-0000F1010000}"/>
    <cellStyle name="40 % - zvýraznenie3 5 2 3 2" xfId="4740" xr:uid="{00000000-0005-0000-0000-0000F2010000}"/>
    <cellStyle name="40 % - zvýraznenie3 5 2 4" xfId="3616" xr:uid="{00000000-0005-0000-0000-0000F3010000}"/>
    <cellStyle name="40 % - zvýraznenie3 5 3" xfId="1191" xr:uid="{00000000-0005-0000-0000-0000F4010000}"/>
    <cellStyle name="40 % - zvýraznenie3 5 3 2" xfId="4094" xr:uid="{00000000-0005-0000-0000-0000F5010000}"/>
    <cellStyle name="40 % - zvýraznenie3 5 4" xfId="1836" xr:uid="{00000000-0005-0000-0000-0000F6010000}"/>
    <cellStyle name="40 % - zvýraznenie3 5 4 2" xfId="4739" xr:uid="{00000000-0005-0000-0000-0000F7010000}"/>
    <cellStyle name="40 % - zvýraznenie3 5 5" xfId="3615" xr:uid="{00000000-0005-0000-0000-0000F8010000}"/>
    <cellStyle name="40 % - zvýraznenie3 6" xfId="714" xr:uid="{00000000-0005-0000-0000-0000F9010000}"/>
    <cellStyle name="40 % - zvýraznenie3 6 2" xfId="1193" xr:uid="{00000000-0005-0000-0000-0000FA010000}"/>
    <cellStyle name="40 % - zvýraznenie3 6 2 2" xfId="4096" xr:uid="{00000000-0005-0000-0000-0000FB010000}"/>
    <cellStyle name="40 % - zvýraznenie3 6 3" xfId="1838" xr:uid="{00000000-0005-0000-0000-0000FC010000}"/>
    <cellStyle name="40 % - zvýraznenie3 6 3 2" xfId="4741" xr:uid="{00000000-0005-0000-0000-0000FD010000}"/>
    <cellStyle name="40 % - zvýraznenie3 6 4" xfId="3617" xr:uid="{00000000-0005-0000-0000-0000FE010000}"/>
    <cellStyle name="40 % - zvýraznenie3 7" xfId="715" xr:uid="{00000000-0005-0000-0000-0000FF010000}"/>
    <cellStyle name="40 % - zvýraznenie3 7 2" xfId="1194" xr:uid="{00000000-0005-0000-0000-000000020000}"/>
    <cellStyle name="40 % - zvýraznenie3 7 2 2" xfId="4097" xr:uid="{00000000-0005-0000-0000-000001020000}"/>
    <cellStyle name="40 % - zvýraznenie3 7 3" xfId="1839" xr:uid="{00000000-0005-0000-0000-000002020000}"/>
    <cellStyle name="40 % - zvýraznenie3 7 3 2" xfId="4742" xr:uid="{00000000-0005-0000-0000-000003020000}"/>
    <cellStyle name="40 % - zvýraznenie3 7 4" xfId="3618" xr:uid="{00000000-0005-0000-0000-000004020000}"/>
    <cellStyle name="40 % - zvýraznenie3 8" xfId="2442" xr:uid="{00000000-0005-0000-0000-000005020000}"/>
    <cellStyle name="40 % - zvýraznenie3 8 2" xfId="5345" xr:uid="{00000000-0005-0000-0000-000006020000}"/>
    <cellStyle name="40 % - zvýraznenie4 2" xfId="716" xr:uid="{00000000-0005-0000-0000-000007020000}"/>
    <cellStyle name="40 % - zvýraznenie4 2 2" xfId="717" xr:uid="{00000000-0005-0000-0000-000008020000}"/>
    <cellStyle name="40 % - zvýraznenie4 2 2 2" xfId="1196" xr:uid="{00000000-0005-0000-0000-000009020000}"/>
    <cellStyle name="40 % - zvýraznenie4 2 2 2 2" xfId="4099" xr:uid="{00000000-0005-0000-0000-00000A020000}"/>
    <cellStyle name="40 % - zvýraznenie4 2 2 3" xfId="1841" xr:uid="{00000000-0005-0000-0000-00000B020000}"/>
    <cellStyle name="40 % - zvýraznenie4 2 2 3 2" xfId="4744" xr:uid="{00000000-0005-0000-0000-00000C020000}"/>
    <cellStyle name="40 % - zvýraznenie4 2 2 4" xfId="2654" xr:uid="{00000000-0005-0000-0000-00000D020000}"/>
    <cellStyle name="40 % - zvýraznenie4 2 2 4 2" xfId="5556" xr:uid="{00000000-0005-0000-0000-00000E020000}"/>
    <cellStyle name="40 % - zvýraznenie4 2 2 5" xfId="3620" xr:uid="{00000000-0005-0000-0000-00000F020000}"/>
    <cellStyle name="40 % - zvýraznenie4 2 3" xfId="1195" xr:uid="{00000000-0005-0000-0000-000010020000}"/>
    <cellStyle name="40 % - zvýraznenie4 2 3 2" xfId="4098" xr:uid="{00000000-0005-0000-0000-000011020000}"/>
    <cellStyle name="40 % - zvýraznenie4 2 4" xfId="1840" xr:uid="{00000000-0005-0000-0000-000012020000}"/>
    <cellStyle name="40 % - zvýraznenie4 2 4 2" xfId="4743" xr:uid="{00000000-0005-0000-0000-000013020000}"/>
    <cellStyle name="40 % - zvýraznenie4 2 5" xfId="2474" xr:uid="{00000000-0005-0000-0000-000014020000}"/>
    <cellStyle name="40 % - zvýraznenie4 2 5 2" xfId="5376" xr:uid="{00000000-0005-0000-0000-000015020000}"/>
    <cellStyle name="40 % - zvýraznenie4 2 6" xfId="3619" xr:uid="{00000000-0005-0000-0000-000016020000}"/>
    <cellStyle name="40 % - zvýraznenie4 3" xfId="718" xr:uid="{00000000-0005-0000-0000-000017020000}"/>
    <cellStyle name="40 % - zvýraznenie4 3 2" xfId="719" xr:uid="{00000000-0005-0000-0000-000018020000}"/>
    <cellStyle name="40 % - zvýraznenie4 3 2 2" xfId="1198" xr:uid="{00000000-0005-0000-0000-000019020000}"/>
    <cellStyle name="40 % - zvýraznenie4 3 2 2 2" xfId="4101" xr:uid="{00000000-0005-0000-0000-00001A020000}"/>
    <cellStyle name="40 % - zvýraznenie4 3 2 3" xfId="1843" xr:uid="{00000000-0005-0000-0000-00001B020000}"/>
    <cellStyle name="40 % - zvýraznenie4 3 2 3 2" xfId="4746" xr:uid="{00000000-0005-0000-0000-00001C020000}"/>
    <cellStyle name="40 % - zvýraznenie4 3 2 4" xfId="3622" xr:uid="{00000000-0005-0000-0000-00001D020000}"/>
    <cellStyle name="40 % - zvýraznenie4 3 3" xfId="1197" xr:uid="{00000000-0005-0000-0000-00001E020000}"/>
    <cellStyle name="40 % - zvýraznenie4 3 3 2" xfId="4100" xr:uid="{00000000-0005-0000-0000-00001F020000}"/>
    <cellStyle name="40 % - zvýraznenie4 3 4" xfId="1842" xr:uid="{00000000-0005-0000-0000-000020020000}"/>
    <cellStyle name="40 % - zvýraznenie4 3 4 2" xfId="4745" xr:uid="{00000000-0005-0000-0000-000021020000}"/>
    <cellStyle name="40 % - zvýraznenie4 3 5" xfId="2627" xr:uid="{00000000-0005-0000-0000-000022020000}"/>
    <cellStyle name="40 % - zvýraznenie4 3 5 2" xfId="5529" xr:uid="{00000000-0005-0000-0000-000023020000}"/>
    <cellStyle name="40 % - zvýraznenie4 3 6" xfId="3621" xr:uid="{00000000-0005-0000-0000-000024020000}"/>
    <cellStyle name="40 % - zvýraznenie4 4" xfId="720" xr:uid="{00000000-0005-0000-0000-000025020000}"/>
    <cellStyle name="40 % - zvýraznenie4 4 2" xfId="1199" xr:uid="{00000000-0005-0000-0000-000026020000}"/>
    <cellStyle name="40 % - zvýraznenie4 4 2 2" xfId="4102" xr:uid="{00000000-0005-0000-0000-000027020000}"/>
    <cellStyle name="40 % - zvýraznenie4 4 3" xfId="1844" xr:uid="{00000000-0005-0000-0000-000028020000}"/>
    <cellStyle name="40 % - zvýraznenie4 4 3 2" xfId="4747" xr:uid="{00000000-0005-0000-0000-000029020000}"/>
    <cellStyle name="40 % - zvýraznenie4 4 4" xfId="3623" xr:uid="{00000000-0005-0000-0000-00002A020000}"/>
    <cellStyle name="40 % - zvýraznenie4 5" xfId="2445" xr:uid="{00000000-0005-0000-0000-00002B020000}"/>
    <cellStyle name="40 % - zvýraznenie4 5 2" xfId="5348" xr:uid="{00000000-0005-0000-0000-00002C020000}"/>
    <cellStyle name="40 % - zvýraznenie5 2" xfId="721" xr:uid="{00000000-0005-0000-0000-00002D020000}"/>
    <cellStyle name="40 % - zvýraznenie5 2 2" xfId="722" xr:uid="{00000000-0005-0000-0000-00002E020000}"/>
    <cellStyle name="40 % - zvýraznenie5 2 2 2" xfId="1201" xr:uid="{00000000-0005-0000-0000-00002F020000}"/>
    <cellStyle name="40 % - zvýraznenie5 2 2 2 2" xfId="4104" xr:uid="{00000000-0005-0000-0000-000030020000}"/>
    <cellStyle name="40 % - zvýraznenie5 2 2 3" xfId="1846" xr:uid="{00000000-0005-0000-0000-000031020000}"/>
    <cellStyle name="40 % - zvýraznenie5 2 2 3 2" xfId="4749" xr:uid="{00000000-0005-0000-0000-000032020000}"/>
    <cellStyle name="40 % - zvýraznenie5 2 2 4" xfId="2656" xr:uid="{00000000-0005-0000-0000-000033020000}"/>
    <cellStyle name="40 % - zvýraznenie5 2 2 4 2" xfId="5558" xr:uid="{00000000-0005-0000-0000-000034020000}"/>
    <cellStyle name="40 % - zvýraznenie5 2 2 5" xfId="3625" xr:uid="{00000000-0005-0000-0000-000035020000}"/>
    <cellStyle name="40 % - zvýraznenie5 2 3" xfId="1200" xr:uid="{00000000-0005-0000-0000-000036020000}"/>
    <cellStyle name="40 % - zvýraznenie5 2 3 2" xfId="4103" xr:uid="{00000000-0005-0000-0000-000037020000}"/>
    <cellStyle name="40 % - zvýraznenie5 2 4" xfId="1845" xr:uid="{00000000-0005-0000-0000-000038020000}"/>
    <cellStyle name="40 % - zvýraznenie5 2 4 2" xfId="4748" xr:uid="{00000000-0005-0000-0000-000039020000}"/>
    <cellStyle name="40 % - zvýraznenie5 2 5" xfId="2476" xr:uid="{00000000-0005-0000-0000-00003A020000}"/>
    <cellStyle name="40 % - zvýraznenie5 2 5 2" xfId="5378" xr:uid="{00000000-0005-0000-0000-00003B020000}"/>
    <cellStyle name="40 % - zvýraznenie5 2 6" xfId="3624" xr:uid="{00000000-0005-0000-0000-00003C020000}"/>
    <cellStyle name="40 % - zvýraznenie5 3" xfId="723" xr:uid="{00000000-0005-0000-0000-00003D020000}"/>
    <cellStyle name="40 % - zvýraznenie5 3 2" xfId="724" xr:uid="{00000000-0005-0000-0000-00003E020000}"/>
    <cellStyle name="40 % - zvýraznenie5 3 2 2" xfId="1203" xr:uid="{00000000-0005-0000-0000-00003F020000}"/>
    <cellStyle name="40 % - zvýraznenie5 3 2 2 2" xfId="4106" xr:uid="{00000000-0005-0000-0000-000040020000}"/>
    <cellStyle name="40 % - zvýraznenie5 3 2 3" xfId="1848" xr:uid="{00000000-0005-0000-0000-000041020000}"/>
    <cellStyle name="40 % - zvýraznenie5 3 2 3 2" xfId="4751" xr:uid="{00000000-0005-0000-0000-000042020000}"/>
    <cellStyle name="40 % - zvýraznenie5 3 2 4" xfId="3627" xr:uid="{00000000-0005-0000-0000-000043020000}"/>
    <cellStyle name="40 % - zvýraznenie5 3 3" xfId="1202" xr:uid="{00000000-0005-0000-0000-000044020000}"/>
    <cellStyle name="40 % - zvýraznenie5 3 3 2" xfId="4105" xr:uid="{00000000-0005-0000-0000-000045020000}"/>
    <cellStyle name="40 % - zvýraznenie5 3 4" xfId="1847" xr:uid="{00000000-0005-0000-0000-000046020000}"/>
    <cellStyle name="40 % - zvýraznenie5 3 4 2" xfId="4750" xr:uid="{00000000-0005-0000-0000-000047020000}"/>
    <cellStyle name="40 % - zvýraznenie5 3 5" xfId="2630" xr:uid="{00000000-0005-0000-0000-000048020000}"/>
    <cellStyle name="40 % - zvýraznenie5 3 5 2" xfId="5532" xr:uid="{00000000-0005-0000-0000-000049020000}"/>
    <cellStyle name="40 % - zvýraznenie5 3 6" xfId="3626" xr:uid="{00000000-0005-0000-0000-00004A020000}"/>
    <cellStyle name="40 % - zvýraznenie5 4" xfId="725" xr:uid="{00000000-0005-0000-0000-00004B020000}"/>
    <cellStyle name="40 % - zvýraznenie5 4 2" xfId="1204" xr:uid="{00000000-0005-0000-0000-00004C020000}"/>
    <cellStyle name="40 % - zvýraznenie5 4 2 2" xfId="4107" xr:uid="{00000000-0005-0000-0000-00004D020000}"/>
    <cellStyle name="40 % - zvýraznenie5 4 3" xfId="1849" xr:uid="{00000000-0005-0000-0000-00004E020000}"/>
    <cellStyle name="40 % - zvýraznenie5 4 3 2" xfId="4752" xr:uid="{00000000-0005-0000-0000-00004F020000}"/>
    <cellStyle name="40 % - zvýraznenie5 4 4" xfId="3628" xr:uid="{00000000-0005-0000-0000-000050020000}"/>
    <cellStyle name="40 % - zvýraznenie5 5" xfId="2448" xr:uid="{00000000-0005-0000-0000-000051020000}"/>
    <cellStyle name="40 % - zvýraznenie5 5 2" xfId="5351" xr:uid="{00000000-0005-0000-0000-000052020000}"/>
    <cellStyle name="40 % - zvýraznenie6 2" xfId="726" xr:uid="{00000000-0005-0000-0000-000053020000}"/>
    <cellStyle name="40 % - zvýraznenie6 2 2" xfId="727" xr:uid="{00000000-0005-0000-0000-000054020000}"/>
    <cellStyle name="40 % - zvýraznenie6 2 2 2" xfId="1206" xr:uid="{00000000-0005-0000-0000-000055020000}"/>
    <cellStyle name="40 % - zvýraznenie6 2 2 2 2" xfId="4109" xr:uid="{00000000-0005-0000-0000-000056020000}"/>
    <cellStyle name="40 % - zvýraznenie6 2 2 3" xfId="1851" xr:uid="{00000000-0005-0000-0000-000057020000}"/>
    <cellStyle name="40 % - zvýraznenie6 2 2 3 2" xfId="4754" xr:uid="{00000000-0005-0000-0000-000058020000}"/>
    <cellStyle name="40 % - zvýraznenie6 2 2 4" xfId="2658" xr:uid="{00000000-0005-0000-0000-000059020000}"/>
    <cellStyle name="40 % - zvýraznenie6 2 2 4 2" xfId="5560" xr:uid="{00000000-0005-0000-0000-00005A020000}"/>
    <cellStyle name="40 % - zvýraznenie6 2 2 5" xfId="3630" xr:uid="{00000000-0005-0000-0000-00005B020000}"/>
    <cellStyle name="40 % - zvýraznenie6 2 3" xfId="1205" xr:uid="{00000000-0005-0000-0000-00005C020000}"/>
    <cellStyle name="40 % - zvýraznenie6 2 3 2" xfId="4108" xr:uid="{00000000-0005-0000-0000-00005D020000}"/>
    <cellStyle name="40 % - zvýraznenie6 2 4" xfId="1850" xr:uid="{00000000-0005-0000-0000-00005E020000}"/>
    <cellStyle name="40 % - zvýraznenie6 2 4 2" xfId="4753" xr:uid="{00000000-0005-0000-0000-00005F020000}"/>
    <cellStyle name="40 % - zvýraznenie6 2 5" xfId="2478" xr:uid="{00000000-0005-0000-0000-000060020000}"/>
    <cellStyle name="40 % - zvýraznenie6 2 5 2" xfId="5380" xr:uid="{00000000-0005-0000-0000-000061020000}"/>
    <cellStyle name="40 % - zvýraznenie6 2 6" xfId="3629" xr:uid="{00000000-0005-0000-0000-000062020000}"/>
    <cellStyle name="40 % - zvýraznenie6 3" xfId="728" xr:uid="{00000000-0005-0000-0000-000063020000}"/>
    <cellStyle name="40 % - zvýraznenie6 3 2" xfId="729" xr:uid="{00000000-0005-0000-0000-000064020000}"/>
    <cellStyle name="40 % - zvýraznenie6 3 2 2" xfId="1208" xr:uid="{00000000-0005-0000-0000-000065020000}"/>
    <cellStyle name="40 % - zvýraznenie6 3 2 2 2" xfId="4111" xr:uid="{00000000-0005-0000-0000-000066020000}"/>
    <cellStyle name="40 % - zvýraznenie6 3 2 3" xfId="1853" xr:uid="{00000000-0005-0000-0000-000067020000}"/>
    <cellStyle name="40 % - zvýraznenie6 3 2 3 2" xfId="4756" xr:uid="{00000000-0005-0000-0000-000068020000}"/>
    <cellStyle name="40 % - zvýraznenie6 3 2 4" xfId="3632" xr:uid="{00000000-0005-0000-0000-000069020000}"/>
    <cellStyle name="40 % - zvýraznenie6 3 3" xfId="1207" xr:uid="{00000000-0005-0000-0000-00006A020000}"/>
    <cellStyle name="40 % - zvýraznenie6 3 3 2" xfId="4110" xr:uid="{00000000-0005-0000-0000-00006B020000}"/>
    <cellStyle name="40 % - zvýraznenie6 3 4" xfId="1852" xr:uid="{00000000-0005-0000-0000-00006C020000}"/>
    <cellStyle name="40 % - zvýraznenie6 3 4 2" xfId="4755" xr:uid="{00000000-0005-0000-0000-00006D020000}"/>
    <cellStyle name="40 % - zvýraznenie6 3 5" xfId="2633" xr:uid="{00000000-0005-0000-0000-00006E020000}"/>
    <cellStyle name="40 % - zvýraznenie6 3 5 2" xfId="5535" xr:uid="{00000000-0005-0000-0000-00006F020000}"/>
    <cellStyle name="40 % - zvýraznenie6 3 6" xfId="3631" xr:uid="{00000000-0005-0000-0000-000070020000}"/>
    <cellStyle name="40 % - zvýraznenie6 4" xfId="730" xr:uid="{00000000-0005-0000-0000-000071020000}"/>
    <cellStyle name="40 % - zvýraznenie6 4 2" xfId="1209" xr:uid="{00000000-0005-0000-0000-000072020000}"/>
    <cellStyle name="40 % - zvýraznenie6 4 2 2" xfId="4112" xr:uid="{00000000-0005-0000-0000-000073020000}"/>
    <cellStyle name="40 % - zvýraznenie6 4 3" xfId="1854" xr:uid="{00000000-0005-0000-0000-000074020000}"/>
    <cellStyle name="40 % - zvýraznenie6 4 3 2" xfId="4757" xr:uid="{00000000-0005-0000-0000-000075020000}"/>
    <cellStyle name="40 % - zvýraznenie6 4 4" xfId="3633" xr:uid="{00000000-0005-0000-0000-000076020000}"/>
    <cellStyle name="40 % - zvýraznenie6 5" xfId="2452" xr:uid="{00000000-0005-0000-0000-000077020000}"/>
    <cellStyle name="40 % - zvýraznenie6 5 2" xfId="5355" xr:uid="{00000000-0005-0000-0000-000078020000}"/>
    <cellStyle name="40% - Accent1" xfId="42" xr:uid="{00000000-0005-0000-0000-000079020000}"/>
    <cellStyle name="40% - Accent1 2" xfId="262" xr:uid="{00000000-0005-0000-0000-00007A020000}"/>
    <cellStyle name="40% - Accent1 3" xfId="263" xr:uid="{00000000-0005-0000-0000-00007B020000}"/>
    <cellStyle name="40% - Accent2" xfId="43" xr:uid="{00000000-0005-0000-0000-00007C020000}"/>
    <cellStyle name="40% - Accent2 2" xfId="264" xr:uid="{00000000-0005-0000-0000-00007D020000}"/>
    <cellStyle name="40% - Accent2 3" xfId="265" xr:uid="{00000000-0005-0000-0000-00007E020000}"/>
    <cellStyle name="40% - Accent3" xfId="44" xr:uid="{00000000-0005-0000-0000-00007F020000}"/>
    <cellStyle name="40% - Accent3 2" xfId="266" xr:uid="{00000000-0005-0000-0000-000080020000}"/>
    <cellStyle name="40% - Accent3 3" xfId="267" xr:uid="{00000000-0005-0000-0000-000081020000}"/>
    <cellStyle name="40% - Accent4" xfId="45" xr:uid="{00000000-0005-0000-0000-000082020000}"/>
    <cellStyle name="40% - Accent4 2" xfId="268" xr:uid="{00000000-0005-0000-0000-000083020000}"/>
    <cellStyle name="40% - Accent4 3" xfId="269" xr:uid="{00000000-0005-0000-0000-000084020000}"/>
    <cellStyle name="40% - Accent5" xfId="46" xr:uid="{00000000-0005-0000-0000-000085020000}"/>
    <cellStyle name="40% - Accent5 2" xfId="270" xr:uid="{00000000-0005-0000-0000-000086020000}"/>
    <cellStyle name="40% - Accent5 3" xfId="271" xr:uid="{00000000-0005-0000-0000-000087020000}"/>
    <cellStyle name="40% - Accent6" xfId="47" xr:uid="{00000000-0005-0000-0000-000088020000}"/>
    <cellStyle name="40% - Accent6 2" xfId="272" xr:uid="{00000000-0005-0000-0000-000089020000}"/>
    <cellStyle name="40% - Accent6 3" xfId="273" xr:uid="{00000000-0005-0000-0000-00008A020000}"/>
    <cellStyle name="60 % - zvýraznenie1 2" xfId="201" xr:uid="{00000000-0005-0000-0000-00008B020000}"/>
    <cellStyle name="60 % - zvýraznenie2 2" xfId="202" xr:uid="{00000000-0005-0000-0000-00008C020000}"/>
    <cellStyle name="60 % - zvýraznenie3 2" xfId="731" xr:uid="{00000000-0005-0000-0000-00008D020000}"/>
    <cellStyle name="60 % - zvýraznenie3 3" xfId="732" xr:uid="{00000000-0005-0000-0000-00008E020000}"/>
    <cellStyle name="60 % - zvýraznenie3 4" xfId="733" xr:uid="{00000000-0005-0000-0000-00008F020000}"/>
    <cellStyle name="60 % - zvýraznenie3 5" xfId="734" xr:uid="{00000000-0005-0000-0000-000090020000}"/>
    <cellStyle name="60 % - zvýraznenie3 6" xfId="203" xr:uid="{00000000-0005-0000-0000-000091020000}"/>
    <cellStyle name="60 % - zvýraznenie4 2" xfId="735" xr:uid="{00000000-0005-0000-0000-000092020000}"/>
    <cellStyle name="60 % - zvýraznenie4 3" xfId="736" xr:uid="{00000000-0005-0000-0000-000093020000}"/>
    <cellStyle name="60 % - zvýraznenie4 4" xfId="737" xr:uid="{00000000-0005-0000-0000-000094020000}"/>
    <cellStyle name="60 % - zvýraznenie4 5" xfId="738" xr:uid="{00000000-0005-0000-0000-000095020000}"/>
    <cellStyle name="60 % - zvýraznenie4 6" xfId="204" xr:uid="{00000000-0005-0000-0000-000096020000}"/>
    <cellStyle name="60 % - zvýraznenie5 2" xfId="205" xr:uid="{00000000-0005-0000-0000-000097020000}"/>
    <cellStyle name="60 % - zvýraznenie6 2" xfId="739" xr:uid="{00000000-0005-0000-0000-000098020000}"/>
    <cellStyle name="60 % - zvýraznenie6 3" xfId="740" xr:uid="{00000000-0005-0000-0000-000099020000}"/>
    <cellStyle name="60 % - zvýraznenie6 4" xfId="741" xr:uid="{00000000-0005-0000-0000-00009A020000}"/>
    <cellStyle name="60 % - zvýraznenie6 5" xfId="742" xr:uid="{00000000-0005-0000-0000-00009B020000}"/>
    <cellStyle name="60 % - zvýraznenie6 6" xfId="206" xr:uid="{00000000-0005-0000-0000-00009C020000}"/>
    <cellStyle name="60% - Accent1" xfId="48" xr:uid="{00000000-0005-0000-0000-00009D020000}"/>
    <cellStyle name="60% - Accent2" xfId="49" xr:uid="{00000000-0005-0000-0000-00009E020000}"/>
    <cellStyle name="60% - Accent3" xfId="50" xr:uid="{00000000-0005-0000-0000-00009F020000}"/>
    <cellStyle name="60% - Accent4" xfId="51" xr:uid="{00000000-0005-0000-0000-0000A0020000}"/>
    <cellStyle name="60% - Accent5" xfId="52" xr:uid="{00000000-0005-0000-0000-0000A1020000}"/>
    <cellStyle name="60% - Accent6" xfId="53" xr:uid="{00000000-0005-0000-0000-0000A2020000}"/>
    <cellStyle name="Accent1" xfId="54" xr:uid="{00000000-0005-0000-0000-0000A3020000}"/>
    <cellStyle name="Accent1 - 20%" xfId="514" xr:uid="{00000000-0005-0000-0000-0000A4020000}"/>
    <cellStyle name="Accent1 - 40%" xfId="515" xr:uid="{00000000-0005-0000-0000-0000A5020000}"/>
    <cellStyle name="Accent1 - 60%" xfId="516" xr:uid="{00000000-0005-0000-0000-0000A6020000}"/>
    <cellStyle name="Accent1 2" xfId="2289" xr:uid="{00000000-0005-0000-0000-0000A7020000}"/>
    <cellStyle name="Accent2" xfId="55" xr:uid="{00000000-0005-0000-0000-0000A8020000}"/>
    <cellStyle name="Accent2 - 20%" xfId="517" xr:uid="{00000000-0005-0000-0000-0000A9020000}"/>
    <cellStyle name="Accent2 - 40%" xfId="518" xr:uid="{00000000-0005-0000-0000-0000AA020000}"/>
    <cellStyle name="Accent2 - 60%" xfId="519" xr:uid="{00000000-0005-0000-0000-0000AB020000}"/>
    <cellStyle name="Accent2 2" xfId="2290" xr:uid="{00000000-0005-0000-0000-0000AC020000}"/>
    <cellStyle name="Accent3" xfId="56" xr:uid="{00000000-0005-0000-0000-0000AD020000}"/>
    <cellStyle name="Accent3 - 20%" xfId="520" xr:uid="{00000000-0005-0000-0000-0000AE020000}"/>
    <cellStyle name="Accent3 - 40%" xfId="521" xr:uid="{00000000-0005-0000-0000-0000AF020000}"/>
    <cellStyle name="Accent3 - 60%" xfId="522" xr:uid="{00000000-0005-0000-0000-0000B0020000}"/>
    <cellStyle name="Accent3 2" xfId="2291" xr:uid="{00000000-0005-0000-0000-0000B1020000}"/>
    <cellStyle name="Accent4" xfId="57" xr:uid="{00000000-0005-0000-0000-0000B2020000}"/>
    <cellStyle name="Accent4 - 20%" xfId="523" xr:uid="{00000000-0005-0000-0000-0000B3020000}"/>
    <cellStyle name="Accent4 - 40%" xfId="524" xr:uid="{00000000-0005-0000-0000-0000B4020000}"/>
    <cellStyle name="Accent4 - 60%" xfId="525" xr:uid="{00000000-0005-0000-0000-0000B5020000}"/>
    <cellStyle name="Accent4 2" xfId="2292" xr:uid="{00000000-0005-0000-0000-0000B6020000}"/>
    <cellStyle name="Accent5" xfId="58" xr:uid="{00000000-0005-0000-0000-0000B7020000}"/>
    <cellStyle name="Accent5 - 20%" xfId="526" xr:uid="{00000000-0005-0000-0000-0000B8020000}"/>
    <cellStyle name="Accent5 - 40%" xfId="527" xr:uid="{00000000-0005-0000-0000-0000B9020000}"/>
    <cellStyle name="Accent5 - 60%" xfId="528" xr:uid="{00000000-0005-0000-0000-0000BA020000}"/>
    <cellStyle name="Accent5 2" xfId="2293" xr:uid="{00000000-0005-0000-0000-0000BB020000}"/>
    <cellStyle name="Accent6" xfId="59" xr:uid="{00000000-0005-0000-0000-0000BC020000}"/>
    <cellStyle name="Accent6 - 20%" xfId="529" xr:uid="{00000000-0005-0000-0000-0000BD020000}"/>
    <cellStyle name="Accent6 - 40%" xfId="530" xr:uid="{00000000-0005-0000-0000-0000BE020000}"/>
    <cellStyle name="Accent6 - 60%" xfId="531" xr:uid="{00000000-0005-0000-0000-0000BF020000}"/>
    <cellStyle name="Accent6 2" xfId="2294" xr:uid="{00000000-0005-0000-0000-0000C0020000}"/>
    <cellStyle name="Bad" xfId="60" xr:uid="{00000000-0005-0000-0000-0000C1020000}"/>
    <cellStyle name="Bad 2" xfId="2282" xr:uid="{00000000-0005-0000-0000-0000C2020000}"/>
    <cellStyle name="Calculation" xfId="61" xr:uid="{00000000-0005-0000-0000-0000C3020000}"/>
    <cellStyle name="Calculation 10" xfId="2354" xr:uid="{00000000-0005-0000-0000-0000C4020000}"/>
    <cellStyle name="Calculation 10 10" xfId="21234" xr:uid="{00000000-0005-0000-0000-0000C5020000}"/>
    <cellStyle name="Calculation 10 11" xfId="22810" xr:uid="{00000000-0005-0000-0000-0000C6020000}"/>
    <cellStyle name="Calculation 10 2" xfId="5257" xr:uid="{00000000-0005-0000-0000-0000C7020000}"/>
    <cellStyle name="Calculation 10 3" xfId="7733" xr:uid="{00000000-0005-0000-0000-0000C8020000}"/>
    <cellStyle name="Calculation 10 4" xfId="9686" xr:uid="{00000000-0005-0000-0000-0000C9020000}"/>
    <cellStyle name="Calculation 10 5" xfId="11640" xr:uid="{00000000-0005-0000-0000-0000CA020000}"/>
    <cellStyle name="Calculation 10 6" xfId="13592" xr:uid="{00000000-0005-0000-0000-0000CB020000}"/>
    <cellStyle name="Calculation 10 7" xfId="15016" xr:uid="{00000000-0005-0000-0000-0000CC020000}"/>
    <cellStyle name="Calculation 10 8" xfId="17620" xr:uid="{00000000-0005-0000-0000-0000CD020000}"/>
    <cellStyle name="Calculation 10 9" xfId="19466" xr:uid="{00000000-0005-0000-0000-0000CE020000}"/>
    <cellStyle name="Calculation 11" xfId="2788" xr:uid="{00000000-0005-0000-0000-0000CF020000}"/>
    <cellStyle name="Calculation 11 10" xfId="21625" xr:uid="{00000000-0005-0000-0000-0000D0020000}"/>
    <cellStyle name="Calculation 11 11" xfId="23155" xr:uid="{00000000-0005-0000-0000-0000D1020000}"/>
    <cellStyle name="Calculation 11 2" xfId="5690" xr:uid="{00000000-0005-0000-0000-0000D2020000}"/>
    <cellStyle name="Calculation 11 3" xfId="8166" xr:uid="{00000000-0005-0000-0000-0000D3020000}"/>
    <cellStyle name="Calculation 11 4" xfId="10118" xr:uid="{00000000-0005-0000-0000-0000D4020000}"/>
    <cellStyle name="Calculation 11 5" xfId="12073" xr:uid="{00000000-0005-0000-0000-0000D5020000}"/>
    <cellStyle name="Calculation 11 6" xfId="14023" xr:uid="{00000000-0005-0000-0000-0000D6020000}"/>
    <cellStyle name="Calculation 11 7" xfId="16152" xr:uid="{00000000-0005-0000-0000-0000D7020000}"/>
    <cellStyle name="Calculation 11 8" xfId="18040" xr:uid="{00000000-0005-0000-0000-0000D8020000}"/>
    <cellStyle name="Calculation 11 9" xfId="19875" xr:uid="{00000000-0005-0000-0000-0000D9020000}"/>
    <cellStyle name="Calculation 12" xfId="2285" xr:uid="{00000000-0005-0000-0000-0000DA020000}"/>
    <cellStyle name="Calculation 13" xfId="2964" xr:uid="{00000000-0005-0000-0000-0000DB020000}"/>
    <cellStyle name="Calculation 14" xfId="4913" xr:uid="{00000000-0005-0000-0000-0000DC020000}"/>
    <cellStyle name="Calculation 15" xfId="7408" xr:uid="{00000000-0005-0000-0000-0000DD020000}"/>
    <cellStyle name="Calculation 16" xfId="9345" xr:uid="{00000000-0005-0000-0000-0000DE020000}"/>
    <cellStyle name="Calculation 17" xfId="11299" xr:uid="{00000000-0005-0000-0000-0000DF020000}"/>
    <cellStyle name="Calculation 18" xfId="13268" xr:uid="{00000000-0005-0000-0000-0000E0020000}"/>
    <cellStyle name="Calculation 19" xfId="15320" xr:uid="{00000000-0005-0000-0000-0000E1020000}"/>
    <cellStyle name="Calculation 2" xfId="149" xr:uid="{00000000-0005-0000-0000-0000E2020000}"/>
    <cellStyle name="Calculation 2 10" xfId="2222" xr:uid="{00000000-0005-0000-0000-0000E3020000}"/>
    <cellStyle name="Calculation 2 10 10" xfId="21114" xr:uid="{00000000-0005-0000-0000-0000E4020000}"/>
    <cellStyle name="Calculation 2 10 11" xfId="22704" xr:uid="{00000000-0005-0000-0000-0000E5020000}"/>
    <cellStyle name="Calculation 2 10 2" xfId="5125" xr:uid="{00000000-0005-0000-0000-0000E6020000}"/>
    <cellStyle name="Calculation 2 10 3" xfId="7601" xr:uid="{00000000-0005-0000-0000-0000E7020000}"/>
    <cellStyle name="Calculation 2 10 4" xfId="9555" xr:uid="{00000000-0005-0000-0000-0000E8020000}"/>
    <cellStyle name="Calculation 2 10 5" xfId="11509" xr:uid="{00000000-0005-0000-0000-0000E9020000}"/>
    <cellStyle name="Calculation 2 10 6" xfId="13462" xr:uid="{00000000-0005-0000-0000-0000EA020000}"/>
    <cellStyle name="Calculation 2 10 7" xfId="13862" xr:uid="{00000000-0005-0000-0000-0000EB020000}"/>
    <cellStyle name="Calculation 2 10 8" xfId="17493" xr:uid="{00000000-0005-0000-0000-0000EC020000}"/>
    <cellStyle name="Calculation 2 10 9" xfId="19343" xr:uid="{00000000-0005-0000-0000-0000ED020000}"/>
    <cellStyle name="Calculation 2 11" xfId="2527" xr:uid="{00000000-0005-0000-0000-0000EE020000}"/>
    <cellStyle name="Calculation 2 11 10" xfId="21384" xr:uid="{00000000-0005-0000-0000-0000EF020000}"/>
    <cellStyle name="Calculation 2 11 11" xfId="22938" xr:uid="{00000000-0005-0000-0000-0000F0020000}"/>
    <cellStyle name="Calculation 2 11 2" xfId="5429" xr:uid="{00000000-0005-0000-0000-0000F1020000}"/>
    <cellStyle name="Calculation 2 11 3" xfId="7905" xr:uid="{00000000-0005-0000-0000-0000F2020000}"/>
    <cellStyle name="Calculation 2 11 4" xfId="9857" xr:uid="{00000000-0005-0000-0000-0000F3020000}"/>
    <cellStyle name="Calculation 2 11 5" xfId="11812" xr:uid="{00000000-0005-0000-0000-0000F4020000}"/>
    <cellStyle name="Calculation 2 11 6" xfId="13764" xr:uid="{00000000-0005-0000-0000-0000F5020000}"/>
    <cellStyle name="Calculation 2 11 7" xfId="14348" xr:uid="{00000000-0005-0000-0000-0000F6020000}"/>
    <cellStyle name="Calculation 2 11 8" xfId="17786" xr:uid="{00000000-0005-0000-0000-0000F7020000}"/>
    <cellStyle name="Calculation 2 11 9" xfId="19625" xr:uid="{00000000-0005-0000-0000-0000F8020000}"/>
    <cellStyle name="Calculation 2 12" xfId="2778" xr:uid="{00000000-0005-0000-0000-0000F9020000}"/>
    <cellStyle name="Calculation 2 12 10" xfId="21615" xr:uid="{00000000-0005-0000-0000-0000FA020000}"/>
    <cellStyle name="Calculation 2 12 11" xfId="23145" xr:uid="{00000000-0005-0000-0000-0000FB020000}"/>
    <cellStyle name="Calculation 2 12 2" xfId="5680" xr:uid="{00000000-0005-0000-0000-0000FC020000}"/>
    <cellStyle name="Calculation 2 12 3" xfId="8156" xr:uid="{00000000-0005-0000-0000-0000FD020000}"/>
    <cellStyle name="Calculation 2 12 4" xfId="10108" xr:uid="{00000000-0005-0000-0000-0000FE020000}"/>
    <cellStyle name="Calculation 2 12 5" xfId="12063" xr:uid="{00000000-0005-0000-0000-0000FF020000}"/>
    <cellStyle name="Calculation 2 12 6" xfId="14013" xr:uid="{00000000-0005-0000-0000-000000030000}"/>
    <cellStyle name="Calculation 2 12 7" xfId="16142" xr:uid="{00000000-0005-0000-0000-000001030000}"/>
    <cellStyle name="Calculation 2 12 8" xfId="18030" xr:uid="{00000000-0005-0000-0000-000002030000}"/>
    <cellStyle name="Calculation 2 12 9" xfId="19865" xr:uid="{00000000-0005-0000-0000-000003030000}"/>
    <cellStyle name="Calculation 2 13" xfId="2730" xr:uid="{00000000-0005-0000-0000-000004030000}"/>
    <cellStyle name="Calculation 2 13 10" xfId="21568" xr:uid="{00000000-0005-0000-0000-000005030000}"/>
    <cellStyle name="Calculation 2 13 11" xfId="23098" xr:uid="{00000000-0005-0000-0000-000006030000}"/>
    <cellStyle name="Calculation 2 13 2" xfId="5632" xr:uid="{00000000-0005-0000-0000-000007030000}"/>
    <cellStyle name="Calculation 2 13 3" xfId="8108" xr:uid="{00000000-0005-0000-0000-000008030000}"/>
    <cellStyle name="Calculation 2 13 4" xfId="10060" xr:uid="{00000000-0005-0000-0000-000009030000}"/>
    <cellStyle name="Calculation 2 13 5" xfId="12015" xr:uid="{00000000-0005-0000-0000-00000A030000}"/>
    <cellStyle name="Calculation 2 13 6" xfId="13965" xr:uid="{00000000-0005-0000-0000-00000B030000}"/>
    <cellStyle name="Calculation 2 13 7" xfId="16094" xr:uid="{00000000-0005-0000-0000-00000C030000}"/>
    <cellStyle name="Calculation 2 13 8" xfId="17982" xr:uid="{00000000-0005-0000-0000-00000D030000}"/>
    <cellStyle name="Calculation 2 13 9" xfId="19818" xr:uid="{00000000-0005-0000-0000-00000E030000}"/>
    <cellStyle name="Calculation 2 14" xfId="274" xr:uid="{00000000-0005-0000-0000-00000F030000}"/>
    <cellStyle name="Calculation 2 14 10" xfId="15300" xr:uid="{00000000-0005-0000-0000-000010030000}"/>
    <cellStyle name="Calculation 2 14 11" xfId="14128" xr:uid="{00000000-0005-0000-0000-000011030000}"/>
    <cellStyle name="Calculation 2 14 12" xfId="14823" xr:uid="{00000000-0005-0000-0000-000012030000}"/>
    <cellStyle name="Calculation 2 14 2" xfId="3177" xr:uid="{00000000-0005-0000-0000-000013030000}"/>
    <cellStyle name="Calculation 2 14 3" xfId="3438" xr:uid="{00000000-0005-0000-0000-000014030000}"/>
    <cellStyle name="Calculation 2 14 4" xfId="7858" xr:uid="{00000000-0005-0000-0000-000015030000}"/>
    <cellStyle name="Calculation 2 14 5" xfId="5904" xr:uid="{00000000-0005-0000-0000-000016030000}"/>
    <cellStyle name="Calculation 2 14 6" xfId="7138" xr:uid="{00000000-0005-0000-0000-000017030000}"/>
    <cellStyle name="Calculation 2 14 7" xfId="14000" xr:uid="{00000000-0005-0000-0000-000018030000}"/>
    <cellStyle name="Calculation 2 14 8" xfId="14604" xr:uid="{00000000-0005-0000-0000-000019030000}"/>
    <cellStyle name="Calculation 2 14 9" xfId="14985" xr:uid="{00000000-0005-0000-0000-00001A030000}"/>
    <cellStyle name="Calculation 2 15" xfId="3052" xr:uid="{00000000-0005-0000-0000-00001B030000}"/>
    <cellStyle name="Calculation 2 16" xfId="3462" xr:uid="{00000000-0005-0000-0000-00001C030000}"/>
    <cellStyle name="Calculation 2 17" xfId="7488" xr:uid="{00000000-0005-0000-0000-00001D030000}"/>
    <cellStyle name="Calculation 2 18" xfId="8800" xr:uid="{00000000-0005-0000-0000-00001E030000}"/>
    <cellStyle name="Calculation 2 19" xfId="10753" xr:uid="{00000000-0005-0000-0000-00001F030000}"/>
    <cellStyle name="Calculation 2 2" xfId="177" xr:uid="{00000000-0005-0000-0000-000020030000}"/>
    <cellStyle name="Calculation 2 2 10" xfId="7753" xr:uid="{00000000-0005-0000-0000-000021030000}"/>
    <cellStyle name="Calculation 2 2 11" xfId="6605" xr:uid="{00000000-0005-0000-0000-000022030000}"/>
    <cellStyle name="Calculation 2 2 12" xfId="9207" xr:uid="{00000000-0005-0000-0000-000023030000}"/>
    <cellStyle name="Calculation 2 2 13" xfId="13612" xr:uid="{00000000-0005-0000-0000-000024030000}"/>
    <cellStyle name="Calculation 2 2 14" xfId="15572" xr:uid="{00000000-0005-0000-0000-000025030000}"/>
    <cellStyle name="Calculation 2 2 15" xfId="14387" xr:uid="{00000000-0005-0000-0000-000026030000}"/>
    <cellStyle name="Calculation 2 2 16" xfId="15343" xr:uid="{00000000-0005-0000-0000-000027030000}"/>
    <cellStyle name="Calculation 2 2 17" xfId="17387" xr:uid="{00000000-0005-0000-0000-000028030000}"/>
    <cellStyle name="Calculation 2 2 18" xfId="16492" xr:uid="{00000000-0005-0000-0000-000029030000}"/>
    <cellStyle name="Calculation 2 2 2" xfId="956" xr:uid="{00000000-0005-0000-0000-00002A030000}"/>
    <cellStyle name="Calculation 2 2 2 10" xfId="20005" xr:uid="{00000000-0005-0000-0000-00002B030000}"/>
    <cellStyle name="Calculation 2 2 2 11" xfId="21752" xr:uid="{00000000-0005-0000-0000-00002C030000}"/>
    <cellStyle name="Calculation 2 2 2 2" xfId="3859" xr:uid="{00000000-0005-0000-0000-00002D030000}"/>
    <cellStyle name="Calculation 2 2 2 3" xfId="6337" xr:uid="{00000000-0005-0000-0000-00002E030000}"/>
    <cellStyle name="Calculation 2 2 2 4" xfId="8294" xr:uid="{00000000-0005-0000-0000-00002F030000}"/>
    <cellStyle name="Calculation 2 2 2 5" xfId="10247" xr:uid="{00000000-0005-0000-0000-000030030000}"/>
    <cellStyle name="Calculation 2 2 2 6" xfId="12202" xr:uid="{00000000-0005-0000-0000-000031030000}"/>
    <cellStyle name="Calculation 2 2 2 7" xfId="14562" xr:uid="{00000000-0005-0000-0000-000032030000}"/>
    <cellStyle name="Calculation 2 2 2 8" xfId="16280" xr:uid="{00000000-0005-0000-0000-000033030000}"/>
    <cellStyle name="Calculation 2 2 2 9" xfId="18169" xr:uid="{00000000-0005-0000-0000-000034030000}"/>
    <cellStyle name="Calculation 2 2 3" xfId="1269" xr:uid="{00000000-0005-0000-0000-000035030000}"/>
    <cellStyle name="Calculation 2 2 3 10" xfId="20256" xr:uid="{00000000-0005-0000-0000-000036030000}"/>
    <cellStyle name="Calculation 2 2 3 11" xfId="21948" xr:uid="{00000000-0005-0000-0000-000037030000}"/>
    <cellStyle name="Calculation 2 2 3 2" xfId="4172" xr:uid="{00000000-0005-0000-0000-000038030000}"/>
    <cellStyle name="Calculation 2 2 3 3" xfId="6650" xr:uid="{00000000-0005-0000-0000-000039030000}"/>
    <cellStyle name="Calculation 2 2 3 4" xfId="8606" xr:uid="{00000000-0005-0000-0000-00003A030000}"/>
    <cellStyle name="Calculation 2 2 3 5" xfId="10559" xr:uid="{00000000-0005-0000-0000-00003B030000}"/>
    <cellStyle name="Calculation 2 2 3 6" xfId="12513" xr:uid="{00000000-0005-0000-0000-00003C030000}"/>
    <cellStyle name="Calculation 2 2 3 7" xfId="15477" xr:uid="{00000000-0005-0000-0000-00003D030000}"/>
    <cellStyle name="Calculation 2 2 3 8" xfId="16575" xr:uid="{00000000-0005-0000-0000-00003E030000}"/>
    <cellStyle name="Calculation 2 2 3 9" xfId="18448" xr:uid="{00000000-0005-0000-0000-00003F030000}"/>
    <cellStyle name="Calculation 2 2 4" xfId="1615" xr:uid="{00000000-0005-0000-0000-000040030000}"/>
    <cellStyle name="Calculation 2 2 4 10" xfId="20583" xr:uid="{00000000-0005-0000-0000-000041030000}"/>
    <cellStyle name="Calculation 2 2 4 11" xfId="22255" xr:uid="{00000000-0005-0000-0000-000042030000}"/>
    <cellStyle name="Calculation 2 2 4 2" xfId="4518" xr:uid="{00000000-0005-0000-0000-000043030000}"/>
    <cellStyle name="Calculation 2 2 4 3" xfId="6996" xr:uid="{00000000-0005-0000-0000-000044030000}"/>
    <cellStyle name="Calculation 2 2 4 4" xfId="8952" xr:uid="{00000000-0005-0000-0000-000045030000}"/>
    <cellStyle name="Calculation 2 2 4 5" xfId="10905" xr:uid="{00000000-0005-0000-0000-000046030000}"/>
    <cellStyle name="Calculation 2 2 4 6" xfId="12859" xr:uid="{00000000-0005-0000-0000-000047030000}"/>
    <cellStyle name="Calculation 2 2 4 7" xfId="15038" xr:uid="{00000000-0005-0000-0000-000048030000}"/>
    <cellStyle name="Calculation 2 2 4 8" xfId="16914" xr:uid="{00000000-0005-0000-0000-000049030000}"/>
    <cellStyle name="Calculation 2 2 4 9" xfId="18785" xr:uid="{00000000-0005-0000-0000-00004A030000}"/>
    <cellStyle name="Calculation 2 2 5" xfId="1883" xr:uid="{00000000-0005-0000-0000-00004B030000}"/>
    <cellStyle name="Calculation 2 2 5 10" xfId="20794" xr:uid="{00000000-0005-0000-0000-00004C030000}"/>
    <cellStyle name="Calculation 2 2 5 11" xfId="22408" xr:uid="{00000000-0005-0000-0000-00004D030000}"/>
    <cellStyle name="Calculation 2 2 5 2" xfId="4786" xr:uid="{00000000-0005-0000-0000-00004E030000}"/>
    <cellStyle name="Calculation 2 2 5 3" xfId="7264" xr:uid="{00000000-0005-0000-0000-00004F030000}"/>
    <cellStyle name="Calculation 2 2 5 4" xfId="9218" xr:uid="{00000000-0005-0000-0000-000050030000}"/>
    <cellStyle name="Calculation 2 2 5 5" xfId="11172" xr:uid="{00000000-0005-0000-0000-000051030000}"/>
    <cellStyle name="Calculation 2 2 5 6" xfId="13124" xr:uid="{00000000-0005-0000-0000-000052030000}"/>
    <cellStyle name="Calculation 2 2 5 7" xfId="15043" xr:uid="{00000000-0005-0000-0000-000053030000}"/>
    <cellStyle name="Calculation 2 2 5 8" xfId="17160" xr:uid="{00000000-0005-0000-0000-000054030000}"/>
    <cellStyle name="Calculation 2 2 5 9" xfId="19019" xr:uid="{00000000-0005-0000-0000-000055030000}"/>
    <cellStyle name="Calculation 2 2 6" xfId="2085" xr:uid="{00000000-0005-0000-0000-000056030000}"/>
    <cellStyle name="Calculation 2 2 6 10" xfId="20987" xr:uid="{00000000-0005-0000-0000-000057030000}"/>
    <cellStyle name="Calculation 2 2 6 11" xfId="22595" xr:uid="{00000000-0005-0000-0000-000058030000}"/>
    <cellStyle name="Calculation 2 2 6 2" xfId="4988" xr:uid="{00000000-0005-0000-0000-000059030000}"/>
    <cellStyle name="Calculation 2 2 6 3" xfId="7465" xr:uid="{00000000-0005-0000-0000-00005A030000}"/>
    <cellStyle name="Calculation 2 2 6 4" xfId="9418" xr:uid="{00000000-0005-0000-0000-00005B030000}"/>
    <cellStyle name="Calculation 2 2 6 5" xfId="11373" xr:uid="{00000000-0005-0000-0000-00005C030000}"/>
    <cellStyle name="Calculation 2 2 6 6" xfId="13325" xr:uid="{00000000-0005-0000-0000-00005D030000}"/>
    <cellStyle name="Calculation 2 2 6 7" xfId="9779" xr:uid="{00000000-0005-0000-0000-00005E030000}"/>
    <cellStyle name="Calculation 2 2 6 8" xfId="17357" xr:uid="{00000000-0005-0000-0000-00005F030000}"/>
    <cellStyle name="Calculation 2 2 6 9" xfId="19212" xr:uid="{00000000-0005-0000-0000-000060030000}"/>
    <cellStyle name="Calculation 2 2 7" xfId="408" xr:uid="{00000000-0005-0000-0000-000061030000}"/>
    <cellStyle name="Calculation 2 2 7 10" xfId="16378" xr:uid="{00000000-0005-0000-0000-000062030000}"/>
    <cellStyle name="Calculation 2 2 7 11" xfId="18885" xr:uid="{00000000-0005-0000-0000-000063030000}"/>
    <cellStyle name="Calculation 2 2 7 12" xfId="20101" xr:uid="{00000000-0005-0000-0000-000064030000}"/>
    <cellStyle name="Calculation 2 2 7 2" xfId="3311" xr:uid="{00000000-0005-0000-0000-000065030000}"/>
    <cellStyle name="Calculation 2 2 7 3" xfId="5789" xr:uid="{00000000-0005-0000-0000-000066030000}"/>
    <cellStyle name="Calculation 2 2 7 4" xfId="7093" xr:uid="{00000000-0005-0000-0000-000067030000}"/>
    <cellStyle name="Calculation 2 2 7 5" xfId="8392" xr:uid="{00000000-0005-0000-0000-000068030000}"/>
    <cellStyle name="Calculation 2 2 7 6" xfId="10345" xr:uid="{00000000-0005-0000-0000-000069030000}"/>
    <cellStyle name="Calculation 2 2 7 7" xfId="13478" xr:uid="{00000000-0005-0000-0000-00006A030000}"/>
    <cellStyle name="Calculation 2 2 7 8" xfId="12382" xr:uid="{00000000-0005-0000-0000-00006B030000}"/>
    <cellStyle name="Calculation 2 2 7 9" xfId="14424" xr:uid="{00000000-0005-0000-0000-00006C030000}"/>
    <cellStyle name="Calculation 2 2 8" xfId="3080" xr:uid="{00000000-0005-0000-0000-00006D030000}"/>
    <cellStyle name="Calculation 2 2 9" xfId="3451" xr:uid="{00000000-0005-0000-0000-00006E030000}"/>
    <cellStyle name="Calculation 2 20" xfId="13348" xr:uid="{00000000-0005-0000-0000-00006F030000}"/>
    <cellStyle name="Calculation 2 21" xfId="15413" xr:uid="{00000000-0005-0000-0000-000070030000}"/>
    <cellStyle name="Calculation 2 22" xfId="15296" xr:uid="{00000000-0005-0000-0000-000071030000}"/>
    <cellStyle name="Calculation 2 23" xfId="16763" xr:uid="{00000000-0005-0000-0000-000072030000}"/>
    <cellStyle name="Calculation 2 24" xfId="14501" xr:uid="{00000000-0005-0000-0000-000073030000}"/>
    <cellStyle name="Calculation 2 25" xfId="20437" xr:uid="{00000000-0005-0000-0000-000074030000}"/>
    <cellStyle name="Calculation 2 3" xfId="191" xr:uid="{00000000-0005-0000-0000-000075030000}"/>
    <cellStyle name="Calculation 2 3 10" xfId="2915" xr:uid="{00000000-0005-0000-0000-000076030000}"/>
    <cellStyle name="Calculation 2 3 11" xfId="5940" xr:uid="{00000000-0005-0000-0000-000077030000}"/>
    <cellStyle name="Calculation 2 3 12" xfId="6840" xr:uid="{00000000-0005-0000-0000-000078030000}"/>
    <cellStyle name="Calculation 2 3 13" xfId="6075" xr:uid="{00000000-0005-0000-0000-000079030000}"/>
    <cellStyle name="Calculation 2 3 14" xfId="14543" xr:uid="{00000000-0005-0000-0000-00007A030000}"/>
    <cellStyle name="Calculation 2 3 15" xfId="8522" xr:uid="{00000000-0005-0000-0000-00007B030000}"/>
    <cellStyle name="Calculation 2 3 16" xfId="15299" xr:uid="{00000000-0005-0000-0000-00007C030000}"/>
    <cellStyle name="Calculation 2 3 17" xfId="16595" xr:uid="{00000000-0005-0000-0000-00007D030000}"/>
    <cellStyle name="Calculation 2 3 18" xfId="10516" xr:uid="{00000000-0005-0000-0000-00007E030000}"/>
    <cellStyle name="Calculation 2 3 2" xfId="934" xr:uid="{00000000-0005-0000-0000-00007F030000}"/>
    <cellStyle name="Calculation 2 3 2 10" xfId="19983" xr:uid="{00000000-0005-0000-0000-000080030000}"/>
    <cellStyle name="Calculation 2 3 2 11" xfId="21730" xr:uid="{00000000-0005-0000-0000-000081030000}"/>
    <cellStyle name="Calculation 2 3 2 2" xfId="3837" xr:uid="{00000000-0005-0000-0000-000082030000}"/>
    <cellStyle name="Calculation 2 3 2 3" xfId="6315" xr:uid="{00000000-0005-0000-0000-000083030000}"/>
    <cellStyle name="Calculation 2 3 2 4" xfId="8272" xr:uid="{00000000-0005-0000-0000-000084030000}"/>
    <cellStyle name="Calculation 2 3 2 5" xfId="10225" xr:uid="{00000000-0005-0000-0000-000085030000}"/>
    <cellStyle name="Calculation 2 3 2 6" xfId="12180" xr:uid="{00000000-0005-0000-0000-000086030000}"/>
    <cellStyle name="Calculation 2 3 2 7" xfId="15307" xr:uid="{00000000-0005-0000-0000-000087030000}"/>
    <cellStyle name="Calculation 2 3 2 8" xfId="16258" xr:uid="{00000000-0005-0000-0000-000088030000}"/>
    <cellStyle name="Calculation 2 3 2 9" xfId="18147" xr:uid="{00000000-0005-0000-0000-000089030000}"/>
    <cellStyle name="Calculation 2 3 3" xfId="1248" xr:uid="{00000000-0005-0000-0000-00008A030000}"/>
    <cellStyle name="Calculation 2 3 3 10" xfId="20235" xr:uid="{00000000-0005-0000-0000-00008B030000}"/>
    <cellStyle name="Calculation 2 3 3 11" xfId="21927" xr:uid="{00000000-0005-0000-0000-00008C030000}"/>
    <cellStyle name="Calculation 2 3 3 2" xfId="4151" xr:uid="{00000000-0005-0000-0000-00008D030000}"/>
    <cellStyle name="Calculation 2 3 3 3" xfId="6629" xr:uid="{00000000-0005-0000-0000-00008E030000}"/>
    <cellStyle name="Calculation 2 3 3 4" xfId="8585" xr:uid="{00000000-0005-0000-0000-00008F030000}"/>
    <cellStyle name="Calculation 2 3 3 5" xfId="10538" xr:uid="{00000000-0005-0000-0000-000090030000}"/>
    <cellStyle name="Calculation 2 3 3 6" xfId="12492" xr:uid="{00000000-0005-0000-0000-000091030000}"/>
    <cellStyle name="Calculation 2 3 3 7" xfId="15941" xr:uid="{00000000-0005-0000-0000-000092030000}"/>
    <cellStyle name="Calculation 2 3 3 8" xfId="16554" xr:uid="{00000000-0005-0000-0000-000093030000}"/>
    <cellStyle name="Calculation 2 3 3 9" xfId="18427" xr:uid="{00000000-0005-0000-0000-000094030000}"/>
    <cellStyle name="Calculation 2 3 4" xfId="1594" xr:uid="{00000000-0005-0000-0000-000095030000}"/>
    <cellStyle name="Calculation 2 3 4 10" xfId="20562" xr:uid="{00000000-0005-0000-0000-000096030000}"/>
    <cellStyle name="Calculation 2 3 4 11" xfId="22234" xr:uid="{00000000-0005-0000-0000-000097030000}"/>
    <cellStyle name="Calculation 2 3 4 2" xfId="4497" xr:uid="{00000000-0005-0000-0000-000098030000}"/>
    <cellStyle name="Calculation 2 3 4 3" xfId="6975" xr:uid="{00000000-0005-0000-0000-000099030000}"/>
    <cellStyle name="Calculation 2 3 4 4" xfId="8931" xr:uid="{00000000-0005-0000-0000-00009A030000}"/>
    <cellStyle name="Calculation 2 3 4 5" xfId="10884" xr:uid="{00000000-0005-0000-0000-00009B030000}"/>
    <cellStyle name="Calculation 2 3 4 6" xfId="12838" xr:uid="{00000000-0005-0000-0000-00009C030000}"/>
    <cellStyle name="Calculation 2 3 4 7" xfId="10465" xr:uid="{00000000-0005-0000-0000-00009D030000}"/>
    <cellStyle name="Calculation 2 3 4 8" xfId="16893" xr:uid="{00000000-0005-0000-0000-00009E030000}"/>
    <cellStyle name="Calculation 2 3 4 9" xfId="18764" xr:uid="{00000000-0005-0000-0000-00009F030000}"/>
    <cellStyle name="Calculation 2 3 5" xfId="1411" xr:uid="{00000000-0005-0000-0000-0000A0030000}"/>
    <cellStyle name="Calculation 2 3 5 10" xfId="20391" xr:uid="{00000000-0005-0000-0000-0000A1030000}"/>
    <cellStyle name="Calculation 2 3 5 11" xfId="22081" xr:uid="{00000000-0005-0000-0000-0000A2030000}"/>
    <cellStyle name="Calculation 2 3 5 2" xfId="4314" xr:uid="{00000000-0005-0000-0000-0000A3030000}"/>
    <cellStyle name="Calculation 2 3 5 3" xfId="6792" xr:uid="{00000000-0005-0000-0000-0000A4030000}"/>
    <cellStyle name="Calculation 2 3 5 4" xfId="8748" xr:uid="{00000000-0005-0000-0000-0000A5030000}"/>
    <cellStyle name="Calculation 2 3 5 5" xfId="10701" xr:uid="{00000000-0005-0000-0000-0000A6030000}"/>
    <cellStyle name="Calculation 2 3 5 6" xfId="12655" xr:uid="{00000000-0005-0000-0000-0000A7030000}"/>
    <cellStyle name="Calculation 2 3 5 7" xfId="14697" xr:uid="{00000000-0005-0000-0000-0000A8030000}"/>
    <cellStyle name="Calculation 2 3 5 8" xfId="16712" xr:uid="{00000000-0005-0000-0000-0000A9030000}"/>
    <cellStyle name="Calculation 2 3 5 9" xfId="18585" xr:uid="{00000000-0005-0000-0000-0000AA030000}"/>
    <cellStyle name="Calculation 2 3 6" xfId="2062" xr:uid="{00000000-0005-0000-0000-0000AB030000}"/>
    <cellStyle name="Calculation 2 3 6 10" xfId="20964" xr:uid="{00000000-0005-0000-0000-0000AC030000}"/>
    <cellStyle name="Calculation 2 3 6 11" xfId="22574" xr:uid="{00000000-0005-0000-0000-0000AD030000}"/>
    <cellStyle name="Calculation 2 3 6 2" xfId="4965" xr:uid="{00000000-0005-0000-0000-0000AE030000}"/>
    <cellStyle name="Calculation 2 3 6 3" xfId="7442" xr:uid="{00000000-0005-0000-0000-0000AF030000}"/>
    <cellStyle name="Calculation 2 3 6 4" xfId="9395" xr:uid="{00000000-0005-0000-0000-0000B0030000}"/>
    <cellStyle name="Calculation 2 3 6 5" xfId="11350" xr:uid="{00000000-0005-0000-0000-0000B1030000}"/>
    <cellStyle name="Calculation 2 3 6 6" xfId="13302" xr:uid="{00000000-0005-0000-0000-0000B2030000}"/>
    <cellStyle name="Calculation 2 3 6 7" xfId="11930" xr:uid="{00000000-0005-0000-0000-0000B3030000}"/>
    <cellStyle name="Calculation 2 3 6 8" xfId="17334" xr:uid="{00000000-0005-0000-0000-0000B4030000}"/>
    <cellStyle name="Calculation 2 3 6 9" xfId="19189" xr:uid="{00000000-0005-0000-0000-0000B5030000}"/>
    <cellStyle name="Calculation 2 3 7" xfId="386" xr:uid="{00000000-0005-0000-0000-0000B6030000}"/>
    <cellStyle name="Calculation 2 3 7 10" xfId="16444" xr:uid="{00000000-0005-0000-0000-0000B7030000}"/>
    <cellStyle name="Calculation 2 3 7 11" xfId="18330" xr:uid="{00000000-0005-0000-0000-0000B8030000}"/>
    <cellStyle name="Calculation 2 3 7 12" xfId="20164" xr:uid="{00000000-0005-0000-0000-0000B9030000}"/>
    <cellStyle name="Calculation 2 3 7 2" xfId="3289" xr:uid="{00000000-0005-0000-0000-0000BA030000}"/>
    <cellStyle name="Calculation 2 3 7 3" xfId="3166" xr:uid="{00000000-0005-0000-0000-0000BB030000}"/>
    <cellStyle name="Calculation 2 3 7 4" xfId="7150" xr:uid="{00000000-0005-0000-0000-0000BC030000}"/>
    <cellStyle name="Calculation 2 3 7 5" xfId="8462" xr:uid="{00000000-0005-0000-0000-0000BD030000}"/>
    <cellStyle name="Calculation 2 3 7 6" xfId="10415" xr:uid="{00000000-0005-0000-0000-0000BE030000}"/>
    <cellStyle name="Calculation 2 3 7 7" xfId="14121" xr:uid="{00000000-0005-0000-0000-0000BF030000}"/>
    <cellStyle name="Calculation 2 3 7 8" xfId="14840" xr:uid="{00000000-0005-0000-0000-0000C0030000}"/>
    <cellStyle name="Calculation 2 3 7 9" xfId="14655" xr:uid="{00000000-0005-0000-0000-0000C1030000}"/>
    <cellStyle name="Calculation 2 3 8" xfId="3094" xr:uid="{00000000-0005-0000-0000-0000C2030000}"/>
    <cellStyle name="Calculation 2 3 9" xfId="3191" xr:uid="{00000000-0005-0000-0000-0000C3030000}"/>
    <cellStyle name="Calculation 2 4" xfId="402" xr:uid="{00000000-0005-0000-0000-0000C4030000}"/>
    <cellStyle name="Calculation 2 4 10" xfId="6101" xr:uid="{00000000-0005-0000-0000-0000C5030000}"/>
    <cellStyle name="Calculation 2 4 11" xfId="9957" xr:uid="{00000000-0005-0000-0000-0000C6030000}"/>
    <cellStyle name="Calculation 2 4 12" xfId="4929" xr:uid="{00000000-0005-0000-0000-0000C7030000}"/>
    <cellStyle name="Calculation 2 4 13" xfId="7846" xr:uid="{00000000-0005-0000-0000-0000C8030000}"/>
    <cellStyle name="Calculation 2 4 14" xfId="16076" xr:uid="{00000000-0005-0000-0000-0000C9030000}"/>
    <cellStyle name="Calculation 2 4 15" xfId="13424" xr:uid="{00000000-0005-0000-0000-0000CA030000}"/>
    <cellStyle name="Calculation 2 4 16" xfId="19799" xr:uid="{00000000-0005-0000-0000-0000CB030000}"/>
    <cellStyle name="Calculation 2 4 17" xfId="18988" xr:uid="{00000000-0005-0000-0000-0000CC030000}"/>
    <cellStyle name="Calculation 2 4 2" xfId="950" xr:uid="{00000000-0005-0000-0000-0000CD030000}"/>
    <cellStyle name="Calculation 2 4 2 10" xfId="19999" xr:uid="{00000000-0005-0000-0000-0000CE030000}"/>
    <cellStyle name="Calculation 2 4 2 11" xfId="21746" xr:uid="{00000000-0005-0000-0000-0000CF030000}"/>
    <cellStyle name="Calculation 2 4 2 2" xfId="3853" xr:uid="{00000000-0005-0000-0000-0000D0030000}"/>
    <cellStyle name="Calculation 2 4 2 3" xfId="6331" xr:uid="{00000000-0005-0000-0000-0000D1030000}"/>
    <cellStyle name="Calculation 2 4 2 4" xfId="8288" xr:uid="{00000000-0005-0000-0000-0000D2030000}"/>
    <cellStyle name="Calculation 2 4 2 5" xfId="10241" xr:uid="{00000000-0005-0000-0000-0000D3030000}"/>
    <cellStyle name="Calculation 2 4 2 6" xfId="12196" xr:uid="{00000000-0005-0000-0000-0000D4030000}"/>
    <cellStyle name="Calculation 2 4 2 7" xfId="15216" xr:uid="{00000000-0005-0000-0000-0000D5030000}"/>
    <cellStyle name="Calculation 2 4 2 8" xfId="16274" xr:uid="{00000000-0005-0000-0000-0000D6030000}"/>
    <cellStyle name="Calculation 2 4 2 9" xfId="18163" xr:uid="{00000000-0005-0000-0000-0000D7030000}"/>
    <cellStyle name="Calculation 2 4 3" xfId="1263" xr:uid="{00000000-0005-0000-0000-0000D8030000}"/>
    <cellStyle name="Calculation 2 4 3 10" xfId="20250" xr:uid="{00000000-0005-0000-0000-0000D9030000}"/>
    <cellStyle name="Calculation 2 4 3 11" xfId="21942" xr:uid="{00000000-0005-0000-0000-0000DA030000}"/>
    <cellStyle name="Calculation 2 4 3 2" xfId="4166" xr:uid="{00000000-0005-0000-0000-0000DB030000}"/>
    <cellStyle name="Calculation 2 4 3 3" xfId="6644" xr:uid="{00000000-0005-0000-0000-0000DC030000}"/>
    <cellStyle name="Calculation 2 4 3 4" xfId="8600" xr:uid="{00000000-0005-0000-0000-0000DD030000}"/>
    <cellStyle name="Calculation 2 4 3 5" xfId="10553" xr:uid="{00000000-0005-0000-0000-0000DE030000}"/>
    <cellStyle name="Calculation 2 4 3 6" xfId="12507" xr:uid="{00000000-0005-0000-0000-0000DF030000}"/>
    <cellStyle name="Calculation 2 4 3 7" xfId="15150" xr:uid="{00000000-0005-0000-0000-0000E0030000}"/>
    <cellStyle name="Calculation 2 4 3 8" xfId="16569" xr:uid="{00000000-0005-0000-0000-0000E1030000}"/>
    <cellStyle name="Calculation 2 4 3 9" xfId="18442" xr:uid="{00000000-0005-0000-0000-0000E2030000}"/>
    <cellStyle name="Calculation 2 4 4" xfId="1609" xr:uid="{00000000-0005-0000-0000-0000E3030000}"/>
    <cellStyle name="Calculation 2 4 4 10" xfId="20577" xr:uid="{00000000-0005-0000-0000-0000E4030000}"/>
    <cellStyle name="Calculation 2 4 4 11" xfId="22249" xr:uid="{00000000-0005-0000-0000-0000E5030000}"/>
    <cellStyle name="Calculation 2 4 4 2" xfId="4512" xr:uid="{00000000-0005-0000-0000-0000E6030000}"/>
    <cellStyle name="Calculation 2 4 4 3" xfId="6990" xr:uid="{00000000-0005-0000-0000-0000E7030000}"/>
    <cellStyle name="Calculation 2 4 4 4" xfId="8946" xr:uid="{00000000-0005-0000-0000-0000E8030000}"/>
    <cellStyle name="Calculation 2 4 4 5" xfId="10899" xr:uid="{00000000-0005-0000-0000-0000E9030000}"/>
    <cellStyle name="Calculation 2 4 4 6" xfId="12853" xr:uid="{00000000-0005-0000-0000-0000EA030000}"/>
    <cellStyle name="Calculation 2 4 4 7" xfId="15618" xr:uid="{00000000-0005-0000-0000-0000EB030000}"/>
    <cellStyle name="Calculation 2 4 4 8" xfId="16908" xr:uid="{00000000-0005-0000-0000-0000EC030000}"/>
    <cellStyle name="Calculation 2 4 4 9" xfId="18779" xr:uid="{00000000-0005-0000-0000-0000ED030000}"/>
    <cellStyle name="Calculation 2 4 5" xfId="1877" xr:uid="{00000000-0005-0000-0000-0000EE030000}"/>
    <cellStyle name="Calculation 2 4 5 10" xfId="20788" xr:uid="{00000000-0005-0000-0000-0000EF030000}"/>
    <cellStyle name="Calculation 2 4 5 11" xfId="22402" xr:uid="{00000000-0005-0000-0000-0000F0030000}"/>
    <cellStyle name="Calculation 2 4 5 2" xfId="4780" xr:uid="{00000000-0005-0000-0000-0000F1030000}"/>
    <cellStyle name="Calculation 2 4 5 3" xfId="7258" xr:uid="{00000000-0005-0000-0000-0000F2030000}"/>
    <cellStyle name="Calculation 2 4 5 4" xfId="9212" xr:uid="{00000000-0005-0000-0000-0000F3030000}"/>
    <cellStyle name="Calculation 2 4 5 5" xfId="11166" xr:uid="{00000000-0005-0000-0000-0000F4030000}"/>
    <cellStyle name="Calculation 2 4 5 6" xfId="13118" xr:uid="{00000000-0005-0000-0000-0000F5030000}"/>
    <cellStyle name="Calculation 2 4 5 7" xfId="4016" xr:uid="{00000000-0005-0000-0000-0000F6030000}"/>
    <cellStyle name="Calculation 2 4 5 8" xfId="17154" xr:uid="{00000000-0005-0000-0000-0000F7030000}"/>
    <cellStyle name="Calculation 2 4 5 9" xfId="19013" xr:uid="{00000000-0005-0000-0000-0000F8030000}"/>
    <cellStyle name="Calculation 2 4 6" xfId="2160" xr:uid="{00000000-0005-0000-0000-0000F9030000}"/>
    <cellStyle name="Calculation 2 4 6 10" xfId="21054" xr:uid="{00000000-0005-0000-0000-0000FA030000}"/>
    <cellStyle name="Calculation 2 4 6 11" xfId="22645" xr:uid="{00000000-0005-0000-0000-0000FB030000}"/>
    <cellStyle name="Calculation 2 4 6 2" xfId="5063" xr:uid="{00000000-0005-0000-0000-0000FC030000}"/>
    <cellStyle name="Calculation 2 4 6 3" xfId="7540" xr:uid="{00000000-0005-0000-0000-0000FD030000}"/>
    <cellStyle name="Calculation 2 4 6 4" xfId="9493" xr:uid="{00000000-0005-0000-0000-0000FE030000}"/>
    <cellStyle name="Calculation 2 4 6 5" xfId="11447" xr:uid="{00000000-0005-0000-0000-0000FF030000}"/>
    <cellStyle name="Calculation 2 4 6 6" xfId="13400" xr:uid="{00000000-0005-0000-0000-000000040000}"/>
    <cellStyle name="Calculation 2 4 6 7" xfId="14418" xr:uid="{00000000-0005-0000-0000-000001040000}"/>
    <cellStyle name="Calculation 2 4 6 8" xfId="17431" xr:uid="{00000000-0005-0000-0000-000002040000}"/>
    <cellStyle name="Calculation 2 4 6 9" xfId="19283" xr:uid="{00000000-0005-0000-0000-000003040000}"/>
    <cellStyle name="Calculation 2 4 7" xfId="3305" xr:uid="{00000000-0005-0000-0000-000004040000}"/>
    <cellStyle name="Calculation 2 4 8" xfId="3155" xr:uid="{00000000-0005-0000-0000-000005040000}"/>
    <cellStyle name="Calculation 2 4 9" xfId="8090" xr:uid="{00000000-0005-0000-0000-000006040000}"/>
    <cellStyle name="Calculation 2 5" xfId="479" xr:uid="{00000000-0005-0000-0000-000007040000}"/>
    <cellStyle name="Calculation 2 5 10" xfId="4307" xr:uid="{00000000-0005-0000-0000-000008040000}"/>
    <cellStyle name="Calculation 2 5 11" xfId="5918" xr:uid="{00000000-0005-0000-0000-000009040000}"/>
    <cellStyle name="Calculation 2 5 12" xfId="9795" xr:uid="{00000000-0005-0000-0000-00000A040000}"/>
    <cellStyle name="Calculation 2 5 13" xfId="13092" xr:uid="{00000000-0005-0000-0000-00000B040000}"/>
    <cellStyle name="Calculation 2 5 14" xfId="15812" xr:uid="{00000000-0005-0000-0000-00000C040000}"/>
    <cellStyle name="Calculation 2 5 15" xfId="14306" xr:uid="{00000000-0005-0000-0000-00000D040000}"/>
    <cellStyle name="Calculation 2 5 16" xfId="12388" xr:uid="{00000000-0005-0000-0000-00000E040000}"/>
    <cellStyle name="Calculation 2 5 17" xfId="8089" xr:uid="{00000000-0005-0000-0000-00000F040000}"/>
    <cellStyle name="Calculation 2 5 2" xfId="1027" xr:uid="{00000000-0005-0000-0000-000010040000}"/>
    <cellStyle name="Calculation 2 5 2 10" xfId="20074" xr:uid="{00000000-0005-0000-0000-000011040000}"/>
    <cellStyle name="Calculation 2 5 2 11" xfId="21821" xr:uid="{00000000-0005-0000-0000-000012040000}"/>
    <cellStyle name="Calculation 2 5 2 2" xfId="3930" xr:uid="{00000000-0005-0000-0000-000013040000}"/>
    <cellStyle name="Calculation 2 5 2 3" xfId="6408" xr:uid="{00000000-0005-0000-0000-000014040000}"/>
    <cellStyle name="Calculation 2 5 2 4" xfId="8365" xr:uid="{00000000-0005-0000-0000-000015040000}"/>
    <cellStyle name="Calculation 2 5 2 5" xfId="10318" xr:uid="{00000000-0005-0000-0000-000016040000}"/>
    <cellStyle name="Calculation 2 5 2 6" xfId="12273" xr:uid="{00000000-0005-0000-0000-000017040000}"/>
    <cellStyle name="Calculation 2 5 2 7" xfId="14138" xr:uid="{00000000-0005-0000-0000-000018040000}"/>
    <cellStyle name="Calculation 2 5 2 8" xfId="16351" xr:uid="{00000000-0005-0000-0000-000019040000}"/>
    <cellStyle name="Calculation 2 5 2 9" xfId="18239" xr:uid="{00000000-0005-0000-0000-00001A040000}"/>
    <cellStyle name="Calculation 2 5 3" xfId="1340" xr:uid="{00000000-0005-0000-0000-00001B040000}"/>
    <cellStyle name="Calculation 2 5 3 10" xfId="20325" xr:uid="{00000000-0005-0000-0000-00001C040000}"/>
    <cellStyle name="Calculation 2 5 3 11" xfId="22017" xr:uid="{00000000-0005-0000-0000-00001D040000}"/>
    <cellStyle name="Calculation 2 5 3 2" xfId="4243" xr:uid="{00000000-0005-0000-0000-00001E040000}"/>
    <cellStyle name="Calculation 2 5 3 3" xfId="6721" xr:uid="{00000000-0005-0000-0000-00001F040000}"/>
    <cellStyle name="Calculation 2 5 3 4" xfId="8677" xr:uid="{00000000-0005-0000-0000-000020040000}"/>
    <cellStyle name="Calculation 2 5 3 5" xfId="10630" xr:uid="{00000000-0005-0000-0000-000021040000}"/>
    <cellStyle name="Calculation 2 5 3 6" xfId="12584" xr:uid="{00000000-0005-0000-0000-000022040000}"/>
    <cellStyle name="Calculation 2 5 3 7" xfId="15313" xr:uid="{00000000-0005-0000-0000-000023040000}"/>
    <cellStyle name="Calculation 2 5 3 8" xfId="16646" xr:uid="{00000000-0005-0000-0000-000024040000}"/>
    <cellStyle name="Calculation 2 5 3 9" xfId="18518" xr:uid="{00000000-0005-0000-0000-000025040000}"/>
    <cellStyle name="Calculation 2 5 4" xfId="1685" xr:uid="{00000000-0005-0000-0000-000026040000}"/>
    <cellStyle name="Calculation 2 5 4 10" xfId="20653" xr:uid="{00000000-0005-0000-0000-000027040000}"/>
    <cellStyle name="Calculation 2 5 4 11" xfId="22325" xr:uid="{00000000-0005-0000-0000-000028040000}"/>
    <cellStyle name="Calculation 2 5 4 2" xfId="4588" xr:uid="{00000000-0005-0000-0000-000029040000}"/>
    <cellStyle name="Calculation 2 5 4 3" xfId="7066" xr:uid="{00000000-0005-0000-0000-00002A040000}"/>
    <cellStyle name="Calculation 2 5 4 4" xfId="9022" xr:uid="{00000000-0005-0000-0000-00002B040000}"/>
    <cellStyle name="Calculation 2 5 4 5" xfId="10975" xr:uid="{00000000-0005-0000-0000-00002C040000}"/>
    <cellStyle name="Calculation 2 5 4 6" xfId="12929" xr:uid="{00000000-0005-0000-0000-00002D040000}"/>
    <cellStyle name="Calculation 2 5 4 7" xfId="14312" xr:uid="{00000000-0005-0000-0000-00002E040000}"/>
    <cellStyle name="Calculation 2 5 4 8" xfId="16984" xr:uid="{00000000-0005-0000-0000-00002F040000}"/>
    <cellStyle name="Calculation 2 5 4 9" xfId="18855" xr:uid="{00000000-0005-0000-0000-000030040000}"/>
    <cellStyle name="Calculation 2 5 5" xfId="1952" xr:uid="{00000000-0005-0000-0000-000031040000}"/>
    <cellStyle name="Calculation 2 5 5 10" xfId="20863" xr:uid="{00000000-0005-0000-0000-000032040000}"/>
    <cellStyle name="Calculation 2 5 5 11" xfId="22477" xr:uid="{00000000-0005-0000-0000-000033040000}"/>
    <cellStyle name="Calculation 2 5 5 2" xfId="4855" xr:uid="{00000000-0005-0000-0000-000034040000}"/>
    <cellStyle name="Calculation 2 5 5 3" xfId="7333" xr:uid="{00000000-0005-0000-0000-000035040000}"/>
    <cellStyle name="Calculation 2 5 5 4" xfId="9287" xr:uid="{00000000-0005-0000-0000-000036040000}"/>
    <cellStyle name="Calculation 2 5 5 5" xfId="11241" xr:uid="{00000000-0005-0000-0000-000037040000}"/>
    <cellStyle name="Calculation 2 5 5 6" xfId="13193" xr:uid="{00000000-0005-0000-0000-000038040000}"/>
    <cellStyle name="Calculation 2 5 5 7" xfId="14244" xr:uid="{00000000-0005-0000-0000-000039040000}"/>
    <cellStyle name="Calculation 2 5 5 8" xfId="17229" xr:uid="{00000000-0005-0000-0000-00003A040000}"/>
    <cellStyle name="Calculation 2 5 5 9" xfId="19088" xr:uid="{00000000-0005-0000-0000-00003B040000}"/>
    <cellStyle name="Calculation 2 5 6" xfId="2254" xr:uid="{00000000-0005-0000-0000-00003C040000}"/>
    <cellStyle name="Calculation 2 5 6 10" xfId="21144" xr:uid="{00000000-0005-0000-0000-00003D040000}"/>
    <cellStyle name="Calculation 2 5 6 11" xfId="22729" xr:uid="{00000000-0005-0000-0000-00003E040000}"/>
    <cellStyle name="Calculation 2 5 6 2" xfId="5157" xr:uid="{00000000-0005-0000-0000-00003F040000}"/>
    <cellStyle name="Calculation 2 5 6 3" xfId="7633" xr:uid="{00000000-0005-0000-0000-000040040000}"/>
    <cellStyle name="Calculation 2 5 6 4" xfId="9587" xr:uid="{00000000-0005-0000-0000-000041040000}"/>
    <cellStyle name="Calculation 2 5 6 5" xfId="11541" xr:uid="{00000000-0005-0000-0000-000042040000}"/>
    <cellStyle name="Calculation 2 5 6 6" xfId="13494" xr:uid="{00000000-0005-0000-0000-000043040000}"/>
    <cellStyle name="Calculation 2 5 6 7" xfId="15446" xr:uid="{00000000-0005-0000-0000-000044040000}"/>
    <cellStyle name="Calculation 2 5 6 8" xfId="17525" xr:uid="{00000000-0005-0000-0000-000045040000}"/>
    <cellStyle name="Calculation 2 5 6 9" xfId="19374" xr:uid="{00000000-0005-0000-0000-000046040000}"/>
    <cellStyle name="Calculation 2 5 7" xfId="3382" xr:uid="{00000000-0005-0000-0000-000047040000}"/>
    <cellStyle name="Calculation 2 5 8" xfId="5860" xr:uid="{00000000-0005-0000-0000-000048040000}"/>
    <cellStyle name="Calculation 2 5 9" xfId="3123" xr:uid="{00000000-0005-0000-0000-000049040000}"/>
    <cellStyle name="Calculation 2 6" xfId="849" xr:uid="{00000000-0005-0000-0000-00004A040000}"/>
    <cellStyle name="Calculation 2 6 10" xfId="16503" xr:uid="{00000000-0005-0000-0000-00004B040000}"/>
    <cellStyle name="Calculation 2 6 11" xfId="21495" xr:uid="{00000000-0005-0000-0000-00004C040000}"/>
    <cellStyle name="Calculation 2 6 2" xfId="3752" xr:uid="{00000000-0005-0000-0000-00004D040000}"/>
    <cellStyle name="Calculation 2 6 3" xfId="6230" xr:uid="{00000000-0005-0000-0000-00004E040000}"/>
    <cellStyle name="Calculation 2 6 4" xfId="6526" xr:uid="{00000000-0005-0000-0000-00004F040000}"/>
    <cellStyle name="Calculation 2 6 5" xfId="9981" xr:uid="{00000000-0005-0000-0000-000050040000}"/>
    <cellStyle name="Calculation 2 6 6" xfId="11936" xr:uid="{00000000-0005-0000-0000-000051040000}"/>
    <cellStyle name="Calculation 2 6 7" xfId="15868" xr:uid="{00000000-0005-0000-0000-000052040000}"/>
    <cellStyle name="Calculation 2 6 8" xfId="6011" xr:uid="{00000000-0005-0000-0000-000053040000}"/>
    <cellStyle name="Calculation 2 6 9" xfId="17906" xr:uid="{00000000-0005-0000-0000-000054040000}"/>
    <cellStyle name="Calculation 2 7" xfId="1069" xr:uid="{00000000-0005-0000-0000-000055040000}"/>
    <cellStyle name="Calculation 2 7 10" xfId="20116" xr:uid="{00000000-0005-0000-0000-000056040000}"/>
    <cellStyle name="Calculation 2 7 11" xfId="21855" xr:uid="{00000000-0005-0000-0000-000057040000}"/>
    <cellStyle name="Calculation 2 7 2" xfId="3972" xr:uid="{00000000-0005-0000-0000-000058040000}"/>
    <cellStyle name="Calculation 2 7 3" xfId="6450" xr:uid="{00000000-0005-0000-0000-000059040000}"/>
    <cellStyle name="Calculation 2 7 4" xfId="8407" xr:uid="{00000000-0005-0000-0000-00005A040000}"/>
    <cellStyle name="Calculation 2 7 5" xfId="10360" xr:uid="{00000000-0005-0000-0000-00005B040000}"/>
    <cellStyle name="Calculation 2 7 6" xfId="12315" xr:uid="{00000000-0005-0000-0000-00005C040000}"/>
    <cellStyle name="Calculation 2 7 7" xfId="15724" xr:uid="{00000000-0005-0000-0000-00005D040000}"/>
    <cellStyle name="Calculation 2 7 8" xfId="16393" xr:uid="{00000000-0005-0000-0000-00005E040000}"/>
    <cellStyle name="Calculation 2 7 9" xfId="18281" xr:uid="{00000000-0005-0000-0000-00005F040000}"/>
    <cellStyle name="Calculation 2 8" xfId="1508" xr:uid="{00000000-0005-0000-0000-000060040000}"/>
    <cellStyle name="Calculation 2 8 10" xfId="20478" xr:uid="{00000000-0005-0000-0000-000061040000}"/>
    <cellStyle name="Calculation 2 8 11" xfId="22150" xr:uid="{00000000-0005-0000-0000-000062040000}"/>
    <cellStyle name="Calculation 2 8 2" xfId="4411" xr:uid="{00000000-0005-0000-0000-000063040000}"/>
    <cellStyle name="Calculation 2 8 3" xfId="6889" xr:uid="{00000000-0005-0000-0000-000064040000}"/>
    <cellStyle name="Calculation 2 8 4" xfId="8845" xr:uid="{00000000-0005-0000-0000-000065040000}"/>
    <cellStyle name="Calculation 2 8 5" xfId="10798" xr:uid="{00000000-0005-0000-0000-000066040000}"/>
    <cellStyle name="Calculation 2 8 6" xfId="12752" xr:uid="{00000000-0005-0000-0000-000067040000}"/>
    <cellStyle name="Calculation 2 8 7" xfId="15295" xr:uid="{00000000-0005-0000-0000-000068040000}"/>
    <cellStyle name="Calculation 2 8 8" xfId="16807" xr:uid="{00000000-0005-0000-0000-000069040000}"/>
    <cellStyle name="Calculation 2 8 9" xfId="18679" xr:uid="{00000000-0005-0000-0000-00006A040000}"/>
    <cellStyle name="Calculation 2 9" xfId="1738" xr:uid="{00000000-0005-0000-0000-00006B040000}"/>
    <cellStyle name="Calculation 2 9 10" xfId="20705" xr:uid="{00000000-0005-0000-0000-00006C040000}"/>
    <cellStyle name="Calculation 2 9 11" xfId="22370" xr:uid="{00000000-0005-0000-0000-00006D040000}"/>
    <cellStyle name="Calculation 2 9 2" xfId="4641" xr:uid="{00000000-0005-0000-0000-00006E040000}"/>
    <cellStyle name="Calculation 2 9 3" xfId="7119" xr:uid="{00000000-0005-0000-0000-00006F040000}"/>
    <cellStyle name="Calculation 2 9 4" xfId="9075" xr:uid="{00000000-0005-0000-0000-000070040000}"/>
    <cellStyle name="Calculation 2 9 5" xfId="11028" xr:uid="{00000000-0005-0000-0000-000071040000}"/>
    <cellStyle name="Calculation 2 9 6" xfId="12982" xr:uid="{00000000-0005-0000-0000-000072040000}"/>
    <cellStyle name="Calculation 2 9 7" xfId="15924" xr:uid="{00000000-0005-0000-0000-000073040000}"/>
    <cellStyle name="Calculation 2 9 8" xfId="17037" xr:uid="{00000000-0005-0000-0000-000074040000}"/>
    <cellStyle name="Calculation 2 9 9" xfId="18908" xr:uid="{00000000-0005-0000-0000-000075040000}"/>
    <cellStyle name="Calculation 20" xfId="14688" xr:uid="{00000000-0005-0000-0000-000076040000}"/>
    <cellStyle name="Calculation 21" xfId="17287" xr:uid="{00000000-0005-0000-0000-000077040000}"/>
    <cellStyle name="Calculation 22" xfId="18322" xr:uid="{00000000-0005-0000-0000-000078040000}"/>
    <cellStyle name="Calculation 23" xfId="20920" xr:uid="{00000000-0005-0000-0000-000079040000}"/>
    <cellStyle name="Calculation 3" xfId="146" xr:uid="{00000000-0005-0000-0000-00007A040000}"/>
    <cellStyle name="Calculation 3 10" xfId="3049" xr:uid="{00000000-0005-0000-0000-00007B040000}"/>
    <cellStyle name="Calculation 3 11" xfId="5442" xr:uid="{00000000-0005-0000-0000-00007C040000}"/>
    <cellStyle name="Calculation 3 12" xfId="6185" xr:uid="{00000000-0005-0000-0000-00007D040000}"/>
    <cellStyle name="Calculation 3 13" xfId="5935" xr:uid="{00000000-0005-0000-0000-00007E040000}"/>
    <cellStyle name="Calculation 3 14" xfId="2996" xr:uid="{00000000-0005-0000-0000-00007F040000}"/>
    <cellStyle name="Calculation 3 15" xfId="11911" xr:uid="{00000000-0005-0000-0000-000080040000}"/>
    <cellStyle name="Calculation 3 16" xfId="5895" xr:uid="{00000000-0005-0000-0000-000081040000}"/>
    <cellStyle name="Calculation 3 17" xfId="14863" xr:uid="{00000000-0005-0000-0000-000082040000}"/>
    <cellStyle name="Calculation 3 18" xfId="14536" xr:uid="{00000000-0005-0000-0000-000083040000}"/>
    <cellStyle name="Calculation 3 19" xfId="18635" xr:uid="{00000000-0005-0000-0000-000084040000}"/>
    <cellStyle name="Calculation 3 2" xfId="174" xr:uid="{00000000-0005-0000-0000-000085040000}"/>
    <cellStyle name="Calculation 3 2 10" xfId="15234" xr:uid="{00000000-0005-0000-0000-000086040000}"/>
    <cellStyle name="Calculation 3 2 11" xfId="18088" xr:uid="{00000000-0005-0000-0000-000087040000}"/>
    <cellStyle name="Calculation 3 2 12" xfId="17151" xr:uid="{00000000-0005-0000-0000-000088040000}"/>
    <cellStyle name="Calculation 3 2 13" xfId="21673" xr:uid="{00000000-0005-0000-0000-000089040000}"/>
    <cellStyle name="Calculation 3 2 2" xfId="806" xr:uid="{00000000-0005-0000-0000-00008A040000}"/>
    <cellStyle name="Calculation 3 2 2 10" xfId="17116" xr:uid="{00000000-0005-0000-0000-00008B040000}"/>
    <cellStyle name="Calculation 3 2 2 11" xfId="20193" xr:uid="{00000000-0005-0000-0000-00008C040000}"/>
    <cellStyle name="Calculation 3 2 2 2" xfId="3709" xr:uid="{00000000-0005-0000-0000-00008D040000}"/>
    <cellStyle name="Calculation 3 2 2 3" xfId="6187" xr:uid="{00000000-0005-0000-0000-00008E040000}"/>
    <cellStyle name="Calculation 3 2 2 4" xfId="7183" xr:uid="{00000000-0005-0000-0000-00008F040000}"/>
    <cellStyle name="Calculation 3 2 2 5" xfId="8495" xr:uid="{00000000-0005-0000-0000-000090040000}"/>
    <cellStyle name="Calculation 3 2 2 6" xfId="10448" xr:uid="{00000000-0005-0000-0000-000091040000}"/>
    <cellStyle name="Calculation 3 2 2 7" xfId="14226" xr:uid="{00000000-0005-0000-0000-000092040000}"/>
    <cellStyle name="Calculation 3 2 2 8" xfId="10688" xr:uid="{00000000-0005-0000-0000-000093040000}"/>
    <cellStyle name="Calculation 3 2 2 9" xfId="16477" xr:uid="{00000000-0005-0000-0000-000094040000}"/>
    <cellStyle name="Calculation 3 2 3" xfId="3077" xr:uid="{00000000-0005-0000-0000-000095040000}"/>
    <cellStyle name="Calculation 3 2 4" xfId="3047" xr:uid="{00000000-0005-0000-0000-000096040000}"/>
    <cellStyle name="Calculation 3 2 5" xfId="5738" xr:uid="{00000000-0005-0000-0000-000097040000}"/>
    <cellStyle name="Calculation 3 2 6" xfId="10166" xr:uid="{00000000-0005-0000-0000-000098040000}"/>
    <cellStyle name="Calculation 3 2 7" xfId="12121" xr:uid="{00000000-0005-0000-0000-000099040000}"/>
    <cellStyle name="Calculation 3 2 8" xfId="10515" xr:uid="{00000000-0005-0000-0000-00009A040000}"/>
    <cellStyle name="Calculation 3 2 9" xfId="9790" xr:uid="{00000000-0005-0000-0000-00009B040000}"/>
    <cellStyle name="Calculation 3 20" xfId="16484" xr:uid="{00000000-0005-0000-0000-00009C040000}"/>
    <cellStyle name="Calculation 3 3" xfId="188" xr:uid="{00000000-0005-0000-0000-00009D040000}"/>
    <cellStyle name="Calculation 3 3 10" xfId="11110" xr:uid="{00000000-0005-0000-0000-00009E040000}"/>
    <cellStyle name="Calculation 3 3 11" xfId="15961" xr:uid="{00000000-0005-0000-0000-00009F040000}"/>
    <cellStyle name="Calculation 3 3 12" xfId="15979" xr:uid="{00000000-0005-0000-0000-0000A0040000}"/>
    <cellStyle name="Calculation 3 3 13" xfId="15823" xr:uid="{00000000-0005-0000-0000-0000A1040000}"/>
    <cellStyle name="Calculation 3 3 2" xfId="1075" xr:uid="{00000000-0005-0000-0000-0000A2040000}"/>
    <cellStyle name="Calculation 3 3 2 10" xfId="20122" xr:uid="{00000000-0005-0000-0000-0000A3040000}"/>
    <cellStyle name="Calculation 3 3 2 11" xfId="21861" xr:uid="{00000000-0005-0000-0000-0000A4040000}"/>
    <cellStyle name="Calculation 3 3 2 2" xfId="3978" xr:uid="{00000000-0005-0000-0000-0000A5040000}"/>
    <cellStyle name="Calculation 3 3 2 3" xfId="6456" xr:uid="{00000000-0005-0000-0000-0000A6040000}"/>
    <cellStyle name="Calculation 3 3 2 4" xfId="8413" xr:uid="{00000000-0005-0000-0000-0000A7040000}"/>
    <cellStyle name="Calculation 3 3 2 5" xfId="10366" xr:uid="{00000000-0005-0000-0000-0000A8040000}"/>
    <cellStyle name="Calculation 3 3 2 6" xfId="12321" xr:uid="{00000000-0005-0000-0000-0000A9040000}"/>
    <cellStyle name="Calculation 3 3 2 7" xfId="15154" xr:uid="{00000000-0005-0000-0000-0000AA040000}"/>
    <cellStyle name="Calculation 3 3 2 8" xfId="16399" xr:uid="{00000000-0005-0000-0000-0000AB040000}"/>
    <cellStyle name="Calculation 3 3 2 9" xfId="18287" xr:uid="{00000000-0005-0000-0000-0000AC040000}"/>
    <cellStyle name="Calculation 3 3 3" xfId="3091" xr:uid="{00000000-0005-0000-0000-0000AD040000}"/>
    <cellStyle name="Calculation 3 3 4" xfId="3122" xr:uid="{00000000-0005-0000-0000-0000AE040000}"/>
    <cellStyle name="Calculation 3 3 5" xfId="3541" xr:uid="{00000000-0005-0000-0000-0000AF040000}"/>
    <cellStyle name="Calculation 3 3 6" xfId="5190" xr:uid="{00000000-0005-0000-0000-0000B0040000}"/>
    <cellStyle name="Calculation 3 3 7" xfId="9793" xr:uid="{00000000-0005-0000-0000-0000B1040000}"/>
    <cellStyle name="Calculation 3 3 8" xfId="9776" xr:uid="{00000000-0005-0000-0000-0000B2040000}"/>
    <cellStyle name="Calculation 3 3 9" xfId="15438" xr:uid="{00000000-0005-0000-0000-0000B3040000}"/>
    <cellStyle name="Calculation 3 4" xfId="1468" xr:uid="{00000000-0005-0000-0000-0000B4040000}"/>
    <cellStyle name="Calculation 3 4 10" xfId="20441" xr:uid="{00000000-0005-0000-0000-0000B5040000}"/>
    <cellStyle name="Calculation 3 4 11" xfId="22121" xr:uid="{00000000-0005-0000-0000-0000B6040000}"/>
    <cellStyle name="Calculation 3 4 2" xfId="4371" xr:uid="{00000000-0005-0000-0000-0000B7040000}"/>
    <cellStyle name="Calculation 3 4 3" xfId="6849" xr:uid="{00000000-0005-0000-0000-0000B8040000}"/>
    <cellStyle name="Calculation 3 4 4" xfId="8805" xr:uid="{00000000-0005-0000-0000-0000B9040000}"/>
    <cellStyle name="Calculation 3 4 5" xfId="10758" xr:uid="{00000000-0005-0000-0000-0000BA040000}"/>
    <cellStyle name="Calculation 3 4 6" xfId="12712" xr:uid="{00000000-0005-0000-0000-0000BB040000}"/>
    <cellStyle name="Calculation 3 4 7" xfId="15694" xr:uid="{00000000-0005-0000-0000-0000BC040000}"/>
    <cellStyle name="Calculation 3 4 8" xfId="16767" xr:uid="{00000000-0005-0000-0000-0000BD040000}"/>
    <cellStyle name="Calculation 3 4 9" xfId="18640" xr:uid="{00000000-0005-0000-0000-0000BE040000}"/>
    <cellStyle name="Calculation 3 5" xfId="1482" xr:uid="{00000000-0005-0000-0000-0000BF040000}"/>
    <cellStyle name="Calculation 3 5 10" xfId="20452" xr:uid="{00000000-0005-0000-0000-0000C0040000}"/>
    <cellStyle name="Calculation 3 5 11" xfId="22127" xr:uid="{00000000-0005-0000-0000-0000C1040000}"/>
    <cellStyle name="Calculation 3 5 2" xfId="4385" xr:uid="{00000000-0005-0000-0000-0000C2040000}"/>
    <cellStyle name="Calculation 3 5 3" xfId="6863" xr:uid="{00000000-0005-0000-0000-0000C3040000}"/>
    <cellStyle name="Calculation 3 5 4" xfId="8819" xr:uid="{00000000-0005-0000-0000-0000C4040000}"/>
    <cellStyle name="Calculation 3 5 5" xfId="10772" xr:uid="{00000000-0005-0000-0000-0000C5040000}"/>
    <cellStyle name="Calculation 3 5 6" xfId="12726" xr:uid="{00000000-0005-0000-0000-0000C6040000}"/>
    <cellStyle name="Calculation 3 5 7" xfId="13700" xr:uid="{00000000-0005-0000-0000-0000C7040000}"/>
    <cellStyle name="Calculation 3 5 8" xfId="16781" xr:uid="{00000000-0005-0000-0000-0000C8040000}"/>
    <cellStyle name="Calculation 3 5 9" xfId="18653" xr:uid="{00000000-0005-0000-0000-0000C9040000}"/>
    <cellStyle name="Calculation 3 6" xfId="2225" xr:uid="{00000000-0005-0000-0000-0000CA040000}"/>
    <cellStyle name="Calculation 3 6 10" xfId="21117" xr:uid="{00000000-0005-0000-0000-0000CB040000}"/>
    <cellStyle name="Calculation 3 6 11" xfId="22707" xr:uid="{00000000-0005-0000-0000-0000CC040000}"/>
    <cellStyle name="Calculation 3 6 2" xfId="5128" xr:uid="{00000000-0005-0000-0000-0000CD040000}"/>
    <cellStyle name="Calculation 3 6 3" xfId="7604" xr:uid="{00000000-0005-0000-0000-0000CE040000}"/>
    <cellStyle name="Calculation 3 6 4" xfId="9558" xr:uid="{00000000-0005-0000-0000-0000CF040000}"/>
    <cellStyle name="Calculation 3 6 5" xfId="11512" xr:uid="{00000000-0005-0000-0000-0000D0040000}"/>
    <cellStyle name="Calculation 3 6 6" xfId="13465" xr:uid="{00000000-0005-0000-0000-0000D1040000}"/>
    <cellStyle name="Calculation 3 6 7" xfId="14260" xr:uid="{00000000-0005-0000-0000-0000D2040000}"/>
    <cellStyle name="Calculation 3 6 8" xfId="17496" xr:uid="{00000000-0005-0000-0000-0000D3040000}"/>
    <cellStyle name="Calculation 3 6 9" xfId="19346" xr:uid="{00000000-0005-0000-0000-0000D4040000}"/>
    <cellStyle name="Calculation 3 7" xfId="2544" xr:uid="{00000000-0005-0000-0000-0000D5040000}"/>
    <cellStyle name="Calculation 3 7 10" xfId="21400" xr:uid="{00000000-0005-0000-0000-0000D6040000}"/>
    <cellStyle name="Calculation 3 7 11" xfId="22954" xr:uid="{00000000-0005-0000-0000-0000D7040000}"/>
    <cellStyle name="Calculation 3 7 2" xfId="5446" xr:uid="{00000000-0005-0000-0000-0000D8040000}"/>
    <cellStyle name="Calculation 3 7 3" xfId="7922" xr:uid="{00000000-0005-0000-0000-0000D9040000}"/>
    <cellStyle name="Calculation 3 7 4" xfId="9874" xr:uid="{00000000-0005-0000-0000-0000DA040000}"/>
    <cellStyle name="Calculation 3 7 5" xfId="11829" xr:uid="{00000000-0005-0000-0000-0000DB040000}"/>
    <cellStyle name="Calculation 3 7 6" xfId="13781" xr:uid="{00000000-0005-0000-0000-0000DC040000}"/>
    <cellStyle name="Calculation 3 7 7" xfId="14345" xr:uid="{00000000-0005-0000-0000-0000DD040000}"/>
    <cellStyle name="Calculation 3 7 8" xfId="17803" xr:uid="{00000000-0005-0000-0000-0000DE040000}"/>
    <cellStyle name="Calculation 3 7 9" xfId="19642" xr:uid="{00000000-0005-0000-0000-0000DF040000}"/>
    <cellStyle name="Calculation 3 8" xfId="2756" xr:uid="{00000000-0005-0000-0000-0000E0040000}"/>
    <cellStyle name="Calculation 3 8 10" xfId="21594" xr:uid="{00000000-0005-0000-0000-0000E1040000}"/>
    <cellStyle name="Calculation 3 8 11" xfId="23124" xr:uid="{00000000-0005-0000-0000-0000E2040000}"/>
    <cellStyle name="Calculation 3 8 2" xfId="5658" xr:uid="{00000000-0005-0000-0000-0000E3040000}"/>
    <cellStyle name="Calculation 3 8 3" xfId="8134" xr:uid="{00000000-0005-0000-0000-0000E4040000}"/>
    <cellStyle name="Calculation 3 8 4" xfId="10086" xr:uid="{00000000-0005-0000-0000-0000E5040000}"/>
    <cellStyle name="Calculation 3 8 5" xfId="12041" xr:uid="{00000000-0005-0000-0000-0000E6040000}"/>
    <cellStyle name="Calculation 3 8 6" xfId="13991" xr:uid="{00000000-0005-0000-0000-0000E7040000}"/>
    <cellStyle name="Calculation 3 8 7" xfId="16120" xr:uid="{00000000-0005-0000-0000-0000E8040000}"/>
    <cellStyle name="Calculation 3 8 8" xfId="18008" xr:uid="{00000000-0005-0000-0000-0000E9040000}"/>
    <cellStyle name="Calculation 3 8 9" xfId="19844" xr:uid="{00000000-0005-0000-0000-0000EA040000}"/>
    <cellStyle name="Calculation 3 9" xfId="226" xr:uid="{00000000-0005-0000-0000-0000EB040000}"/>
    <cellStyle name="Calculation 3 9 10" xfId="16739" xr:uid="{00000000-0005-0000-0000-0000EC040000}"/>
    <cellStyle name="Calculation 3 9 11" xfId="18650" xr:uid="{00000000-0005-0000-0000-0000ED040000}"/>
    <cellStyle name="Calculation 3 9 12" xfId="20417" xr:uid="{00000000-0005-0000-0000-0000EE040000}"/>
    <cellStyle name="Calculation 3 9 2" xfId="3129" xr:uid="{00000000-0005-0000-0000-0000EF040000}"/>
    <cellStyle name="Calculation 3 9 3" xfId="3186" xr:uid="{00000000-0005-0000-0000-0000F0040000}"/>
    <cellStyle name="Calculation 3 9 4" xfId="7456" xr:uid="{00000000-0005-0000-0000-0000F1040000}"/>
    <cellStyle name="Calculation 3 9 5" xfId="8775" xr:uid="{00000000-0005-0000-0000-0000F2040000}"/>
    <cellStyle name="Calculation 3 9 6" xfId="10728" xr:uid="{00000000-0005-0000-0000-0000F3040000}"/>
    <cellStyle name="Calculation 3 9 7" xfId="6584" xr:uid="{00000000-0005-0000-0000-0000F4040000}"/>
    <cellStyle name="Calculation 3 9 8" xfId="13357" xr:uid="{00000000-0005-0000-0000-0000F5040000}"/>
    <cellStyle name="Calculation 3 9 9" xfId="15443" xr:uid="{00000000-0005-0000-0000-0000F6040000}"/>
    <cellStyle name="Calculation 4" xfId="163" xr:uid="{00000000-0005-0000-0000-0000F7040000}"/>
    <cellStyle name="Calculation 4 10" xfId="8796" xr:uid="{00000000-0005-0000-0000-0000F8040000}"/>
    <cellStyle name="Calculation 4 11" xfId="15616" xr:uid="{00000000-0005-0000-0000-0000F9040000}"/>
    <cellStyle name="Calculation 4 12" xfId="14736" xr:uid="{00000000-0005-0000-0000-0000FA040000}"/>
    <cellStyle name="Calculation 4 13" xfId="15348" xr:uid="{00000000-0005-0000-0000-0000FB040000}"/>
    <cellStyle name="Calculation 4 14" xfId="18626" xr:uid="{00000000-0005-0000-0000-0000FC040000}"/>
    <cellStyle name="Calculation 4 15" xfId="19729" xr:uid="{00000000-0005-0000-0000-0000FD040000}"/>
    <cellStyle name="Calculation 4 2" xfId="2534" xr:uid="{00000000-0005-0000-0000-0000FE040000}"/>
    <cellStyle name="Calculation 4 2 10" xfId="21391" xr:uid="{00000000-0005-0000-0000-0000FF040000}"/>
    <cellStyle name="Calculation 4 2 11" xfId="22945" xr:uid="{00000000-0005-0000-0000-000000050000}"/>
    <cellStyle name="Calculation 4 2 2" xfId="5436" xr:uid="{00000000-0005-0000-0000-000001050000}"/>
    <cellStyle name="Calculation 4 2 3" xfId="7912" xr:uid="{00000000-0005-0000-0000-000002050000}"/>
    <cellStyle name="Calculation 4 2 4" xfId="9864" xr:uid="{00000000-0005-0000-0000-000003050000}"/>
    <cellStyle name="Calculation 4 2 5" xfId="11819" xr:uid="{00000000-0005-0000-0000-000004050000}"/>
    <cellStyle name="Calculation 4 2 6" xfId="13771" xr:uid="{00000000-0005-0000-0000-000005050000}"/>
    <cellStyle name="Calculation 4 2 7" xfId="14346" xr:uid="{00000000-0005-0000-0000-000006050000}"/>
    <cellStyle name="Calculation 4 2 8" xfId="17793" xr:uid="{00000000-0005-0000-0000-000007050000}"/>
    <cellStyle name="Calculation 4 2 9" xfId="19632" xr:uid="{00000000-0005-0000-0000-000008050000}"/>
    <cellStyle name="Calculation 4 3" xfId="2766" xr:uid="{00000000-0005-0000-0000-000009050000}"/>
    <cellStyle name="Calculation 4 3 10" xfId="21603" xr:uid="{00000000-0005-0000-0000-00000A050000}"/>
    <cellStyle name="Calculation 4 3 11" xfId="23133" xr:uid="{00000000-0005-0000-0000-00000B050000}"/>
    <cellStyle name="Calculation 4 3 2" xfId="5668" xr:uid="{00000000-0005-0000-0000-00000C050000}"/>
    <cellStyle name="Calculation 4 3 3" xfId="8144" xr:uid="{00000000-0005-0000-0000-00000D050000}"/>
    <cellStyle name="Calculation 4 3 4" xfId="10096" xr:uid="{00000000-0005-0000-0000-00000E050000}"/>
    <cellStyle name="Calculation 4 3 5" xfId="12051" xr:uid="{00000000-0005-0000-0000-00000F050000}"/>
    <cellStyle name="Calculation 4 3 6" xfId="14001" xr:uid="{00000000-0005-0000-0000-000010050000}"/>
    <cellStyle name="Calculation 4 3 7" xfId="16130" xr:uid="{00000000-0005-0000-0000-000011050000}"/>
    <cellStyle name="Calculation 4 3 8" xfId="18018" xr:uid="{00000000-0005-0000-0000-000012050000}"/>
    <cellStyle name="Calculation 4 3 9" xfId="19853" xr:uid="{00000000-0005-0000-0000-000013050000}"/>
    <cellStyle name="Calculation 4 4" xfId="775" xr:uid="{00000000-0005-0000-0000-000014050000}"/>
    <cellStyle name="Calculation 4 4 10" xfId="18970" xr:uid="{00000000-0005-0000-0000-000015050000}"/>
    <cellStyle name="Calculation 4 4 11" xfId="18977" xr:uid="{00000000-0005-0000-0000-000016050000}"/>
    <cellStyle name="Calculation 4 4 2" xfId="3678" xr:uid="{00000000-0005-0000-0000-000017050000}"/>
    <cellStyle name="Calculation 4 4 3" xfId="6156" xr:uid="{00000000-0005-0000-0000-000018050000}"/>
    <cellStyle name="Calculation 4 4 4" xfId="6549" xr:uid="{00000000-0005-0000-0000-000019050000}"/>
    <cellStyle name="Calculation 4 4 5" xfId="6567" xr:uid="{00000000-0005-0000-0000-00001A050000}"/>
    <cellStyle name="Calculation 4 4 6" xfId="7207" xr:uid="{00000000-0005-0000-0000-00001B050000}"/>
    <cellStyle name="Calculation 4 4 7" xfId="5899" xr:uid="{00000000-0005-0000-0000-00001C050000}"/>
    <cellStyle name="Calculation 4 4 8" xfId="12375" xr:uid="{00000000-0005-0000-0000-00001D050000}"/>
    <cellStyle name="Calculation 4 4 9" xfId="15674" xr:uid="{00000000-0005-0000-0000-00001E050000}"/>
    <cellStyle name="Calculation 4 5" xfId="3066" xr:uid="{00000000-0005-0000-0000-00001F050000}"/>
    <cellStyle name="Calculation 4 6" xfId="3140" xr:uid="{00000000-0005-0000-0000-000020050000}"/>
    <cellStyle name="Calculation 4 7" xfId="3407" xr:uid="{00000000-0005-0000-0000-000021050000}"/>
    <cellStyle name="Calculation 4 8" xfId="7097" xr:uid="{00000000-0005-0000-0000-000022050000}"/>
    <cellStyle name="Calculation 4 9" xfId="3502" xr:uid="{00000000-0005-0000-0000-000023050000}"/>
    <cellStyle name="Calculation 5" xfId="160" xr:uid="{00000000-0005-0000-0000-000024050000}"/>
    <cellStyle name="Calculation 5 10" xfId="13369" xr:uid="{00000000-0005-0000-0000-000025050000}"/>
    <cellStyle name="Calculation 5 11" xfId="14514" xr:uid="{00000000-0005-0000-0000-000026050000}"/>
    <cellStyle name="Calculation 5 12" xfId="14662" xr:uid="{00000000-0005-0000-0000-000027050000}"/>
    <cellStyle name="Calculation 5 13" xfId="16783" xr:uid="{00000000-0005-0000-0000-000028050000}"/>
    <cellStyle name="Calculation 5 14" xfId="13087" xr:uid="{00000000-0005-0000-0000-000029050000}"/>
    <cellStyle name="Calculation 5 15" xfId="20454" xr:uid="{00000000-0005-0000-0000-00002A050000}"/>
    <cellStyle name="Calculation 5 2" xfId="2663" xr:uid="{00000000-0005-0000-0000-00002B050000}"/>
    <cellStyle name="Calculation 5 2 10" xfId="21502" xr:uid="{00000000-0005-0000-0000-00002C050000}"/>
    <cellStyle name="Calculation 5 2 11" xfId="23039" xr:uid="{00000000-0005-0000-0000-00002D050000}"/>
    <cellStyle name="Calculation 5 2 2" xfId="5565" xr:uid="{00000000-0005-0000-0000-00002E050000}"/>
    <cellStyle name="Calculation 5 2 3" xfId="8041" xr:uid="{00000000-0005-0000-0000-00002F050000}"/>
    <cellStyle name="Calculation 5 2 4" xfId="9993" xr:uid="{00000000-0005-0000-0000-000030050000}"/>
    <cellStyle name="Calculation 5 2 5" xfId="11948" xr:uid="{00000000-0005-0000-0000-000031050000}"/>
    <cellStyle name="Calculation 5 2 6" xfId="13898" xr:uid="{00000000-0005-0000-0000-000032050000}"/>
    <cellStyle name="Calculation 5 2 7" xfId="16027" xr:uid="{00000000-0005-0000-0000-000033050000}"/>
    <cellStyle name="Calculation 5 2 8" xfId="17916" xr:uid="{00000000-0005-0000-0000-000034050000}"/>
    <cellStyle name="Calculation 5 2 9" xfId="19752" xr:uid="{00000000-0005-0000-0000-000035050000}"/>
    <cellStyle name="Calculation 5 3" xfId="2761" xr:uid="{00000000-0005-0000-0000-000036050000}"/>
    <cellStyle name="Calculation 5 3 10" xfId="21599" xr:uid="{00000000-0005-0000-0000-000037050000}"/>
    <cellStyle name="Calculation 5 3 11" xfId="23129" xr:uid="{00000000-0005-0000-0000-000038050000}"/>
    <cellStyle name="Calculation 5 3 2" xfId="5663" xr:uid="{00000000-0005-0000-0000-000039050000}"/>
    <cellStyle name="Calculation 5 3 3" xfId="8139" xr:uid="{00000000-0005-0000-0000-00003A050000}"/>
    <cellStyle name="Calculation 5 3 4" xfId="10091" xr:uid="{00000000-0005-0000-0000-00003B050000}"/>
    <cellStyle name="Calculation 5 3 5" xfId="12046" xr:uid="{00000000-0005-0000-0000-00003C050000}"/>
    <cellStyle name="Calculation 5 3 6" xfId="13996" xr:uid="{00000000-0005-0000-0000-00003D050000}"/>
    <cellStyle name="Calculation 5 3 7" xfId="16125" xr:uid="{00000000-0005-0000-0000-00003E050000}"/>
    <cellStyle name="Calculation 5 3 8" xfId="18013" xr:uid="{00000000-0005-0000-0000-00003F050000}"/>
    <cellStyle name="Calculation 5 3 9" xfId="19849" xr:uid="{00000000-0005-0000-0000-000040050000}"/>
    <cellStyle name="Calculation 5 4" xfId="1095" xr:uid="{00000000-0005-0000-0000-000041050000}"/>
    <cellStyle name="Calculation 5 4 10" xfId="20141" xr:uid="{00000000-0005-0000-0000-000042050000}"/>
    <cellStyle name="Calculation 5 4 11" xfId="21880" xr:uid="{00000000-0005-0000-0000-000043050000}"/>
    <cellStyle name="Calculation 5 4 2" xfId="3998" xr:uid="{00000000-0005-0000-0000-000044050000}"/>
    <cellStyle name="Calculation 5 4 3" xfId="6476" xr:uid="{00000000-0005-0000-0000-000045050000}"/>
    <cellStyle name="Calculation 5 4 4" xfId="8433" xr:uid="{00000000-0005-0000-0000-000046050000}"/>
    <cellStyle name="Calculation 5 4 5" xfId="10386" xr:uid="{00000000-0005-0000-0000-000047050000}"/>
    <cellStyle name="Calculation 5 4 6" xfId="12341" xr:uid="{00000000-0005-0000-0000-000048050000}"/>
    <cellStyle name="Calculation 5 4 7" xfId="14858" xr:uid="{00000000-0005-0000-0000-000049050000}"/>
    <cellStyle name="Calculation 5 4 8" xfId="16419" xr:uid="{00000000-0005-0000-0000-00004A050000}"/>
    <cellStyle name="Calculation 5 4 9" xfId="18307" xr:uid="{00000000-0005-0000-0000-00004B050000}"/>
    <cellStyle name="Calculation 5 5" xfId="3063" xr:uid="{00000000-0005-0000-0000-00004C050000}"/>
    <cellStyle name="Calculation 5 6" xfId="3646" xr:uid="{00000000-0005-0000-0000-00004D050000}"/>
    <cellStyle name="Calculation 5 7" xfId="7509" xr:uid="{00000000-0005-0000-0000-00004E050000}"/>
    <cellStyle name="Calculation 5 8" xfId="8821" xr:uid="{00000000-0005-0000-0000-00004F050000}"/>
    <cellStyle name="Calculation 5 9" xfId="10774" xr:uid="{00000000-0005-0000-0000-000050050000}"/>
    <cellStyle name="Calculation 6" xfId="1427" xr:uid="{00000000-0005-0000-0000-000051050000}"/>
    <cellStyle name="Calculation 6 10" xfId="16728" xr:uid="{00000000-0005-0000-0000-000052050000}"/>
    <cellStyle name="Calculation 6 11" xfId="18601" xr:uid="{00000000-0005-0000-0000-000053050000}"/>
    <cellStyle name="Calculation 6 12" xfId="20407" xr:uid="{00000000-0005-0000-0000-000054050000}"/>
    <cellStyle name="Calculation 6 13" xfId="22097" xr:uid="{00000000-0005-0000-0000-000055050000}"/>
    <cellStyle name="Calculation 6 2" xfId="2605" xr:uid="{00000000-0005-0000-0000-000056050000}"/>
    <cellStyle name="Calculation 6 2 10" xfId="21461" xr:uid="{00000000-0005-0000-0000-000057050000}"/>
    <cellStyle name="Calculation 6 2 11" xfId="23014" xr:uid="{00000000-0005-0000-0000-000058050000}"/>
    <cellStyle name="Calculation 6 2 2" xfId="5507" xr:uid="{00000000-0005-0000-0000-000059050000}"/>
    <cellStyle name="Calculation 6 2 3" xfId="7983" xr:uid="{00000000-0005-0000-0000-00005A050000}"/>
    <cellStyle name="Calculation 6 2 4" xfId="9935" xr:uid="{00000000-0005-0000-0000-00005B050000}"/>
    <cellStyle name="Calculation 6 2 5" xfId="11890" xr:uid="{00000000-0005-0000-0000-00005C050000}"/>
    <cellStyle name="Calculation 6 2 6" xfId="13842" xr:uid="{00000000-0005-0000-0000-00005D050000}"/>
    <cellStyle name="Calculation 6 2 7" xfId="15765" xr:uid="{00000000-0005-0000-0000-00005E050000}"/>
    <cellStyle name="Calculation 6 2 8" xfId="17864" xr:uid="{00000000-0005-0000-0000-00005F050000}"/>
    <cellStyle name="Calculation 6 2 9" xfId="19702" xr:uid="{00000000-0005-0000-0000-000060050000}"/>
    <cellStyle name="Calculation 6 3" xfId="2393" xr:uid="{00000000-0005-0000-0000-000061050000}"/>
    <cellStyle name="Calculation 6 3 10" xfId="21273" xr:uid="{00000000-0005-0000-0000-000062050000}"/>
    <cellStyle name="Calculation 6 3 11" xfId="22846" xr:uid="{00000000-0005-0000-0000-000063050000}"/>
    <cellStyle name="Calculation 6 3 2" xfId="5296" xr:uid="{00000000-0005-0000-0000-000064050000}"/>
    <cellStyle name="Calculation 6 3 3" xfId="7772" xr:uid="{00000000-0005-0000-0000-000065050000}"/>
    <cellStyle name="Calculation 6 3 4" xfId="9725" xr:uid="{00000000-0005-0000-0000-000066050000}"/>
    <cellStyle name="Calculation 6 3 5" xfId="11679" xr:uid="{00000000-0005-0000-0000-000067050000}"/>
    <cellStyle name="Calculation 6 3 6" xfId="13631" xr:uid="{00000000-0005-0000-0000-000068050000}"/>
    <cellStyle name="Calculation 6 3 7" xfId="14380" xr:uid="{00000000-0005-0000-0000-000069050000}"/>
    <cellStyle name="Calculation 6 3 8" xfId="17659" xr:uid="{00000000-0005-0000-0000-00006A050000}"/>
    <cellStyle name="Calculation 6 3 9" xfId="19505" xr:uid="{00000000-0005-0000-0000-00006B050000}"/>
    <cellStyle name="Calculation 6 4" xfId="4330" xr:uid="{00000000-0005-0000-0000-00006C050000}"/>
    <cellStyle name="Calculation 6 5" xfId="6808" xr:uid="{00000000-0005-0000-0000-00006D050000}"/>
    <cellStyle name="Calculation 6 6" xfId="8764" xr:uid="{00000000-0005-0000-0000-00006E050000}"/>
    <cellStyle name="Calculation 6 7" xfId="10717" xr:uid="{00000000-0005-0000-0000-00006F050000}"/>
    <cellStyle name="Calculation 6 8" xfId="12671" xr:uid="{00000000-0005-0000-0000-000070050000}"/>
    <cellStyle name="Calculation 6 9" xfId="15075" xr:uid="{00000000-0005-0000-0000-000071050000}"/>
    <cellStyle name="Calculation 7" xfId="1548" xr:uid="{00000000-0005-0000-0000-000072050000}"/>
    <cellStyle name="Calculation 7 10" xfId="20517" xr:uid="{00000000-0005-0000-0000-000073050000}"/>
    <cellStyle name="Calculation 7 11" xfId="22189" xr:uid="{00000000-0005-0000-0000-000074050000}"/>
    <cellStyle name="Calculation 7 2" xfId="4451" xr:uid="{00000000-0005-0000-0000-000075050000}"/>
    <cellStyle name="Calculation 7 3" xfId="6929" xr:uid="{00000000-0005-0000-0000-000076050000}"/>
    <cellStyle name="Calculation 7 4" xfId="8885" xr:uid="{00000000-0005-0000-0000-000077050000}"/>
    <cellStyle name="Calculation 7 5" xfId="10838" xr:uid="{00000000-0005-0000-0000-000078050000}"/>
    <cellStyle name="Calculation 7 6" xfId="12792" xr:uid="{00000000-0005-0000-0000-000079050000}"/>
    <cellStyle name="Calculation 7 7" xfId="14694" xr:uid="{00000000-0005-0000-0000-00007A050000}"/>
    <cellStyle name="Calculation 7 8" xfId="16847" xr:uid="{00000000-0005-0000-0000-00007B050000}"/>
    <cellStyle name="Calculation 7 9" xfId="18719" xr:uid="{00000000-0005-0000-0000-00007C050000}"/>
    <cellStyle name="Calculation 8" xfId="2195" xr:uid="{00000000-0005-0000-0000-00007D050000}"/>
    <cellStyle name="Calculation 8 10" xfId="21089" xr:uid="{00000000-0005-0000-0000-00007E050000}"/>
    <cellStyle name="Calculation 8 11" xfId="22679" xr:uid="{00000000-0005-0000-0000-00007F050000}"/>
    <cellStyle name="Calculation 8 2" xfId="5098" xr:uid="{00000000-0005-0000-0000-000080050000}"/>
    <cellStyle name="Calculation 8 3" xfId="7575" xr:uid="{00000000-0005-0000-0000-000081050000}"/>
    <cellStyle name="Calculation 8 4" xfId="9528" xr:uid="{00000000-0005-0000-0000-000082050000}"/>
    <cellStyle name="Calculation 8 5" xfId="11482" xr:uid="{00000000-0005-0000-0000-000083050000}"/>
    <cellStyle name="Calculation 8 6" xfId="13435" xr:uid="{00000000-0005-0000-0000-000084050000}"/>
    <cellStyle name="Calculation 8 7" xfId="12357" xr:uid="{00000000-0005-0000-0000-000085050000}"/>
    <cellStyle name="Calculation 8 8" xfId="17466" xr:uid="{00000000-0005-0000-0000-000086050000}"/>
    <cellStyle name="Calculation 8 9" xfId="19318" xr:uid="{00000000-0005-0000-0000-000087050000}"/>
    <cellStyle name="Calculation 9" xfId="2340" xr:uid="{00000000-0005-0000-0000-000088050000}"/>
    <cellStyle name="Calculation 9 10" xfId="21220" xr:uid="{00000000-0005-0000-0000-000089050000}"/>
    <cellStyle name="Calculation 9 11" xfId="22796" xr:uid="{00000000-0005-0000-0000-00008A050000}"/>
    <cellStyle name="Calculation 9 2" xfId="5243" xr:uid="{00000000-0005-0000-0000-00008B050000}"/>
    <cellStyle name="Calculation 9 3" xfId="7719" xr:uid="{00000000-0005-0000-0000-00008C050000}"/>
    <cellStyle name="Calculation 9 4" xfId="9672" xr:uid="{00000000-0005-0000-0000-00008D050000}"/>
    <cellStyle name="Calculation 9 5" xfId="11626" xr:uid="{00000000-0005-0000-0000-00008E050000}"/>
    <cellStyle name="Calculation 9 6" xfId="13578" xr:uid="{00000000-0005-0000-0000-00008F050000}"/>
    <cellStyle name="Calculation 9 7" xfId="15018" xr:uid="{00000000-0005-0000-0000-000090050000}"/>
    <cellStyle name="Calculation 9 8" xfId="17606" xr:uid="{00000000-0005-0000-0000-000091050000}"/>
    <cellStyle name="Calculation 9 9" xfId="19452" xr:uid="{00000000-0005-0000-0000-000092050000}"/>
    <cellStyle name="cf1" xfId="62" xr:uid="{00000000-0005-0000-0000-000093050000}"/>
    <cellStyle name="cf10" xfId="63" xr:uid="{00000000-0005-0000-0000-000094050000}"/>
    <cellStyle name="cf11" xfId="64" xr:uid="{00000000-0005-0000-0000-000095050000}"/>
    <cellStyle name="cf12" xfId="65" xr:uid="{00000000-0005-0000-0000-000096050000}"/>
    <cellStyle name="cf13" xfId="66" xr:uid="{00000000-0005-0000-0000-000097050000}"/>
    <cellStyle name="cf14" xfId="67" xr:uid="{00000000-0005-0000-0000-000098050000}"/>
    <cellStyle name="cf15" xfId="68" xr:uid="{00000000-0005-0000-0000-000099050000}"/>
    <cellStyle name="cf16" xfId="69" xr:uid="{00000000-0005-0000-0000-00009A050000}"/>
    <cellStyle name="cf17" xfId="70" xr:uid="{00000000-0005-0000-0000-00009B050000}"/>
    <cellStyle name="cf18" xfId="71" xr:uid="{00000000-0005-0000-0000-00009C050000}"/>
    <cellStyle name="cf19" xfId="72" xr:uid="{00000000-0005-0000-0000-00009D050000}"/>
    <cellStyle name="cf2" xfId="73" xr:uid="{00000000-0005-0000-0000-00009E050000}"/>
    <cellStyle name="cf20" xfId="74" xr:uid="{00000000-0005-0000-0000-00009F050000}"/>
    <cellStyle name="cf3" xfId="75" xr:uid="{00000000-0005-0000-0000-0000A0050000}"/>
    <cellStyle name="cf4" xfId="76" xr:uid="{00000000-0005-0000-0000-0000A1050000}"/>
    <cellStyle name="cf5" xfId="77" xr:uid="{00000000-0005-0000-0000-0000A2050000}"/>
    <cellStyle name="cf6" xfId="78" xr:uid="{00000000-0005-0000-0000-0000A3050000}"/>
    <cellStyle name="cf7" xfId="79" xr:uid="{00000000-0005-0000-0000-0000A4050000}"/>
    <cellStyle name="cf8" xfId="80" xr:uid="{00000000-0005-0000-0000-0000A5050000}"/>
    <cellStyle name="cf9" xfId="81" xr:uid="{00000000-0005-0000-0000-0000A6050000}"/>
    <cellStyle name="Čiarka" xfId="1" builtinId="3"/>
    <cellStyle name="Čiarka 10" xfId="2902" xr:uid="{00000000-0005-0000-0000-0000A8050000}"/>
    <cellStyle name="Čiarka 11" xfId="2901" xr:uid="{00000000-0005-0000-0000-0000A9050000}"/>
    <cellStyle name="Čiarka 2" xfId="25" xr:uid="{00000000-0005-0000-0000-0000AA050000}"/>
    <cellStyle name="Čiarka 2 2" xfId="83" xr:uid="{00000000-0005-0000-0000-0000AB050000}"/>
    <cellStyle name="Čiarka 2 2 2" xfId="84" xr:uid="{00000000-0005-0000-0000-0000AC050000}"/>
    <cellStyle name="Čiarka 2 2 3" xfId="218" xr:uid="{00000000-0005-0000-0000-0000AD050000}"/>
    <cellStyle name="Čiarka 2 2 4" xfId="2904" xr:uid="{00000000-0005-0000-0000-0000AE050000}"/>
    <cellStyle name="Čiarka 2 3" xfId="82" xr:uid="{00000000-0005-0000-0000-0000AF050000}"/>
    <cellStyle name="Čiarka 2 3 2" xfId="276" xr:uid="{00000000-0005-0000-0000-0000B0050000}"/>
    <cellStyle name="Čiarka 2 4" xfId="2891" xr:uid="{00000000-0005-0000-0000-0000B1050000}"/>
    <cellStyle name="Čiarka 2 5" xfId="2900" xr:uid="{00000000-0005-0000-0000-0000B2050000}"/>
    <cellStyle name="Čiarka 2 6" xfId="2928" xr:uid="{00000000-0005-0000-0000-0000B3050000}"/>
    <cellStyle name="Čiarka 3" xfId="143" xr:uid="{00000000-0005-0000-0000-0000B4050000}"/>
    <cellStyle name="Čiarka 3 2" xfId="275" xr:uid="{00000000-0005-0000-0000-0000B5050000}"/>
    <cellStyle name="Čiarka 3 3" xfId="2905" xr:uid="{00000000-0005-0000-0000-0000B6050000}"/>
    <cellStyle name="Čiarka 4" xfId="7" xr:uid="{00000000-0005-0000-0000-0000B7050000}"/>
    <cellStyle name="Čiarka 4 2" xfId="802" xr:uid="{00000000-0005-0000-0000-0000B8050000}"/>
    <cellStyle name="Čiarka 4 2 2" xfId="3705" xr:uid="{00000000-0005-0000-0000-0000B9050000}"/>
    <cellStyle name="Čiarka 4 3" xfId="1464" xr:uid="{00000000-0005-0000-0000-0000BA050000}"/>
    <cellStyle name="Čiarka 4 3 2" xfId="4367" xr:uid="{00000000-0005-0000-0000-0000BB050000}"/>
    <cellStyle name="Čiarka 4 4" xfId="2109" xr:uid="{00000000-0005-0000-0000-0000BC050000}"/>
    <cellStyle name="Čiarka 4 4 2" xfId="5012" xr:uid="{00000000-0005-0000-0000-0000BD050000}"/>
    <cellStyle name="Čiarka 4 5" xfId="2914" xr:uid="{00000000-0005-0000-0000-0000BE050000}"/>
    <cellStyle name="Čiarka 5" xfId="503" xr:uid="{00000000-0005-0000-0000-0000BF050000}"/>
    <cellStyle name="Čiarka 5 2" xfId="1052" xr:uid="{00000000-0005-0000-0000-0000C0050000}"/>
    <cellStyle name="Čiarka 5 2 2" xfId="3955" xr:uid="{00000000-0005-0000-0000-0000C1050000}"/>
    <cellStyle name="Čiarka 5 3" xfId="1710" xr:uid="{00000000-0005-0000-0000-0000C2050000}"/>
    <cellStyle name="Čiarka 5 3 2" xfId="4613" xr:uid="{00000000-0005-0000-0000-0000C3050000}"/>
    <cellStyle name="Čiarka 5 4" xfId="2235" xr:uid="{00000000-0005-0000-0000-0000C4050000}"/>
    <cellStyle name="Čiarka 5 4 2" xfId="5138" xr:uid="{00000000-0005-0000-0000-0000C5050000}"/>
    <cellStyle name="Čiarka 5 5" xfId="3406" xr:uid="{00000000-0005-0000-0000-0000C6050000}"/>
    <cellStyle name="Čiarka 6" xfId="506" xr:uid="{00000000-0005-0000-0000-0000C7050000}"/>
    <cellStyle name="Čiarka 6 2" xfId="1055" xr:uid="{00000000-0005-0000-0000-0000C8050000}"/>
    <cellStyle name="Čiarka 7" xfId="644" xr:uid="{00000000-0005-0000-0000-0000C9050000}"/>
    <cellStyle name="Čiarka 7 2" xfId="1122" xr:uid="{00000000-0005-0000-0000-0000CA050000}"/>
    <cellStyle name="Čiarka 7 2 2" xfId="4025" xr:uid="{00000000-0005-0000-0000-0000CB050000}"/>
    <cellStyle name="Čiarka 7 3" xfId="1767" xr:uid="{00000000-0005-0000-0000-0000CC050000}"/>
    <cellStyle name="Čiarka 7 3 2" xfId="4670" xr:uid="{00000000-0005-0000-0000-0000CD050000}"/>
    <cellStyle name="Čiarka 7 4" xfId="3547" xr:uid="{00000000-0005-0000-0000-0000CE050000}"/>
    <cellStyle name="Čiarka 8" xfId="756" xr:uid="{00000000-0005-0000-0000-0000CF050000}"/>
    <cellStyle name="Čiarka 8 2" xfId="1229" xr:uid="{00000000-0005-0000-0000-0000D0050000}"/>
    <cellStyle name="Čiarka 8 2 2" xfId="4132" xr:uid="{00000000-0005-0000-0000-0000D1050000}"/>
    <cellStyle name="Čiarka 8 3" xfId="1876" xr:uid="{00000000-0005-0000-0000-0000D2050000}"/>
    <cellStyle name="Čiarka 8 3 2" xfId="4779" xr:uid="{00000000-0005-0000-0000-0000D3050000}"/>
    <cellStyle name="Čiarka 8 4" xfId="3659" xr:uid="{00000000-0005-0000-0000-0000D4050000}"/>
    <cellStyle name="Čiarka 9" xfId="2892" xr:uid="{00000000-0005-0000-0000-0000D5050000}"/>
    <cellStyle name="čiarky 2" xfId="277" xr:uid="{00000000-0005-0000-0000-0000D6050000}"/>
    <cellStyle name="čiarky 3" xfId="278" xr:uid="{00000000-0005-0000-0000-0000D7050000}"/>
    <cellStyle name="čiarky 3 2" xfId="279" xr:uid="{00000000-0005-0000-0000-0000D8050000}"/>
    <cellStyle name="čiarky 3 3" xfId="280" xr:uid="{00000000-0005-0000-0000-0000D9050000}"/>
    <cellStyle name="Data-vstup" xfId="85" xr:uid="{00000000-0005-0000-0000-0000DA050000}"/>
    <cellStyle name="Data-vstup 10" xfId="1439" xr:uid="{00000000-0005-0000-0000-0000DB050000}"/>
    <cellStyle name="Data-vstup 10 10" xfId="18613" xr:uid="{00000000-0005-0000-0000-0000DC050000}"/>
    <cellStyle name="Data-vstup 10 11" xfId="20418" xr:uid="{00000000-0005-0000-0000-0000DD050000}"/>
    <cellStyle name="Data-vstup 10 12" xfId="22107" xr:uid="{00000000-0005-0000-0000-0000DE050000}"/>
    <cellStyle name="Data-vstup 10 2" xfId="4342" xr:uid="{00000000-0005-0000-0000-0000DF050000}"/>
    <cellStyle name="Data-vstup 10 3" xfId="6820" xr:uid="{00000000-0005-0000-0000-0000E0050000}"/>
    <cellStyle name="Data-vstup 10 4" xfId="8776" xr:uid="{00000000-0005-0000-0000-0000E1050000}"/>
    <cellStyle name="Data-vstup 10 5" xfId="10729" xr:uid="{00000000-0005-0000-0000-0000E2050000}"/>
    <cellStyle name="Data-vstup 10 6" xfId="12683" xr:uid="{00000000-0005-0000-0000-0000E3050000}"/>
    <cellStyle name="Data-vstup 10 7" xfId="14617" xr:uid="{00000000-0005-0000-0000-0000E4050000}"/>
    <cellStyle name="Data-vstup 10 8" xfId="13880" xr:uid="{00000000-0005-0000-0000-0000E5050000}"/>
    <cellStyle name="Data-vstup 10 9" xfId="16740" xr:uid="{00000000-0005-0000-0000-0000E6050000}"/>
    <cellStyle name="Data-vstup 11" xfId="2233" xr:uid="{00000000-0005-0000-0000-0000E7050000}"/>
    <cellStyle name="Data-vstup 11 10" xfId="21124" xr:uid="{00000000-0005-0000-0000-0000E8050000}"/>
    <cellStyle name="Data-vstup 11 11" xfId="22713" xr:uid="{00000000-0005-0000-0000-0000E9050000}"/>
    <cellStyle name="Data-vstup 11 2" xfId="5136" xr:uid="{00000000-0005-0000-0000-0000EA050000}"/>
    <cellStyle name="Data-vstup 11 3" xfId="7612" xr:uid="{00000000-0005-0000-0000-0000EB050000}"/>
    <cellStyle name="Data-vstup 11 4" xfId="9566" xr:uid="{00000000-0005-0000-0000-0000EC050000}"/>
    <cellStyle name="Data-vstup 11 5" xfId="11520" xr:uid="{00000000-0005-0000-0000-0000ED050000}"/>
    <cellStyle name="Data-vstup 11 6" xfId="13473" xr:uid="{00000000-0005-0000-0000-0000EE050000}"/>
    <cellStyle name="Data-vstup 11 7" xfId="15045" xr:uid="{00000000-0005-0000-0000-0000EF050000}"/>
    <cellStyle name="Data-vstup 11 8" xfId="17504" xr:uid="{00000000-0005-0000-0000-0000F0050000}"/>
    <cellStyle name="Data-vstup 11 9" xfId="19353" xr:uid="{00000000-0005-0000-0000-0000F1050000}"/>
    <cellStyle name="Data-vstup 12" xfId="210" xr:uid="{00000000-0005-0000-0000-0000F2050000}"/>
    <cellStyle name="Data-vstup 12 10" xfId="15411" xr:uid="{00000000-0005-0000-0000-0000F3050000}"/>
    <cellStyle name="Data-vstup 12 11" xfId="13028" xr:uid="{00000000-0005-0000-0000-0000F4050000}"/>
    <cellStyle name="Data-vstup 12 12" xfId="17288" xr:uid="{00000000-0005-0000-0000-0000F5050000}"/>
    <cellStyle name="Data-vstup 12 2" xfId="3113" xr:uid="{00000000-0005-0000-0000-0000F6050000}"/>
    <cellStyle name="Data-vstup 12 3" xfId="2925" xr:uid="{00000000-0005-0000-0000-0000F7050000}"/>
    <cellStyle name="Data-vstup 12 4" xfId="7663" xr:uid="{00000000-0005-0000-0000-0000F8050000}"/>
    <cellStyle name="Data-vstup 12 5" xfId="3523" xr:uid="{00000000-0005-0000-0000-0000F9050000}"/>
    <cellStyle name="Data-vstup 12 6" xfId="6780" xr:uid="{00000000-0005-0000-0000-0000FA050000}"/>
    <cellStyle name="Data-vstup 12 7" xfId="13524" xr:uid="{00000000-0005-0000-0000-0000FB050000}"/>
    <cellStyle name="Data-vstup 12 8" xfId="15614" xr:uid="{00000000-0005-0000-0000-0000FC050000}"/>
    <cellStyle name="Data-vstup 12 9" xfId="9189" xr:uid="{00000000-0005-0000-0000-0000FD050000}"/>
    <cellStyle name="Data-vstup 13" xfId="2988" xr:uid="{00000000-0005-0000-0000-0000FE050000}"/>
    <cellStyle name="Data-vstup 14" xfId="3493" xr:uid="{00000000-0005-0000-0000-0000FF050000}"/>
    <cellStyle name="Data-vstup 15" xfId="5972" xr:uid="{00000000-0005-0000-0000-000000060000}"/>
    <cellStyle name="Data-vstup 16" xfId="5181" xr:uid="{00000000-0005-0000-0000-000001060000}"/>
    <cellStyle name="Data-vstup 17" xfId="7390" xr:uid="{00000000-0005-0000-0000-000002060000}"/>
    <cellStyle name="Data-vstup 18" xfId="5902" xr:uid="{00000000-0005-0000-0000-000003060000}"/>
    <cellStyle name="Data-vstup 19" xfId="12446" xr:uid="{00000000-0005-0000-0000-000004060000}"/>
    <cellStyle name="Data-vstup 2" xfId="153" xr:uid="{00000000-0005-0000-0000-000005060000}"/>
    <cellStyle name="Data-vstup 2 10" xfId="2204" xr:uid="{00000000-0005-0000-0000-000006060000}"/>
    <cellStyle name="Data-vstup 2 10 10" xfId="19325" xr:uid="{00000000-0005-0000-0000-000007060000}"/>
    <cellStyle name="Data-vstup 2 10 11" xfId="21096" xr:uid="{00000000-0005-0000-0000-000008060000}"/>
    <cellStyle name="Data-vstup 2 10 12" xfId="22686" xr:uid="{00000000-0005-0000-0000-000009060000}"/>
    <cellStyle name="Data-vstup 2 10 2" xfId="5107" xr:uid="{00000000-0005-0000-0000-00000A060000}"/>
    <cellStyle name="Data-vstup 2 10 3" xfId="7583" xr:uid="{00000000-0005-0000-0000-00000B060000}"/>
    <cellStyle name="Data-vstup 2 10 4" xfId="9537" xr:uid="{00000000-0005-0000-0000-00000C060000}"/>
    <cellStyle name="Data-vstup 2 10 5" xfId="11491" xr:uid="{00000000-0005-0000-0000-00000D060000}"/>
    <cellStyle name="Data-vstup 2 10 6" xfId="13444" xr:uid="{00000000-0005-0000-0000-00000E060000}"/>
    <cellStyle name="Data-vstup 2 10 7" xfId="15369" xr:uid="{00000000-0005-0000-0000-00000F060000}"/>
    <cellStyle name="Data-vstup 2 10 8" xfId="15503" xr:uid="{00000000-0005-0000-0000-000010060000}"/>
    <cellStyle name="Data-vstup 2 10 9" xfId="17475" xr:uid="{00000000-0005-0000-0000-000011060000}"/>
    <cellStyle name="Data-vstup 2 11" xfId="248" xr:uid="{00000000-0005-0000-0000-000012060000}"/>
    <cellStyle name="Data-vstup 2 11 10" xfId="13521" xr:uid="{00000000-0005-0000-0000-000013060000}"/>
    <cellStyle name="Data-vstup 2 11 11" xfId="17902" xr:uid="{00000000-0005-0000-0000-000014060000}"/>
    <cellStyle name="Data-vstup 2 11 2" xfId="3151" xr:uid="{00000000-0005-0000-0000-000015060000}"/>
    <cellStyle name="Data-vstup 2 11 3" xfId="3001" xr:uid="{00000000-0005-0000-0000-000016060000}"/>
    <cellStyle name="Data-vstup 2 11 4" xfId="5461" xr:uid="{00000000-0005-0000-0000-000017060000}"/>
    <cellStyle name="Data-vstup 2 11 5" xfId="3794" xr:uid="{00000000-0005-0000-0000-000018060000}"/>
    <cellStyle name="Data-vstup 2 11 6" xfId="6272" xr:uid="{00000000-0005-0000-0000-000019060000}"/>
    <cellStyle name="Data-vstup 2 11 7" xfId="12648" xr:uid="{00000000-0005-0000-0000-00001A060000}"/>
    <cellStyle name="Data-vstup 2 11 8" xfId="15109" xr:uid="{00000000-0005-0000-0000-00001B060000}"/>
    <cellStyle name="Data-vstup 2 11 9" xfId="12381" xr:uid="{00000000-0005-0000-0000-00001C060000}"/>
    <cellStyle name="Data-vstup 2 12" xfId="3056" xr:uid="{00000000-0005-0000-0000-00001D060000}"/>
    <cellStyle name="Data-vstup 2 13" xfId="2919" xr:uid="{00000000-0005-0000-0000-00001E060000}"/>
    <cellStyle name="Data-vstup 2 14" xfId="2984" xr:uid="{00000000-0005-0000-0000-00001F060000}"/>
    <cellStyle name="Data-vstup 2 15" xfId="6600" xr:uid="{00000000-0005-0000-0000-000020060000}"/>
    <cellStyle name="Data-vstup 2 16" xfId="9205" xr:uid="{00000000-0005-0000-0000-000021060000}"/>
    <cellStyle name="Data-vstup 2 17" xfId="7498" xr:uid="{00000000-0005-0000-0000-000022060000}"/>
    <cellStyle name="Data-vstup 2 18" xfId="14213" xr:uid="{00000000-0005-0000-0000-000023060000}"/>
    <cellStyle name="Data-vstup 2 19" xfId="14212" xr:uid="{00000000-0005-0000-0000-000024060000}"/>
    <cellStyle name="Data-vstup 2 2" xfId="181" xr:uid="{00000000-0005-0000-0000-000025060000}"/>
    <cellStyle name="Data-vstup 2 2 10" xfId="3447" xr:uid="{00000000-0005-0000-0000-000026060000}"/>
    <cellStyle name="Data-vstup 2 2 11" xfId="3634" xr:uid="{00000000-0005-0000-0000-000027060000}"/>
    <cellStyle name="Data-vstup 2 2 12" xfId="6194" xr:uid="{00000000-0005-0000-0000-000028060000}"/>
    <cellStyle name="Data-vstup 2 2 13" xfId="2906" xr:uid="{00000000-0005-0000-0000-000029060000}"/>
    <cellStyle name="Data-vstup 2 2 14" xfId="11403" xr:uid="{00000000-0005-0000-0000-00002A060000}"/>
    <cellStyle name="Data-vstup 2 2 15" xfId="14720" xr:uid="{00000000-0005-0000-0000-00002B060000}"/>
    <cellStyle name="Data-vstup 2 2 16" xfId="15434" xr:uid="{00000000-0005-0000-0000-00002C060000}"/>
    <cellStyle name="Data-vstup 2 2 17" xfId="14465" xr:uid="{00000000-0005-0000-0000-00002D060000}"/>
    <cellStyle name="Data-vstup 2 2 18" xfId="6129" xr:uid="{00000000-0005-0000-0000-00002E060000}"/>
    <cellStyle name="Data-vstup 2 2 19" xfId="18624" xr:uid="{00000000-0005-0000-0000-00002F060000}"/>
    <cellStyle name="Data-vstup 2 2 2" xfId="954" xr:uid="{00000000-0005-0000-0000-000030060000}"/>
    <cellStyle name="Data-vstup 2 2 2 10" xfId="20003" xr:uid="{00000000-0005-0000-0000-000031060000}"/>
    <cellStyle name="Data-vstup 2 2 2 11" xfId="21750" xr:uid="{00000000-0005-0000-0000-000032060000}"/>
    <cellStyle name="Data-vstup 2 2 2 2" xfId="3857" xr:uid="{00000000-0005-0000-0000-000033060000}"/>
    <cellStyle name="Data-vstup 2 2 2 3" xfId="6335" xr:uid="{00000000-0005-0000-0000-000034060000}"/>
    <cellStyle name="Data-vstup 2 2 2 4" xfId="8292" xr:uid="{00000000-0005-0000-0000-000035060000}"/>
    <cellStyle name="Data-vstup 2 2 2 5" xfId="10245" xr:uid="{00000000-0005-0000-0000-000036060000}"/>
    <cellStyle name="Data-vstup 2 2 2 6" xfId="12200" xr:uid="{00000000-0005-0000-0000-000037060000}"/>
    <cellStyle name="Data-vstup 2 2 2 7" xfId="14165" xr:uid="{00000000-0005-0000-0000-000038060000}"/>
    <cellStyle name="Data-vstup 2 2 2 8" xfId="16278" xr:uid="{00000000-0005-0000-0000-000039060000}"/>
    <cellStyle name="Data-vstup 2 2 2 9" xfId="18167" xr:uid="{00000000-0005-0000-0000-00003A060000}"/>
    <cellStyle name="Data-vstup 2 2 3" xfId="1267" xr:uid="{00000000-0005-0000-0000-00003B060000}"/>
    <cellStyle name="Data-vstup 2 2 3 10" xfId="20254" xr:uid="{00000000-0005-0000-0000-00003C060000}"/>
    <cellStyle name="Data-vstup 2 2 3 11" xfId="21946" xr:uid="{00000000-0005-0000-0000-00003D060000}"/>
    <cellStyle name="Data-vstup 2 2 3 2" xfId="4170" xr:uid="{00000000-0005-0000-0000-00003E060000}"/>
    <cellStyle name="Data-vstup 2 2 3 3" xfId="6648" xr:uid="{00000000-0005-0000-0000-00003F060000}"/>
    <cellStyle name="Data-vstup 2 2 3 4" xfId="8604" xr:uid="{00000000-0005-0000-0000-000040060000}"/>
    <cellStyle name="Data-vstup 2 2 3 5" xfId="10557" xr:uid="{00000000-0005-0000-0000-000041060000}"/>
    <cellStyle name="Data-vstup 2 2 3 6" xfId="12511" xr:uid="{00000000-0005-0000-0000-000042060000}"/>
    <cellStyle name="Data-vstup 2 2 3 7" xfId="12299" xr:uid="{00000000-0005-0000-0000-000043060000}"/>
    <cellStyle name="Data-vstup 2 2 3 8" xfId="16573" xr:uid="{00000000-0005-0000-0000-000044060000}"/>
    <cellStyle name="Data-vstup 2 2 3 9" xfId="18446" xr:uid="{00000000-0005-0000-0000-000045060000}"/>
    <cellStyle name="Data-vstup 2 2 4" xfId="1613" xr:uid="{00000000-0005-0000-0000-000046060000}"/>
    <cellStyle name="Data-vstup 2 2 4 10" xfId="20581" xr:uid="{00000000-0005-0000-0000-000047060000}"/>
    <cellStyle name="Data-vstup 2 2 4 11" xfId="22253" xr:uid="{00000000-0005-0000-0000-000048060000}"/>
    <cellStyle name="Data-vstup 2 2 4 2" xfId="4516" xr:uid="{00000000-0005-0000-0000-000049060000}"/>
    <cellStyle name="Data-vstup 2 2 4 3" xfId="6994" xr:uid="{00000000-0005-0000-0000-00004A060000}"/>
    <cellStyle name="Data-vstup 2 2 4 4" xfId="8950" xr:uid="{00000000-0005-0000-0000-00004B060000}"/>
    <cellStyle name="Data-vstup 2 2 4 5" xfId="10903" xr:uid="{00000000-0005-0000-0000-00004C060000}"/>
    <cellStyle name="Data-vstup 2 2 4 6" xfId="12857" xr:uid="{00000000-0005-0000-0000-00004D060000}"/>
    <cellStyle name="Data-vstup 2 2 4 7" xfId="15035" xr:uid="{00000000-0005-0000-0000-00004E060000}"/>
    <cellStyle name="Data-vstup 2 2 4 8" xfId="16912" xr:uid="{00000000-0005-0000-0000-00004F060000}"/>
    <cellStyle name="Data-vstup 2 2 4 9" xfId="18783" xr:uid="{00000000-0005-0000-0000-000050060000}"/>
    <cellStyle name="Data-vstup 2 2 5" xfId="1881" xr:uid="{00000000-0005-0000-0000-000051060000}"/>
    <cellStyle name="Data-vstup 2 2 5 10" xfId="20792" xr:uid="{00000000-0005-0000-0000-000052060000}"/>
    <cellStyle name="Data-vstup 2 2 5 11" xfId="22406" xr:uid="{00000000-0005-0000-0000-000053060000}"/>
    <cellStyle name="Data-vstup 2 2 5 2" xfId="4784" xr:uid="{00000000-0005-0000-0000-000054060000}"/>
    <cellStyle name="Data-vstup 2 2 5 3" xfId="7262" xr:uid="{00000000-0005-0000-0000-000055060000}"/>
    <cellStyle name="Data-vstup 2 2 5 4" xfId="9216" xr:uid="{00000000-0005-0000-0000-000056060000}"/>
    <cellStyle name="Data-vstup 2 2 5 5" xfId="11170" xr:uid="{00000000-0005-0000-0000-000057060000}"/>
    <cellStyle name="Data-vstup 2 2 5 6" xfId="13122" xr:uid="{00000000-0005-0000-0000-000058060000}"/>
    <cellStyle name="Data-vstup 2 2 5 7" xfId="14585" xr:uid="{00000000-0005-0000-0000-000059060000}"/>
    <cellStyle name="Data-vstup 2 2 5 8" xfId="17158" xr:uid="{00000000-0005-0000-0000-00005A060000}"/>
    <cellStyle name="Data-vstup 2 2 5 9" xfId="19017" xr:uid="{00000000-0005-0000-0000-00005B060000}"/>
    <cellStyle name="Data-vstup 2 2 6" xfId="1635" xr:uid="{00000000-0005-0000-0000-00005C060000}"/>
    <cellStyle name="Data-vstup 2 2 6 10" xfId="20603" xr:uid="{00000000-0005-0000-0000-00005D060000}"/>
    <cellStyle name="Data-vstup 2 2 6 11" xfId="22275" xr:uid="{00000000-0005-0000-0000-00005E060000}"/>
    <cellStyle name="Data-vstup 2 2 6 2" xfId="4538" xr:uid="{00000000-0005-0000-0000-00005F060000}"/>
    <cellStyle name="Data-vstup 2 2 6 3" xfId="7016" xr:uid="{00000000-0005-0000-0000-000060060000}"/>
    <cellStyle name="Data-vstup 2 2 6 4" xfId="8972" xr:uid="{00000000-0005-0000-0000-000061060000}"/>
    <cellStyle name="Data-vstup 2 2 6 5" xfId="10925" xr:uid="{00000000-0005-0000-0000-000062060000}"/>
    <cellStyle name="Data-vstup 2 2 6 6" xfId="12879" xr:uid="{00000000-0005-0000-0000-000063060000}"/>
    <cellStyle name="Data-vstup 2 2 6 7" xfId="13481" xr:uid="{00000000-0005-0000-0000-000064060000}"/>
    <cellStyle name="Data-vstup 2 2 6 8" xfId="16934" xr:uid="{00000000-0005-0000-0000-000065060000}"/>
    <cellStyle name="Data-vstup 2 2 6 9" xfId="18805" xr:uid="{00000000-0005-0000-0000-000066060000}"/>
    <cellStyle name="Data-vstup 2 2 7" xfId="2158" xr:uid="{00000000-0005-0000-0000-000067060000}"/>
    <cellStyle name="Data-vstup 2 2 7 10" xfId="21052" xr:uid="{00000000-0005-0000-0000-000068060000}"/>
    <cellStyle name="Data-vstup 2 2 7 11" xfId="22643" xr:uid="{00000000-0005-0000-0000-000069060000}"/>
    <cellStyle name="Data-vstup 2 2 7 2" xfId="5061" xr:uid="{00000000-0005-0000-0000-00006A060000}"/>
    <cellStyle name="Data-vstup 2 2 7 3" xfId="7538" xr:uid="{00000000-0005-0000-0000-00006B060000}"/>
    <cellStyle name="Data-vstup 2 2 7 4" xfId="9491" xr:uid="{00000000-0005-0000-0000-00006C060000}"/>
    <cellStyle name="Data-vstup 2 2 7 5" xfId="11445" xr:uid="{00000000-0005-0000-0000-00006D060000}"/>
    <cellStyle name="Data-vstup 2 2 7 6" xfId="13398" xr:uid="{00000000-0005-0000-0000-00006E060000}"/>
    <cellStyle name="Data-vstup 2 2 7 7" xfId="6779" xr:uid="{00000000-0005-0000-0000-00006F060000}"/>
    <cellStyle name="Data-vstup 2 2 7 8" xfId="17429" xr:uid="{00000000-0005-0000-0000-000070060000}"/>
    <cellStyle name="Data-vstup 2 2 7 9" xfId="19281" xr:uid="{00000000-0005-0000-0000-000071060000}"/>
    <cellStyle name="Data-vstup 2 2 8" xfId="406" xr:uid="{00000000-0005-0000-0000-000072060000}"/>
    <cellStyle name="Data-vstup 2 2 8 10" xfId="18883" xr:uid="{00000000-0005-0000-0000-000073060000}"/>
    <cellStyle name="Data-vstup 2 2 8 11" xfId="21129" xr:uid="{00000000-0005-0000-0000-000074060000}"/>
    <cellStyle name="Data-vstup 2 2 8 2" xfId="3309" xr:uid="{00000000-0005-0000-0000-000075060000}"/>
    <cellStyle name="Data-vstup 2 2 8 3" xfId="2939" xr:uid="{00000000-0005-0000-0000-000076060000}"/>
    <cellStyle name="Data-vstup 2 2 8 4" xfId="8088" xr:uid="{00000000-0005-0000-0000-000077060000}"/>
    <cellStyle name="Data-vstup 2 2 8 5" xfId="9571" xr:uid="{00000000-0005-0000-0000-000078060000}"/>
    <cellStyle name="Data-vstup 2 2 8 6" xfId="11525" xr:uid="{00000000-0005-0000-0000-000079060000}"/>
    <cellStyle name="Data-vstup 2 2 8 7" xfId="15901" xr:uid="{00000000-0005-0000-0000-00007A060000}"/>
    <cellStyle name="Data-vstup 2 2 8 8" xfId="16074" xr:uid="{00000000-0005-0000-0000-00007B060000}"/>
    <cellStyle name="Data-vstup 2 2 8 9" xfId="17509" xr:uid="{00000000-0005-0000-0000-00007C060000}"/>
    <cellStyle name="Data-vstup 2 2 9" xfId="3084" xr:uid="{00000000-0005-0000-0000-00007D060000}"/>
    <cellStyle name="Data-vstup 2 20" xfId="10221" xr:uid="{00000000-0005-0000-0000-00007E060000}"/>
    <cellStyle name="Data-vstup 2 21" xfId="19226" xr:uid="{00000000-0005-0000-0000-00007F060000}"/>
    <cellStyle name="Data-vstup 2 22" xfId="19730" xr:uid="{00000000-0005-0000-0000-000080060000}"/>
    <cellStyle name="Data-vstup 2 3" xfId="195" xr:uid="{00000000-0005-0000-0000-000081060000}"/>
    <cellStyle name="Data-vstup 2 3 10" xfId="3443" xr:uid="{00000000-0005-0000-0000-000082060000}"/>
    <cellStyle name="Data-vstup 2 3 11" xfId="4192" xr:uid="{00000000-0005-0000-0000-000083060000}"/>
    <cellStyle name="Data-vstup 2 3 12" xfId="9702" xr:uid="{00000000-0005-0000-0000-000084060000}"/>
    <cellStyle name="Data-vstup 2 3 13" xfId="11656" xr:uid="{00000000-0005-0000-0000-000085060000}"/>
    <cellStyle name="Data-vstup 2 3 14" xfId="10579" xr:uid="{00000000-0005-0000-0000-000086060000}"/>
    <cellStyle name="Data-vstup 2 3 15" xfId="15739" xr:uid="{00000000-0005-0000-0000-000087060000}"/>
    <cellStyle name="Data-vstup 2 3 16" xfId="14477" xr:uid="{00000000-0005-0000-0000-000088060000}"/>
    <cellStyle name="Data-vstup 2 3 17" xfId="17636" xr:uid="{00000000-0005-0000-0000-000089060000}"/>
    <cellStyle name="Data-vstup 2 3 18" xfId="13084" xr:uid="{00000000-0005-0000-0000-00008A060000}"/>
    <cellStyle name="Data-vstup 2 3 19" xfId="21250" xr:uid="{00000000-0005-0000-0000-00008B060000}"/>
    <cellStyle name="Data-vstup 2 3 2" xfId="957" xr:uid="{00000000-0005-0000-0000-00008C060000}"/>
    <cellStyle name="Data-vstup 2 3 2 10" xfId="20006" xr:uid="{00000000-0005-0000-0000-00008D060000}"/>
    <cellStyle name="Data-vstup 2 3 2 11" xfId="21753" xr:uid="{00000000-0005-0000-0000-00008E060000}"/>
    <cellStyle name="Data-vstup 2 3 2 2" xfId="3860" xr:uid="{00000000-0005-0000-0000-00008F060000}"/>
    <cellStyle name="Data-vstup 2 3 2 3" xfId="6338" xr:uid="{00000000-0005-0000-0000-000090060000}"/>
    <cellStyle name="Data-vstup 2 3 2 4" xfId="8295" xr:uid="{00000000-0005-0000-0000-000091060000}"/>
    <cellStyle name="Data-vstup 2 3 2 5" xfId="10248" xr:uid="{00000000-0005-0000-0000-000092060000}"/>
    <cellStyle name="Data-vstup 2 3 2 6" xfId="12203" xr:uid="{00000000-0005-0000-0000-000093060000}"/>
    <cellStyle name="Data-vstup 2 3 2 7" xfId="14284" xr:uid="{00000000-0005-0000-0000-000094060000}"/>
    <cellStyle name="Data-vstup 2 3 2 8" xfId="16281" xr:uid="{00000000-0005-0000-0000-000095060000}"/>
    <cellStyle name="Data-vstup 2 3 2 9" xfId="18170" xr:uid="{00000000-0005-0000-0000-000096060000}"/>
    <cellStyle name="Data-vstup 2 3 3" xfId="1270" xr:uid="{00000000-0005-0000-0000-000097060000}"/>
    <cellStyle name="Data-vstup 2 3 3 10" xfId="20257" xr:uid="{00000000-0005-0000-0000-000098060000}"/>
    <cellStyle name="Data-vstup 2 3 3 11" xfId="21949" xr:uid="{00000000-0005-0000-0000-000099060000}"/>
    <cellStyle name="Data-vstup 2 3 3 2" xfId="4173" xr:uid="{00000000-0005-0000-0000-00009A060000}"/>
    <cellStyle name="Data-vstup 2 3 3 3" xfId="6651" xr:uid="{00000000-0005-0000-0000-00009B060000}"/>
    <cellStyle name="Data-vstup 2 3 3 4" xfId="8607" xr:uid="{00000000-0005-0000-0000-00009C060000}"/>
    <cellStyle name="Data-vstup 2 3 3 5" xfId="10560" xr:uid="{00000000-0005-0000-0000-00009D060000}"/>
    <cellStyle name="Data-vstup 2 3 3 6" xfId="12514" xr:uid="{00000000-0005-0000-0000-00009E060000}"/>
    <cellStyle name="Data-vstup 2 3 3 7" xfId="15547" xr:uid="{00000000-0005-0000-0000-00009F060000}"/>
    <cellStyle name="Data-vstup 2 3 3 8" xfId="16576" xr:uid="{00000000-0005-0000-0000-0000A0060000}"/>
    <cellStyle name="Data-vstup 2 3 3 9" xfId="18449" xr:uid="{00000000-0005-0000-0000-0000A1060000}"/>
    <cellStyle name="Data-vstup 2 3 4" xfId="1616" xr:uid="{00000000-0005-0000-0000-0000A2060000}"/>
    <cellStyle name="Data-vstup 2 3 4 10" xfId="20584" xr:uid="{00000000-0005-0000-0000-0000A3060000}"/>
    <cellStyle name="Data-vstup 2 3 4 11" xfId="22256" xr:uid="{00000000-0005-0000-0000-0000A4060000}"/>
    <cellStyle name="Data-vstup 2 3 4 2" xfId="4519" xr:uid="{00000000-0005-0000-0000-0000A5060000}"/>
    <cellStyle name="Data-vstup 2 3 4 3" xfId="6997" xr:uid="{00000000-0005-0000-0000-0000A6060000}"/>
    <cellStyle name="Data-vstup 2 3 4 4" xfId="8953" xr:uid="{00000000-0005-0000-0000-0000A7060000}"/>
    <cellStyle name="Data-vstup 2 3 4 5" xfId="10906" xr:uid="{00000000-0005-0000-0000-0000A8060000}"/>
    <cellStyle name="Data-vstup 2 3 4 6" xfId="12860" xr:uid="{00000000-0005-0000-0000-0000A9060000}"/>
    <cellStyle name="Data-vstup 2 3 4 7" xfId="14411" xr:uid="{00000000-0005-0000-0000-0000AA060000}"/>
    <cellStyle name="Data-vstup 2 3 4 8" xfId="16915" xr:uid="{00000000-0005-0000-0000-0000AB060000}"/>
    <cellStyle name="Data-vstup 2 3 4 9" xfId="18786" xr:uid="{00000000-0005-0000-0000-0000AC060000}"/>
    <cellStyle name="Data-vstup 2 3 5" xfId="1884" xr:uid="{00000000-0005-0000-0000-0000AD060000}"/>
    <cellStyle name="Data-vstup 2 3 5 10" xfId="20795" xr:uid="{00000000-0005-0000-0000-0000AE060000}"/>
    <cellStyle name="Data-vstup 2 3 5 11" xfId="22409" xr:uid="{00000000-0005-0000-0000-0000AF060000}"/>
    <cellStyle name="Data-vstup 2 3 5 2" xfId="4787" xr:uid="{00000000-0005-0000-0000-0000B0060000}"/>
    <cellStyle name="Data-vstup 2 3 5 3" xfId="7265" xr:uid="{00000000-0005-0000-0000-0000B1060000}"/>
    <cellStyle name="Data-vstup 2 3 5 4" xfId="9219" xr:uid="{00000000-0005-0000-0000-0000B2060000}"/>
    <cellStyle name="Data-vstup 2 3 5 5" xfId="11173" xr:uid="{00000000-0005-0000-0000-0000B3060000}"/>
    <cellStyle name="Data-vstup 2 3 5 6" xfId="13125" xr:uid="{00000000-0005-0000-0000-0000B4060000}"/>
    <cellStyle name="Data-vstup 2 3 5 7" xfId="14417" xr:uid="{00000000-0005-0000-0000-0000B5060000}"/>
    <cellStyle name="Data-vstup 2 3 5 8" xfId="17161" xr:uid="{00000000-0005-0000-0000-0000B6060000}"/>
    <cellStyle name="Data-vstup 2 3 5 9" xfId="19020" xr:uid="{00000000-0005-0000-0000-0000B7060000}"/>
    <cellStyle name="Data-vstup 2 3 6" xfId="1550" xr:uid="{00000000-0005-0000-0000-0000B8060000}"/>
    <cellStyle name="Data-vstup 2 3 6 10" xfId="20519" xr:uid="{00000000-0005-0000-0000-0000B9060000}"/>
    <cellStyle name="Data-vstup 2 3 6 11" xfId="22191" xr:uid="{00000000-0005-0000-0000-0000BA060000}"/>
    <cellStyle name="Data-vstup 2 3 6 2" xfId="4453" xr:uid="{00000000-0005-0000-0000-0000BB060000}"/>
    <cellStyle name="Data-vstup 2 3 6 3" xfId="6931" xr:uid="{00000000-0005-0000-0000-0000BC060000}"/>
    <cellStyle name="Data-vstup 2 3 6 4" xfId="8887" xr:uid="{00000000-0005-0000-0000-0000BD060000}"/>
    <cellStyle name="Data-vstup 2 3 6 5" xfId="10840" xr:uid="{00000000-0005-0000-0000-0000BE060000}"/>
    <cellStyle name="Data-vstup 2 3 6 6" xfId="12794" xr:uid="{00000000-0005-0000-0000-0000BF060000}"/>
    <cellStyle name="Data-vstup 2 3 6 7" xfId="15992" xr:uid="{00000000-0005-0000-0000-0000C0060000}"/>
    <cellStyle name="Data-vstup 2 3 6 8" xfId="16849" xr:uid="{00000000-0005-0000-0000-0000C1060000}"/>
    <cellStyle name="Data-vstup 2 3 6 9" xfId="18721" xr:uid="{00000000-0005-0000-0000-0000C2060000}"/>
    <cellStyle name="Data-vstup 2 3 7" xfId="2058" xr:uid="{00000000-0005-0000-0000-0000C3060000}"/>
    <cellStyle name="Data-vstup 2 3 7 10" xfId="20960" xr:uid="{00000000-0005-0000-0000-0000C4060000}"/>
    <cellStyle name="Data-vstup 2 3 7 11" xfId="22570" xr:uid="{00000000-0005-0000-0000-0000C5060000}"/>
    <cellStyle name="Data-vstup 2 3 7 2" xfId="4961" xr:uid="{00000000-0005-0000-0000-0000C6060000}"/>
    <cellStyle name="Data-vstup 2 3 7 3" xfId="7438" xr:uid="{00000000-0005-0000-0000-0000C7060000}"/>
    <cellStyle name="Data-vstup 2 3 7 4" xfId="9391" xr:uid="{00000000-0005-0000-0000-0000C8060000}"/>
    <cellStyle name="Data-vstup 2 3 7 5" xfId="11346" xr:uid="{00000000-0005-0000-0000-0000C9060000}"/>
    <cellStyle name="Data-vstup 2 3 7 6" xfId="13298" xr:uid="{00000000-0005-0000-0000-0000CA060000}"/>
    <cellStyle name="Data-vstup 2 3 7 7" xfId="10095" xr:uid="{00000000-0005-0000-0000-0000CB060000}"/>
    <cellStyle name="Data-vstup 2 3 7 8" xfId="17330" xr:uid="{00000000-0005-0000-0000-0000CC060000}"/>
    <cellStyle name="Data-vstup 2 3 7 9" xfId="19185" xr:uid="{00000000-0005-0000-0000-0000CD060000}"/>
    <cellStyle name="Data-vstup 2 3 8" xfId="409" xr:uid="{00000000-0005-0000-0000-0000CE060000}"/>
    <cellStyle name="Data-vstup 2 3 8 10" xfId="18270" xr:uid="{00000000-0005-0000-0000-0000CF060000}"/>
    <cellStyle name="Data-vstup 2 3 8 11" xfId="20681" xr:uid="{00000000-0005-0000-0000-0000D0060000}"/>
    <cellStyle name="Data-vstup 2 3 8 2" xfId="3312" xr:uid="{00000000-0005-0000-0000-0000D1060000}"/>
    <cellStyle name="Data-vstup 2 3 8 3" xfId="5790" xr:uid="{00000000-0005-0000-0000-0000D2060000}"/>
    <cellStyle name="Data-vstup 2 3 8 4" xfId="6435" xr:uid="{00000000-0005-0000-0000-0000D3060000}"/>
    <cellStyle name="Data-vstup 2 3 8 5" xfId="9050" xr:uid="{00000000-0005-0000-0000-0000D4060000}"/>
    <cellStyle name="Data-vstup 2 3 8 6" xfId="11003" xr:uid="{00000000-0005-0000-0000-0000D5060000}"/>
    <cellStyle name="Data-vstup 2 3 8 7" xfId="15895" xr:uid="{00000000-0005-0000-0000-0000D6060000}"/>
    <cellStyle name="Data-vstup 2 3 8 8" xfId="15227" xr:uid="{00000000-0005-0000-0000-0000D7060000}"/>
    <cellStyle name="Data-vstup 2 3 8 9" xfId="17012" xr:uid="{00000000-0005-0000-0000-0000D8060000}"/>
    <cellStyle name="Data-vstup 2 3 9" xfId="3098" xr:uid="{00000000-0005-0000-0000-0000D9060000}"/>
    <cellStyle name="Data-vstup 2 4" xfId="478" xr:uid="{00000000-0005-0000-0000-0000DA060000}"/>
    <cellStyle name="Data-vstup 2 4 10" xfId="5009" xr:uid="{00000000-0005-0000-0000-0000DB060000}"/>
    <cellStyle name="Data-vstup 2 4 11" xfId="3178" xr:uid="{00000000-0005-0000-0000-0000DC060000}"/>
    <cellStyle name="Data-vstup 2 4 12" xfId="3503" xr:uid="{00000000-0005-0000-0000-0000DD060000}"/>
    <cellStyle name="Data-vstup 2 4 13" xfId="12450" xr:uid="{00000000-0005-0000-0000-0000DE060000}"/>
    <cellStyle name="Data-vstup 2 4 14" xfId="10485" xr:uid="{00000000-0005-0000-0000-0000DF060000}"/>
    <cellStyle name="Data-vstup 2 4 15" xfId="9202" xr:uid="{00000000-0005-0000-0000-0000E0060000}"/>
    <cellStyle name="Data-vstup 2 4 16" xfId="18408" xr:uid="{00000000-0005-0000-0000-0000E1060000}"/>
    <cellStyle name="Data-vstup 2 4 17" xfId="15946" xr:uid="{00000000-0005-0000-0000-0000E2060000}"/>
    <cellStyle name="Data-vstup 2 4 2" xfId="1026" xr:uid="{00000000-0005-0000-0000-0000E3060000}"/>
    <cellStyle name="Data-vstup 2 4 2 10" xfId="20073" xr:uid="{00000000-0005-0000-0000-0000E4060000}"/>
    <cellStyle name="Data-vstup 2 4 2 11" xfId="21820" xr:uid="{00000000-0005-0000-0000-0000E5060000}"/>
    <cellStyle name="Data-vstup 2 4 2 2" xfId="3929" xr:uid="{00000000-0005-0000-0000-0000E6060000}"/>
    <cellStyle name="Data-vstup 2 4 2 3" xfId="6407" xr:uid="{00000000-0005-0000-0000-0000E7060000}"/>
    <cellStyle name="Data-vstup 2 4 2 4" xfId="8364" xr:uid="{00000000-0005-0000-0000-0000E8060000}"/>
    <cellStyle name="Data-vstup 2 4 2 5" xfId="10317" xr:uid="{00000000-0005-0000-0000-0000E9060000}"/>
    <cellStyle name="Data-vstup 2 4 2 6" xfId="12272" xr:uid="{00000000-0005-0000-0000-0000EA060000}"/>
    <cellStyle name="Data-vstup 2 4 2 7" xfId="14446" xr:uid="{00000000-0005-0000-0000-0000EB060000}"/>
    <cellStyle name="Data-vstup 2 4 2 8" xfId="16350" xr:uid="{00000000-0005-0000-0000-0000EC060000}"/>
    <cellStyle name="Data-vstup 2 4 2 9" xfId="18238" xr:uid="{00000000-0005-0000-0000-0000ED060000}"/>
    <cellStyle name="Data-vstup 2 4 3" xfId="1339" xr:uid="{00000000-0005-0000-0000-0000EE060000}"/>
    <cellStyle name="Data-vstup 2 4 3 10" xfId="20324" xr:uid="{00000000-0005-0000-0000-0000EF060000}"/>
    <cellStyle name="Data-vstup 2 4 3 11" xfId="22016" xr:uid="{00000000-0005-0000-0000-0000F0060000}"/>
    <cellStyle name="Data-vstup 2 4 3 2" xfId="4242" xr:uid="{00000000-0005-0000-0000-0000F1060000}"/>
    <cellStyle name="Data-vstup 2 4 3 3" xfId="6720" xr:uid="{00000000-0005-0000-0000-0000F2060000}"/>
    <cellStyle name="Data-vstup 2 4 3 4" xfId="8676" xr:uid="{00000000-0005-0000-0000-0000F3060000}"/>
    <cellStyle name="Data-vstup 2 4 3 5" xfId="10629" xr:uid="{00000000-0005-0000-0000-0000F4060000}"/>
    <cellStyle name="Data-vstup 2 4 3 6" xfId="12583" xr:uid="{00000000-0005-0000-0000-0000F5060000}"/>
    <cellStyle name="Data-vstup 2 4 3 7" xfId="15770" xr:uid="{00000000-0005-0000-0000-0000F6060000}"/>
    <cellStyle name="Data-vstup 2 4 3 8" xfId="16645" xr:uid="{00000000-0005-0000-0000-0000F7060000}"/>
    <cellStyle name="Data-vstup 2 4 3 9" xfId="18517" xr:uid="{00000000-0005-0000-0000-0000F8060000}"/>
    <cellStyle name="Data-vstup 2 4 4" xfId="1684" xr:uid="{00000000-0005-0000-0000-0000F9060000}"/>
    <cellStyle name="Data-vstup 2 4 4 10" xfId="20652" xr:uid="{00000000-0005-0000-0000-0000FA060000}"/>
    <cellStyle name="Data-vstup 2 4 4 11" xfId="22324" xr:uid="{00000000-0005-0000-0000-0000FB060000}"/>
    <cellStyle name="Data-vstup 2 4 4 2" xfId="4587" xr:uid="{00000000-0005-0000-0000-0000FC060000}"/>
    <cellStyle name="Data-vstup 2 4 4 3" xfId="7065" xr:uid="{00000000-0005-0000-0000-0000FD060000}"/>
    <cellStyle name="Data-vstup 2 4 4 4" xfId="9021" xr:uid="{00000000-0005-0000-0000-0000FE060000}"/>
    <cellStyle name="Data-vstup 2 4 4 5" xfId="10974" xr:uid="{00000000-0005-0000-0000-0000FF060000}"/>
    <cellStyle name="Data-vstup 2 4 4 6" xfId="12928" xr:uid="{00000000-0005-0000-0000-000000070000}"/>
    <cellStyle name="Data-vstup 2 4 4 7" xfId="14936" xr:uid="{00000000-0005-0000-0000-000001070000}"/>
    <cellStyle name="Data-vstup 2 4 4 8" xfId="16983" xr:uid="{00000000-0005-0000-0000-000002070000}"/>
    <cellStyle name="Data-vstup 2 4 4 9" xfId="18854" xr:uid="{00000000-0005-0000-0000-000003070000}"/>
    <cellStyle name="Data-vstup 2 4 5" xfId="1951" xr:uid="{00000000-0005-0000-0000-000004070000}"/>
    <cellStyle name="Data-vstup 2 4 5 10" xfId="20862" xr:uid="{00000000-0005-0000-0000-000005070000}"/>
    <cellStyle name="Data-vstup 2 4 5 11" xfId="22476" xr:uid="{00000000-0005-0000-0000-000006070000}"/>
    <cellStyle name="Data-vstup 2 4 5 2" xfId="4854" xr:uid="{00000000-0005-0000-0000-000007070000}"/>
    <cellStyle name="Data-vstup 2 4 5 3" xfId="7332" xr:uid="{00000000-0005-0000-0000-000008070000}"/>
    <cellStyle name="Data-vstup 2 4 5 4" xfId="9286" xr:uid="{00000000-0005-0000-0000-000009070000}"/>
    <cellStyle name="Data-vstup 2 4 5 5" xfId="11240" xr:uid="{00000000-0005-0000-0000-00000A070000}"/>
    <cellStyle name="Data-vstup 2 4 5 6" xfId="13192" xr:uid="{00000000-0005-0000-0000-00000B070000}"/>
    <cellStyle name="Data-vstup 2 4 5 7" xfId="14881" xr:uid="{00000000-0005-0000-0000-00000C070000}"/>
    <cellStyle name="Data-vstup 2 4 5 8" xfId="17228" xr:uid="{00000000-0005-0000-0000-00000D070000}"/>
    <cellStyle name="Data-vstup 2 4 5 9" xfId="19087" xr:uid="{00000000-0005-0000-0000-00000E070000}"/>
    <cellStyle name="Data-vstup 2 4 6" xfId="2019" xr:uid="{00000000-0005-0000-0000-00000F070000}"/>
    <cellStyle name="Data-vstup 2 4 6 10" xfId="20926" xr:uid="{00000000-0005-0000-0000-000010070000}"/>
    <cellStyle name="Data-vstup 2 4 6 11" xfId="22539" xr:uid="{00000000-0005-0000-0000-000011070000}"/>
    <cellStyle name="Data-vstup 2 4 6 2" xfId="4922" xr:uid="{00000000-0005-0000-0000-000012070000}"/>
    <cellStyle name="Data-vstup 2 4 6 3" xfId="7400" xr:uid="{00000000-0005-0000-0000-000013070000}"/>
    <cellStyle name="Data-vstup 2 4 6 4" xfId="9353" xr:uid="{00000000-0005-0000-0000-000014070000}"/>
    <cellStyle name="Data-vstup 2 4 6 5" xfId="11307" xr:uid="{00000000-0005-0000-0000-000015070000}"/>
    <cellStyle name="Data-vstup 2 4 6 6" xfId="13260" xr:uid="{00000000-0005-0000-0000-000016070000}"/>
    <cellStyle name="Data-vstup 2 4 6 7" xfId="15873" xr:uid="{00000000-0005-0000-0000-000017070000}"/>
    <cellStyle name="Data-vstup 2 4 6 8" xfId="17294" xr:uid="{00000000-0005-0000-0000-000018070000}"/>
    <cellStyle name="Data-vstup 2 4 6 9" xfId="19150" xr:uid="{00000000-0005-0000-0000-000019070000}"/>
    <cellStyle name="Data-vstup 2 4 7" xfId="2253" xr:uid="{00000000-0005-0000-0000-00001A070000}"/>
    <cellStyle name="Data-vstup 2 4 7 10" xfId="21143" xr:uid="{00000000-0005-0000-0000-00001B070000}"/>
    <cellStyle name="Data-vstup 2 4 7 11" xfId="22728" xr:uid="{00000000-0005-0000-0000-00001C070000}"/>
    <cellStyle name="Data-vstup 2 4 7 2" xfId="5156" xr:uid="{00000000-0005-0000-0000-00001D070000}"/>
    <cellStyle name="Data-vstup 2 4 7 3" xfId="7632" xr:uid="{00000000-0005-0000-0000-00001E070000}"/>
    <cellStyle name="Data-vstup 2 4 7 4" xfId="9586" xr:uid="{00000000-0005-0000-0000-00001F070000}"/>
    <cellStyle name="Data-vstup 2 4 7 5" xfId="11540" xr:uid="{00000000-0005-0000-0000-000020070000}"/>
    <cellStyle name="Data-vstup 2 4 7 6" xfId="13493" xr:uid="{00000000-0005-0000-0000-000021070000}"/>
    <cellStyle name="Data-vstup 2 4 7 7" xfId="15517" xr:uid="{00000000-0005-0000-0000-000022070000}"/>
    <cellStyle name="Data-vstup 2 4 7 8" xfId="17524" xr:uid="{00000000-0005-0000-0000-000023070000}"/>
    <cellStyle name="Data-vstup 2 4 7 9" xfId="19373" xr:uid="{00000000-0005-0000-0000-000024070000}"/>
    <cellStyle name="Data-vstup 2 4 8" xfId="3381" xr:uid="{00000000-0005-0000-0000-000025070000}"/>
    <cellStyle name="Data-vstup 2 4 9" xfId="5859" xr:uid="{00000000-0005-0000-0000-000026070000}"/>
    <cellStyle name="Data-vstup 2 5" xfId="826" xr:uid="{00000000-0005-0000-0000-000027070000}"/>
    <cellStyle name="Data-vstup 2 5 10" xfId="18959" xr:uid="{00000000-0005-0000-0000-000028070000}"/>
    <cellStyle name="Data-vstup 2 5 11" xfId="18978" xr:uid="{00000000-0005-0000-0000-000029070000}"/>
    <cellStyle name="Data-vstup 2 5 2" xfId="3729" xr:uid="{00000000-0005-0000-0000-00002A070000}"/>
    <cellStyle name="Data-vstup 2 5 3" xfId="6207" xr:uid="{00000000-0005-0000-0000-00002B070000}"/>
    <cellStyle name="Data-vstup 2 5 4" xfId="6534" xr:uid="{00000000-0005-0000-0000-00002C070000}"/>
    <cellStyle name="Data-vstup 2 5 5" xfId="6571" xr:uid="{00000000-0005-0000-0000-00002D070000}"/>
    <cellStyle name="Data-vstup 2 5 6" xfId="7815" xr:uid="{00000000-0005-0000-0000-00002E070000}"/>
    <cellStyle name="Data-vstup 2 5 7" xfId="14502" xr:uid="{00000000-0005-0000-0000-00002F070000}"/>
    <cellStyle name="Data-vstup 2 5 8" xfId="13945" xr:uid="{00000000-0005-0000-0000-000030070000}"/>
    <cellStyle name="Data-vstup 2 5 9" xfId="12396" xr:uid="{00000000-0005-0000-0000-000031070000}"/>
    <cellStyle name="Data-vstup 2 6" xfId="794" xr:uid="{00000000-0005-0000-0000-000032070000}"/>
    <cellStyle name="Data-vstup 2 6 10" xfId="14251" xr:uid="{00000000-0005-0000-0000-000033070000}"/>
    <cellStyle name="Data-vstup 2 6 11" xfId="20763" xr:uid="{00000000-0005-0000-0000-000034070000}"/>
    <cellStyle name="Data-vstup 2 6 2" xfId="3697" xr:uid="{00000000-0005-0000-0000-000035070000}"/>
    <cellStyle name="Data-vstup 2 6 3" xfId="6175" xr:uid="{00000000-0005-0000-0000-000036070000}"/>
    <cellStyle name="Data-vstup 2 6 4" xfId="6542" xr:uid="{00000000-0005-0000-0000-000037070000}"/>
    <cellStyle name="Data-vstup 2 6 5" xfId="9143" xr:uid="{00000000-0005-0000-0000-000038070000}"/>
    <cellStyle name="Data-vstup 2 6 6" xfId="11097" xr:uid="{00000000-0005-0000-0000-000039070000}"/>
    <cellStyle name="Data-vstup 2 6 7" xfId="15688" xr:uid="{00000000-0005-0000-0000-00003A070000}"/>
    <cellStyle name="Data-vstup 2 6 8" xfId="8143" xr:uid="{00000000-0005-0000-0000-00003B070000}"/>
    <cellStyle name="Data-vstup 2 6 9" xfId="17100" xr:uid="{00000000-0005-0000-0000-00003C070000}"/>
    <cellStyle name="Data-vstup 2 7" xfId="1486" xr:uid="{00000000-0005-0000-0000-00003D070000}"/>
    <cellStyle name="Data-vstup 2 7 10" xfId="20456" xr:uid="{00000000-0005-0000-0000-00003E070000}"/>
    <cellStyle name="Data-vstup 2 7 11" xfId="22129" xr:uid="{00000000-0005-0000-0000-00003F070000}"/>
    <cellStyle name="Data-vstup 2 7 2" xfId="4389" xr:uid="{00000000-0005-0000-0000-000040070000}"/>
    <cellStyle name="Data-vstup 2 7 3" xfId="6867" xr:uid="{00000000-0005-0000-0000-000041070000}"/>
    <cellStyle name="Data-vstup 2 7 4" xfId="8823" xr:uid="{00000000-0005-0000-0000-000042070000}"/>
    <cellStyle name="Data-vstup 2 7 5" xfId="10776" xr:uid="{00000000-0005-0000-0000-000043070000}"/>
    <cellStyle name="Data-vstup 2 7 6" xfId="12730" xr:uid="{00000000-0005-0000-0000-000044070000}"/>
    <cellStyle name="Data-vstup 2 7 7" xfId="15061" xr:uid="{00000000-0005-0000-0000-000045070000}"/>
    <cellStyle name="Data-vstup 2 7 8" xfId="16785" xr:uid="{00000000-0005-0000-0000-000046070000}"/>
    <cellStyle name="Data-vstup 2 7 9" xfId="18657" xr:uid="{00000000-0005-0000-0000-000047070000}"/>
    <cellStyle name="Data-vstup 2 8" xfId="1739" xr:uid="{00000000-0005-0000-0000-000048070000}"/>
    <cellStyle name="Data-vstup 2 8 10" xfId="20706" xr:uid="{00000000-0005-0000-0000-000049070000}"/>
    <cellStyle name="Data-vstup 2 8 11" xfId="22371" xr:uid="{00000000-0005-0000-0000-00004A070000}"/>
    <cellStyle name="Data-vstup 2 8 2" xfId="4642" xr:uid="{00000000-0005-0000-0000-00004B070000}"/>
    <cellStyle name="Data-vstup 2 8 3" xfId="7120" xr:uid="{00000000-0005-0000-0000-00004C070000}"/>
    <cellStyle name="Data-vstup 2 8 4" xfId="9076" xr:uid="{00000000-0005-0000-0000-00004D070000}"/>
    <cellStyle name="Data-vstup 2 8 5" xfId="11029" xr:uid="{00000000-0005-0000-0000-00004E070000}"/>
    <cellStyle name="Data-vstup 2 8 6" xfId="12983" xr:uid="{00000000-0005-0000-0000-00004F070000}"/>
    <cellStyle name="Data-vstup 2 8 7" xfId="15975" xr:uid="{00000000-0005-0000-0000-000050070000}"/>
    <cellStyle name="Data-vstup 2 8 8" xfId="17038" xr:uid="{00000000-0005-0000-0000-000051070000}"/>
    <cellStyle name="Data-vstup 2 8 9" xfId="18909" xr:uid="{00000000-0005-0000-0000-000052070000}"/>
    <cellStyle name="Data-vstup 2 9" xfId="1744" xr:uid="{00000000-0005-0000-0000-000053070000}"/>
    <cellStyle name="Data-vstup 2 9 10" xfId="20711" xr:uid="{00000000-0005-0000-0000-000054070000}"/>
    <cellStyle name="Data-vstup 2 9 11" xfId="22375" xr:uid="{00000000-0005-0000-0000-000055070000}"/>
    <cellStyle name="Data-vstup 2 9 2" xfId="4647" xr:uid="{00000000-0005-0000-0000-000056070000}"/>
    <cellStyle name="Data-vstup 2 9 3" xfId="7125" xr:uid="{00000000-0005-0000-0000-000057070000}"/>
    <cellStyle name="Data-vstup 2 9 4" xfId="9081" xr:uid="{00000000-0005-0000-0000-000058070000}"/>
    <cellStyle name="Data-vstup 2 9 5" xfId="11034" xr:uid="{00000000-0005-0000-0000-000059070000}"/>
    <cellStyle name="Data-vstup 2 9 6" xfId="12988" xr:uid="{00000000-0005-0000-0000-00005A070000}"/>
    <cellStyle name="Data-vstup 2 9 7" xfId="13344" xr:uid="{00000000-0005-0000-0000-00005B070000}"/>
    <cellStyle name="Data-vstup 2 9 8" xfId="17043" xr:uid="{00000000-0005-0000-0000-00005C070000}"/>
    <cellStyle name="Data-vstup 2 9 9" xfId="18913" xr:uid="{00000000-0005-0000-0000-00005D070000}"/>
    <cellStyle name="Data-vstup 20" xfId="14401" xr:uid="{00000000-0005-0000-0000-00005E070000}"/>
    <cellStyle name="Data-vstup 21" xfId="5425" xr:uid="{00000000-0005-0000-0000-00005F070000}"/>
    <cellStyle name="Data-vstup 22" xfId="14400" xr:uid="{00000000-0005-0000-0000-000060070000}"/>
    <cellStyle name="Data-vstup 23" xfId="17286" xr:uid="{00000000-0005-0000-0000-000061070000}"/>
    <cellStyle name="Data-vstup 3" xfId="145" xr:uid="{00000000-0005-0000-0000-000062070000}"/>
    <cellStyle name="Data-vstup 3 10" xfId="5615" xr:uid="{00000000-0005-0000-0000-000063070000}"/>
    <cellStyle name="Data-vstup 3 11" xfId="6847" xr:uid="{00000000-0005-0000-0000-000064070000}"/>
    <cellStyle name="Data-vstup 3 12" xfId="6061" xr:uid="{00000000-0005-0000-0000-000065070000}"/>
    <cellStyle name="Data-vstup 3 13" xfId="9956" xr:uid="{00000000-0005-0000-0000-000066070000}"/>
    <cellStyle name="Data-vstup 3 14" xfId="12710" xr:uid="{00000000-0005-0000-0000-000067070000}"/>
    <cellStyle name="Data-vstup 3 15" xfId="14239" xr:uid="{00000000-0005-0000-0000-000068070000}"/>
    <cellStyle name="Data-vstup 3 16" xfId="5957" xr:uid="{00000000-0005-0000-0000-000069070000}"/>
    <cellStyle name="Data-vstup 3 17" xfId="15026" xr:uid="{00000000-0005-0000-0000-00006A070000}"/>
    <cellStyle name="Data-vstup 3 18" xfId="19233" xr:uid="{00000000-0005-0000-0000-00006B070000}"/>
    <cellStyle name="Data-vstup 3 19" xfId="18965" xr:uid="{00000000-0005-0000-0000-00006C070000}"/>
    <cellStyle name="Data-vstup 3 2" xfId="173" xr:uid="{00000000-0005-0000-0000-00006D070000}"/>
    <cellStyle name="Data-vstup 3 2 10" xfId="15200" xr:uid="{00000000-0005-0000-0000-00006E070000}"/>
    <cellStyle name="Data-vstup 3 2 11" xfId="13436" xr:uid="{00000000-0005-0000-0000-00006F070000}"/>
    <cellStyle name="Data-vstup 3 2 12" xfId="19486" xr:uid="{00000000-0005-0000-0000-000070070000}"/>
    <cellStyle name="Data-vstup 3 2 13" xfId="19568" xr:uid="{00000000-0005-0000-0000-000071070000}"/>
    <cellStyle name="Data-vstup 3 2 2" xfId="807" xr:uid="{00000000-0005-0000-0000-000072070000}"/>
    <cellStyle name="Data-vstup 3 2 2 10" xfId="16498" xr:uid="{00000000-0005-0000-0000-000073070000}"/>
    <cellStyle name="Data-vstup 3 2 2 11" xfId="20762" xr:uid="{00000000-0005-0000-0000-000074070000}"/>
    <cellStyle name="Data-vstup 3 2 2 2" xfId="3710" xr:uid="{00000000-0005-0000-0000-000075070000}"/>
    <cellStyle name="Data-vstup 3 2 2 3" xfId="6188" xr:uid="{00000000-0005-0000-0000-000076070000}"/>
    <cellStyle name="Data-vstup 3 2 2 4" xfId="6538" xr:uid="{00000000-0005-0000-0000-000077070000}"/>
    <cellStyle name="Data-vstup 3 2 2 5" xfId="9139" xr:uid="{00000000-0005-0000-0000-000078070000}"/>
    <cellStyle name="Data-vstup 3 2 2 6" xfId="11093" xr:uid="{00000000-0005-0000-0000-000079070000}"/>
    <cellStyle name="Data-vstup 3 2 2 7" xfId="10488" xr:uid="{00000000-0005-0000-0000-00007A070000}"/>
    <cellStyle name="Data-vstup 3 2 2 8" xfId="15085" xr:uid="{00000000-0005-0000-0000-00007B070000}"/>
    <cellStyle name="Data-vstup 3 2 2 9" xfId="17097" xr:uid="{00000000-0005-0000-0000-00007C070000}"/>
    <cellStyle name="Data-vstup 3 2 3" xfId="3076" xr:uid="{00000000-0005-0000-0000-00007D070000}"/>
    <cellStyle name="Data-vstup 3 2 4" xfId="3453" xr:uid="{00000000-0005-0000-0000-00007E070000}"/>
    <cellStyle name="Data-vstup 3 2 5" xfId="2980" xr:uid="{00000000-0005-0000-0000-00007F070000}"/>
    <cellStyle name="Data-vstup 3 2 6" xfId="7253" xr:uid="{00000000-0005-0000-0000-000080070000}"/>
    <cellStyle name="Data-vstup 3 2 7" xfId="8563" xr:uid="{00000000-0005-0000-0000-000081070000}"/>
    <cellStyle name="Data-vstup 3 2 8" xfId="11006" xr:uid="{00000000-0005-0000-0000-000082070000}"/>
    <cellStyle name="Data-vstup 3 2 9" xfId="9783" xr:uid="{00000000-0005-0000-0000-000083070000}"/>
    <cellStyle name="Data-vstup 3 3" xfId="187" xr:uid="{00000000-0005-0000-0000-000084070000}"/>
    <cellStyle name="Data-vstup 3 3 10" xfId="10490" xr:uid="{00000000-0005-0000-0000-000085070000}"/>
    <cellStyle name="Data-vstup 3 3 11" xfId="15461" xr:uid="{00000000-0005-0000-0000-000086070000}"/>
    <cellStyle name="Data-vstup 3 3 12" xfId="15889" xr:uid="{00000000-0005-0000-0000-000087070000}"/>
    <cellStyle name="Data-vstup 3 3 13" xfId="17129" xr:uid="{00000000-0005-0000-0000-000088070000}"/>
    <cellStyle name="Data-vstup 3 3 2" xfId="1074" xr:uid="{00000000-0005-0000-0000-000089070000}"/>
    <cellStyle name="Data-vstup 3 3 2 10" xfId="20121" xr:uid="{00000000-0005-0000-0000-00008A070000}"/>
    <cellStyle name="Data-vstup 3 3 2 11" xfId="21860" xr:uid="{00000000-0005-0000-0000-00008B070000}"/>
    <cellStyle name="Data-vstup 3 3 2 2" xfId="3977" xr:uid="{00000000-0005-0000-0000-00008C070000}"/>
    <cellStyle name="Data-vstup 3 3 2 3" xfId="6455" xr:uid="{00000000-0005-0000-0000-00008D070000}"/>
    <cellStyle name="Data-vstup 3 3 2 4" xfId="8412" xr:uid="{00000000-0005-0000-0000-00008E070000}"/>
    <cellStyle name="Data-vstup 3 3 2 5" xfId="10365" xr:uid="{00000000-0005-0000-0000-00008F070000}"/>
    <cellStyle name="Data-vstup 3 3 2 6" xfId="12320" xr:uid="{00000000-0005-0000-0000-000090070000}"/>
    <cellStyle name="Data-vstup 3 3 2 7" xfId="10486" xr:uid="{00000000-0005-0000-0000-000091070000}"/>
    <cellStyle name="Data-vstup 3 3 2 8" xfId="16398" xr:uid="{00000000-0005-0000-0000-000092070000}"/>
    <cellStyle name="Data-vstup 3 3 2 9" xfId="18286" xr:uid="{00000000-0005-0000-0000-000093070000}"/>
    <cellStyle name="Data-vstup 3 3 3" xfId="3090" xr:uid="{00000000-0005-0000-0000-000094070000}"/>
    <cellStyle name="Data-vstup 3 3 4" xfId="3189" xr:uid="{00000000-0005-0000-0000-000095070000}"/>
    <cellStyle name="Data-vstup 3 3 5" xfId="3027" xr:uid="{00000000-0005-0000-0000-000096070000}"/>
    <cellStyle name="Data-vstup 3 3 6" xfId="6019" xr:uid="{00000000-0005-0000-0000-000097070000}"/>
    <cellStyle name="Data-vstup 3 3 7" xfId="6102" xr:uid="{00000000-0005-0000-0000-000098070000}"/>
    <cellStyle name="Data-vstup 3 3 8" xfId="11161" xr:uid="{00000000-0005-0000-0000-000099070000}"/>
    <cellStyle name="Data-vstup 3 3 9" xfId="15645" xr:uid="{00000000-0005-0000-0000-00009A070000}"/>
    <cellStyle name="Data-vstup 3 4" xfId="1469" xr:uid="{00000000-0005-0000-0000-00009B070000}"/>
    <cellStyle name="Data-vstup 3 4 10" xfId="20442" xr:uid="{00000000-0005-0000-0000-00009C070000}"/>
    <cellStyle name="Data-vstup 3 4 11" xfId="22122" xr:uid="{00000000-0005-0000-0000-00009D070000}"/>
    <cellStyle name="Data-vstup 3 4 2" xfId="4372" xr:uid="{00000000-0005-0000-0000-00009E070000}"/>
    <cellStyle name="Data-vstup 3 4 3" xfId="6850" xr:uid="{00000000-0005-0000-0000-00009F070000}"/>
    <cellStyle name="Data-vstup 3 4 4" xfId="8806" xr:uid="{00000000-0005-0000-0000-0000A0070000}"/>
    <cellStyle name="Data-vstup 3 4 5" xfId="10759" xr:uid="{00000000-0005-0000-0000-0000A1070000}"/>
    <cellStyle name="Data-vstup 3 4 6" xfId="12713" xr:uid="{00000000-0005-0000-0000-0000A2070000}"/>
    <cellStyle name="Data-vstup 3 4 7" xfId="15326" xr:uid="{00000000-0005-0000-0000-0000A3070000}"/>
    <cellStyle name="Data-vstup 3 4 8" xfId="16768" xr:uid="{00000000-0005-0000-0000-0000A4070000}"/>
    <cellStyle name="Data-vstup 3 4 9" xfId="18641" xr:uid="{00000000-0005-0000-0000-0000A5070000}"/>
    <cellStyle name="Data-vstup 3 5" xfId="1441" xr:uid="{00000000-0005-0000-0000-0000A6070000}"/>
    <cellStyle name="Data-vstup 3 5 10" xfId="20420" xr:uid="{00000000-0005-0000-0000-0000A7070000}"/>
    <cellStyle name="Data-vstup 3 5 11" xfId="22109" xr:uid="{00000000-0005-0000-0000-0000A8070000}"/>
    <cellStyle name="Data-vstup 3 5 2" xfId="4344" xr:uid="{00000000-0005-0000-0000-0000A9070000}"/>
    <cellStyle name="Data-vstup 3 5 3" xfId="6822" xr:uid="{00000000-0005-0000-0000-0000AA070000}"/>
    <cellStyle name="Data-vstup 3 5 4" xfId="8778" xr:uid="{00000000-0005-0000-0000-0000AB070000}"/>
    <cellStyle name="Data-vstup 3 5 5" xfId="10731" xr:uid="{00000000-0005-0000-0000-0000AC070000}"/>
    <cellStyle name="Data-vstup 3 5 6" xfId="12685" xr:uid="{00000000-0005-0000-0000-0000AD070000}"/>
    <cellStyle name="Data-vstup 3 5 7" xfId="15716" xr:uid="{00000000-0005-0000-0000-0000AE070000}"/>
    <cellStyle name="Data-vstup 3 5 8" xfId="16742" xr:uid="{00000000-0005-0000-0000-0000AF070000}"/>
    <cellStyle name="Data-vstup 3 5 9" xfId="18615" xr:uid="{00000000-0005-0000-0000-0000B0070000}"/>
    <cellStyle name="Data-vstup 3 6" xfId="2018" xr:uid="{00000000-0005-0000-0000-0000B1070000}"/>
    <cellStyle name="Data-vstup 3 6 10" xfId="20925" xr:uid="{00000000-0005-0000-0000-0000B2070000}"/>
    <cellStyle name="Data-vstup 3 6 11" xfId="22538" xr:uid="{00000000-0005-0000-0000-0000B3070000}"/>
    <cellStyle name="Data-vstup 3 6 2" xfId="4921" xr:uid="{00000000-0005-0000-0000-0000B4070000}"/>
    <cellStyle name="Data-vstup 3 6 3" xfId="7399" xr:uid="{00000000-0005-0000-0000-0000B5070000}"/>
    <cellStyle name="Data-vstup 3 6 4" xfId="9352" xr:uid="{00000000-0005-0000-0000-0000B6070000}"/>
    <cellStyle name="Data-vstup 3 6 5" xfId="11306" xr:uid="{00000000-0005-0000-0000-0000B7070000}"/>
    <cellStyle name="Data-vstup 3 6 6" xfId="13259" xr:uid="{00000000-0005-0000-0000-0000B8070000}"/>
    <cellStyle name="Data-vstup 3 6 7" xfId="15822" xr:uid="{00000000-0005-0000-0000-0000B9070000}"/>
    <cellStyle name="Data-vstup 3 6 8" xfId="17293" xr:uid="{00000000-0005-0000-0000-0000BA070000}"/>
    <cellStyle name="Data-vstup 3 6 9" xfId="19149" xr:uid="{00000000-0005-0000-0000-0000BB070000}"/>
    <cellStyle name="Data-vstup 3 7" xfId="2111" xr:uid="{00000000-0005-0000-0000-0000BC070000}"/>
    <cellStyle name="Data-vstup 3 7 10" xfId="19236" xr:uid="{00000000-0005-0000-0000-0000BD070000}"/>
    <cellStyle name="Data-vstup 3 7 11" xfId="21008" xr:uid="{00000000-0005-0000-0000-0000BE070000}"/>
    <cellStyle name="Data-vstup 3 7 12" xfId="22606" xr:uid="{00000000-0005-0000-0000-0000BF070000}"/>
    <cellStyle name="Data-vstup 3 7 2" xfId="5014" xr:uid="{00000000-0005-0000-0000-0000C0070000}"/>
    <cellStyle name="Data-vstup 3 7 3" xfId="7491" xr:uid="{00000000-0005-0000-0000-0000C1070000}"/>
    <cellStyle name="Data-vstup 3 7 4" xfId="9444" xr:uid="{00000000-0005-0000-0000-0000C2070000}"/>
    <cellStyle name="Data-vstup 3 7 5" xfId="11398" xr:uid="{00000000-0005-0000-0000-0000C3070000}"/>
    <cellStyle name="Data-vstup 3 7 6" xfId="13351" xr:uid="{00000000-0005-0000-0000-0000C4070000}"/>
    <cellStyle name="Data-vstup 3 7 7" xfId="15276" xr:uid="{00000000-0005-0000-0000-0000C5070000}"/>
    <cellStyle name="Data-vstup 3 7 8" xfId="14735" xr:uid="{00000000-0005-0000-0000-0000C6070000}"/>
    <cellStyle name="Data-vstup 3 7 9" xfId="17382" xr:uid="{00000000-0005-0000-0000-0000C7070000}"/>
    <cellStyle name="Data-vstup 3 8" xfId="227" xr:uid="{00000000-0005-0000-0000-0000C8070000}"/>
    <cellStyle name="Data-vstup 3 8 10" xfId="15305" xr:uid="{00000000-0005-0000-0000-0000C9070000}"/>
    <cellStyle name="Data-vstup 3 8 11" xfId="18370" xr:uid="{00000000-0005-0000-0000-0000CA070000}"/>
    <cellStyle name="Data-vstup 3 8 2" xfId="3130" xr:uid="{00000000-0005-0000-0000-0000CB070000}"/>
    <cellStyle name="Data-vstup 3 8 3" xfId="3044" xr:uid="{00000000-0005-0000-0000-0000CC070000}"/>
    <cellStyle name="Data-vstup 3 8 4" xfId="6819" xr:uid="{00000000-0005-0000-0000-0000CD070000}"/>
    <cellStyle name="Data-vstup 3 8 5" xfId="7191" xr:uid="{00000000-0005-0000-0000-0000CE070000}"/>
    <cellStyle name="Data-vstup 3 8 6" xfId="8503" xr:uid="{00000000-0005-0000-0000-0000CF070000}"/>
    <cellStyle name="Data-vstup 3 8 7" xfId="14897" xr:uid="{00000000-0005-0000-0000-0000D0070000}"/>
    <cellStyle name="Data-vstup 3 8 8" xfId="14179" xr:uid="{00000000-0005-0000-0000-0000D1070000}"/>
    <cellStyle name="Data-vstup 3 8 9" xfId="11578" xr:uid="{00000000-0005-0000-0000-0000D2070000}"/>
    <cellStyle name="Data-vstup 3 9" xfId="3048" xr:uid="{00000000-0005-0000-0000-0000D3070000}"/>
    <cellStyle name="Data-vstup 4" xfId="167" xr:uid="{00000000-0005-0000-0000-0000D4070000}"/>
    <cellStyle name="Data-vstup 4 10" xfId="5787" xr:uid="{00000000-0005-0000-0000-0000D5070000}"/>
    <cellStyle name="Data-vstup 4 11" xfId="6833" xr:uid="{00000000-0005-0000-0000-0000D6070000}"/>
    <cellStyle name="Data-vstup 4 12" xfId="6065" xr:uid="{00000000-0005-0000-0000-0000D7070000}"/>
    <cellStyle name="Data-vstup 4 13" xfId="9142" xr:uid="{00000000-0005-0000-0000-0000D8070000}"/>
    <cellStyle name="Data-vstup 4 14" xfId="12696" xr:uid="{00000000-0005-0000-0000-0000D9070000}"/>
    <cellStyle name="Data-vstup 4 15" xfId="14807" xr:uid="{00000000-0005-0000-0000-0000DA070000}"/>
    <cellStyle name="Data-vstup 4 16" xfId="13871" xr:uid="{00000000-0005-0000-0000-0000DB070000}"/>
    <cellStyle name="Data-vstup 4 17" xfId="4658" xr:uid="{00000000-0005-0000-0000-0000DC070000}"/>
    <cellStyle name="Data-vstup 4 18" xfId="16474" xr:uid="{00000000-0005-0000-0000-0000DD070000}"/>
    <cellStyle name="Data-vstup 4 19" xfId="18366" xr:uid="{00000000-0005-0000-0000-0000DE070000}"/>
    <cellStyle name="Data-vstup 4 2" xfId="936" xr:uid="{00000000-0005-0000-0000-0000DF070000}"/>
    <cellStyle name="Data-vstup 4 2 10" xfId="19985" xr:uid="{00000000-0005-0000-0000-0000E0070000}"/>
    <cellStyle name="Data-vstup 4 2 11" xfId="21732" xr:uid="{00000000-0005-0000-0000-0000E1070000}"/>
    <cellStyle name="Data-vstup 4 2 2" xfId="3839" xr:uid="{00000000-0005-0000-0000-0000E2070000}"/>
    <cellStyle name="Data-vstup 4 2 3" xfId="6317" xr:uid="{00000000-0005-0000-0000-0000E3070000}"/>
    <cellStyle name="Data-vstup 4 2 4" xfId="8274" xr:uid="{00000000-0005-0000-0000-0000E4070000}"/>
    <cellStyle name="Data-vstup 4 2 5" xfId="10227" xr:uid="{00000000-0005-0000-0000-0000E5070000}"/>
    <cellStyle name="Data-vstup 4 2 6" xfId="12182" xr:uid="{00000000-0005-0000-0000-0000E6070000}"/>
    <cellStyle name="Data-vstup 4 2 7" xfId="14827" xr:uid="{00000000-0005-0000-0000-0000E7070000}"/>
    <cellStyle name="Data-vstup 4 2 8" xfId="16260" xr:uid="{00000000-0005-0000-0000-0000E8070000}"/>
    <cellStyle name="Data-vstup 4 2 9" xfId="18149" xr:uid="{00000000-0005-0000-0000-0000E9070000}"/>
    <cellStyle name="Data-vstup 4 3" xfId="1250" xr:uid="{00000000-0005-0000-0000-0000EA070000}"/>
    <cellStyle name="Data-vstup 4 3 10" xfId="20237" xr:uid="{00000000-0005-0000-0000-0000EB070000}"/>
    <cellStyle name="Data-vstup 4 3 11" xfId="21929" xr:uid="{00000000-0005-0000-0000-0000EC070000}"/>
    <cellStyle name="Data-vstup 4 3 2" xfId="4153" xr:uid="{00000000-0005-0000-0000-0000ED070000}"/>
    <cellStyle name="Data-vstup 4 3 3" xfId="6631" xr:uid="{00000000-0005-0000-0000-0000EE070000}"/>
    <cellStyle name="Data-vstup 4 3 4" xfId="8587" xr:uid="{00000000-0005-0000-0000-0000EF070000}"/>
    <cellStyle name="Data-vstup 4 3 5" xfId="10540" xr:uid="{00000000-0005-0000-0000-0000F0070000}"/>
    <cellStyle name="Data-vstup 4 3 6" xfId="12494" xr:uid="{00000000-0005-0000-0000-0000F1070000}"/>
    <cellStyle name="Data-vstup 4 3 7" xfId="15312" xr:uid="{00000000-0005-0000-0000-0000F2070000}"/>
    <cellStyle name="Data-vstup 4 3 8" xfId="16556" xr:uid="{00000000-0005-0000-0000-0000F3070000}"/>
    <cellStyle name="Data-vstup 4 3 9" xfId="18429" xr:uid="{00000000-0005-0000-0000-0000F4070000}"/>
    <cellStyle name="Data-vstup 4 4" xfId="1596" xr:uid="{00000000-0005-0000-0000-0000F5070000}"/>
    <cellStyle name="Data-vstup 4 4 10" xfId="20564" xr:uid="{00000000-0005-0000-0000-0000F6070000}"/>
    <cellStyle name="Data-vstup 4 4 11" xfId="22236" xr:uid="{00000000-0005-0000-0000-0000F7070000}"/>
    <cellStyle name="Data-vstup 4 4 2" xfId="4499" xr:uid="{00000000-0005-0000-0000-0000F8070000}"/>
    <cellStyle name="Data-vstup 4 4 3" xfId="6977" xr:uid="{00000000-0005-0000-0000-0000F9070000}"/>
    <cellStyle name="Data-vstup 4 4 4" xfId="8933" xr:uid="{00000000-0005-0000-0000-0000FA070000}"/>
    <cellStyle name="Data-vstup 4 4 5" xfId="10886" xr:uid="{00000000-0005-0000-0000-0000FB070000}"/>
    <cellStyle name="Data-vstup 4 4 6" xfId="12840" xr:uid="{00000000-0005-0000-0000-0000FC070000}"/>
    <cellStyle name="Data-vstup 4 4 7" xfId="15041" xr:uid="{00000000-0005-0000-0000-0000FD070000}"/>
    <cellStyle name="Data-vstup 4 4 8" xfId="16895" xr:uid="{00000000-0005-0000-0000-0000FE070000}"/>
    <cellStyle name="Data-vstup 4 4 9" xfId="18766" xr:uid="{00000000-0005-0000-0000-0000FF070000}"/>
    <cellStyle name="Data-vstup 4 5" xfId="1494" xr:uid="{00000000-0005-0000-0000-000000080000}"/>
    <cellStyle name="Data-vstup 4 5 10" xfId="20464" xr:uid="{00000000-0005-0000-0000-000001080000}"/>
    <cellStyle name="Data-vstup 4 5 11" xfId="22137" xr:uid="{00000000-0005-0000-0000-000002080000}"/>
    <cellStyle name="Data-vstup 4 5 2" xfId="4397" xr:uid="{00000000-0005-0000-0000-000003080000}"/>
    <cellStyle name="Data-vstup 4 5 3" xfId="6875" xr:uid="{00000000-0005-0000-0000-000004080000}"/>
    <cellStyle name="Data-vstup 4 5 4" xfId="8831" xr:uid="{00000000-0005-0000-0000-000005080000}"/>
    <cellStyle name="Data-vstup 4 5 5" xfId="10784" xr:uid="{00000000-0005-0000-0000-000006080000}"/>
    <cellStyle name="Data-vstup 4 5 6" xfId="12738" xr:uid="{00000000-0005-0000-0000-000007080000}"/>
    <cellStyle name="Data-vstup 4 5 7" xfId="13943" xr:uid="{00000000-0005-0000-0000-000008080000}"/>
    <cellStyle name="Data-vstup 4 5 8" xfId="16793" xr:uid="{00000000-0005-0000-0000-000009080000}"/>
    <cellStyle name="Data-vstup 4 5 9" xfId="18665" xr:uid="{00000000-0005-0000-0000-00000A080000}"/>
    <cellStyle name="Data-vstup 4 6" xfId="2021" xr:uid="{00000000-0005-0000-0000-00000B080000}"/>
    <cellStyle name="Data-vstup 4 6 10" xfId="20928" xr:uid="{00000000-0005-0000-0000-00000C080000}"/>
    <cellStyle name="Data-vstup 4 6 11" xfId="22541" xr:uid="{00000000-0005-0000-0000-00000D080000}"/>
    <cellStyle name="Data-vstup 4 6 2" xfId="4924" xr:uid="{00000000-0005-0000-0000-00000E080000}"/>
    <cellStyle name="Data-vstup 4 6 3" xfId="7402" xr:uid="{00000000-0005-0000-0000-00000F080000}"/>
    <cellStyle name="Data-vstup 4 6 4" xfId="9355" xr:uid="{00000000-0005-0000-0000-000010080000}"/>
    <cellStyle name="Data-vstup 4 6 5" xfId="11309" xr:uid="{00000000-0005-0000-0000-000011080000}"/>
    <cellStyle name="Data-vstup 4 6 6" xfId="13262" xr:uid="{00000000-0005-0000-0000-000012080000}"/>
    <cellStyle name="Data-vstup 4 6 7" xfId="15396" xr:uid="{00000000-0005-0000-0000-000013080000}"/>
    <cellStyle name="Data-vstup 4 6 8" xfId="17296" xr:uid="{00000000-0005-0000-0000-000014080000}"/>
    <cellStyle name="Data-vstup 4 6 9" xfId="19152" xr:uid="{00000000-0005-0000-0000-000015080000}"/>
    <cellStyle name="Data-vstup 4 7" xfId="2060" xr:uid="{00000000-0005-0000-0000-000016080000}"/>
    <cellStyle name="Data-vstup 4 7 10" xfId="20962" xr:uid="{00000000-0005-0000-0000-000017080000}"/>
    <cellStyle name="Data-vstup 4 7 11" xfId="22572" xr:uid="{00000000-0005-0000-0000-000018080000}"/>
    <cellStyle name="Data-vstup 4 7 2" xfId="4963" xr:uid="{00000000-0005-0000-0000-000019080000}"/>
    <cellStyle name="Data-vstup 4 7 3" xfId="7440" xr:uid="{00000000-0005-0000-0000-00001A080000}"/>
    <cellStyle name="Data-vstup 4 7 4" xfId="9393" xr:uid="{00000000-0005-0000-0000-00001B080000}"/>
    <cellStyle name="Data-vstup 4 7 5" xfId="11348" xr:uid="{00000000-0005-0000-0000-00001C080000}"/>
    <cellStyle name="Data-vstup 4 7 6" xfId="13300" xr:uid="{00000000-0005-0000-0000-00001D080000}"/>
    <cellStyle name="Data-vstup 4 7 7" xfId="8448" xr:uid="{00000000-0005-0000-0000-00001E080000}"/>
    <cellStyle name="Data-vstup 4 7 8" xfId="17332" xr:uid="{00000000-0005-0000-0000-00001F080000}"/>
    <cellStyle name="Data-vstup 4 7 9" xfId="19187" xr:uid="{00000000-0005-0000-0000-000020080000}"/>
    <cellStyle name="Data-vstup 4 8" xfId="388" xr:uid="{00000000-0005-0000-0000-000021080000}"/>
    <cellStyle name="Data-vstup 4 8 10" xfId="18929" xr:uid="{00000000-0005-0000-0000-000022080000}"/>
    <cellStyle name="Data-vstup 4 8 11" xfId="20727" xr:uid="{00000000-0005-0000-0000-000023080000}"/>
    <cellStyle name="Data-vstup 4 8 2" xfId="3291" xr:uid="{00000000-0005-0000-0000-000024080000}"/>
    <cellStyle name="Data-vstup 4 8 3" xfId="2945" xr:uid="{00000000-0005-0000-0000-000025080000}"/>
    <cellStyle name="Data-vstup 4 8 4" xfId="3536" xr:uid="{00000000-0005-0000-0000-000026080000}"/>
    <cellStyle name="Data-vstup 4 8 5" xfId="9102" xr:uid="{00000000-0005-0000-0000-000027080000}"/>
    <cellStyle name="Data-vstup 4 8 6" xfId="11056" xr:uid="{00000000-0005-0000-0000-000028080000}"/>
    <cellStyle name="Data-vstup 4 8 7" xfId="14204" xr:uid="{00000000-0005-0000-0000-000029080000}"/>
    <cellStyle name="Data-vstup 4 8 8" xfId="16013" xr:uid="{00000000-0005-0000-0000-00002A080000}"/>
    <cellStyle name="Data-vstup 4 8 9" xfId="17060" xr:uid="{00000000-0005-0000-0000-00002B080000}"/>
    <cellStyle name="Data-vstup 4 9" xfId="3070" xr:uid="{00000000-0005-0000-0000-00002C080000}"/>
    <cellStyle name="Data-vstup 5" xfId="159" xr:uid="{00000000-0005-0000-0000-00002D080000}"/>
    <cellStyle name="Data-vstup 5 10" xfId="3457" xr:uid="{00000000-0005-0000-0000-00002E080000}"/>
    <cellStyle name="Data-vstup 5 11" xfId="6177" xr:uid="{00000000-0005-0000-0000-00002F080000}"/>
    <cellStyle name="Data-vstup 5 12" xfId="9462" xr:uid="{00000000-0005-0000-0000-000030080000}"/>
    <cellStyle name="Data-vstup 5 13" xfId="11416" xr:uid="{00000000-0005-0000-0000-000031080000}"/>
    <cellStyle name="Data-vstup 5 14" xfId="9802" xr:uid="{00000000-0005-0000-0000-000032080000}"/>
    <cellStyle name="Data-vstup 5 15" xfId="14845" xr:uid="{00000000-0005-0000-0000-000033080000}"/>
    <cellStyle name="Data-vstup 5 16" xfId="14917" xr:uid="{00000000-0005-0000-0000-000034080000}"/>
    <cellStyle name="Data-vstup 5 17" xfId="17400" xr:uid="{00000000-0005-0000-0000-000035080000}"/>
    <cellStyle name="Data-vstup 5 18" xfId="14443" xr:uid="{00000000-0005-0000-0000-000036080000}"/>
    <cellStyle name="Data-vstup 5 19" xfId="21023" xr:uid="{00000000-0005-0000-0000-000037080000}"/>
    <cellStyle name="Data-vstup 5 2" xfId="901" xr:uid="{00000000-0005-0000-0000-000038080000}"/>
    <cellStyle name="Data-vstup 5 2 10" xfId="17908" xr:uid="{00000000-0005-0000-0000-000039080000}"/>
    <cellStyle name="Data-vstup 5 2 11" xfId="20738" xr:uid="{00000000-0005-0000-0000-00003A080000}"/>
    <cellStyle name="Data-vstup 5 2 2" xfId="3804" xr:uid="{00000000-0005-0000-0000-00003B080000}"/>
    <cellStyle name="Data-vstup 5 2 3" xfId="6282" xr:uid="{00000000-0005-0000-0000-00003C080000}"/>
    <cellStyle name="Data-vstup 5 2 4" xfId="6512" xr:uid="{00000000-0005-0000-0000-00003D080000}"/>
    <cellStyle name="Data-vstup 5 2 5" xfId="9113" xr:uid="{00000000-0005-0000-0000-00003E080000}"/>
    <cellStyle name="Data-vstup 5 2 6" xfId="11067" xr:uid="{00000000-0005-0000-0000-00003F080000}"/>
    <cellStyle name="Data-vstup 5 2 7" xfId="4931" xr:uid="{00000000-0005-0000-0000-000040080000}"/>
    <cellStyle name="Data-vstup 5 2 8" xfId="12697" xr:uid="{00000000-0005-0000-0000-000041080000}"/>
    <cellStyle name="Data-vstup 5 2 9" xfId="17071" xr:uid="{00000000-0005-0000-0000-000042080000}"/>
    <cellStyle name="Data-vstup 5 3" xfId="835" xr:uid="{00000000-0005-0000-0000-000043080000}"/>
    <cellStyle name="Data-vstup 5 3 10" xfId="17117" xr:uid="{00000000-0005-0000-0000-000044080000}"/>
    <cellStyle name="Data-vstup 5 3 11" xfId="20756" xr:uid="{00000000-0005-0000-0000-000045080000}"/>
    <cellStyle name="Data-vstup 5 3 2" xfId="3738" xr:uid="{00000000-0005-0000-0000-000046080000}"/>
    <cellStyle name="Data-vstup 5 3 3" xfId="6216" xr:uid="{00000000-0005-0000-0000-000047080000}"/>
    <cellStyle name="Data-vstup 5 3 4" xfId="6530" xr:uid="{00000000-0005-0000-0000-000048080000}"/>
    <cellStyle name="Data-vstup 5 3 5" xfId="9131" xr:uid="{00000000-0005-0000-0000-000049080000}"/>
    <cellStyle name="Data-vstup 5 3 6" xfId="11085" xr:uid="{00000000-0005-0000-0000-00004A080000}"/>
    <cellStyle name="Data-vstup 5 3 7" xfId="10479" xr:uid="{00000000-0005-0000-0000-00004B080000}"/>
    <cellStyle name="Data-vstup 5 3 8" xfId="15050" xr:uid="{00000000-0005-0000-0000-00004C080000}"/>
    <cellStyle name="Data-vstup 5 3 9" xfId="17089" xr:uid="{00000000-0005-0000-0000-00004D080000}"/>
    <cellStyle name="Data-vstup 5 4" xfId="1560" xr:uid="{00000000-0005-0000-0000-00004E080000}"/>
    <cellStyle name="Data-vstup 5 4 10" xfId="20529" xr:uid="{00000000-0005-0000-0000-00004F080000}"/>
    <cellStyle name="Data-vstup 5 4 11" xfId="22201" xr:uid="{00000000-0005-0000-0000-000050080000}"/>
    <cellStyle name="Data-vstup 5 4 2" xfId="4463" xr:uid="{00000000-0005-0000-0000-000051080000}"/>
    <cellStyle name="Data-vstup 5 4 3" xfId="6941" xr:uid="{00000000-0005-0000-0000-000052080000}"/>
    <cellStyle name="Data-vstup 5 4 4" xfId="8897" xr:uid="{00000000-0005-0000-0000-000053080000}"/>
    <cellStyle name="Data-vstup 5 4 5" xfId="10850" xr:uid="{00000000-0005-0000-0000-000054080000}"/>
    <cellStyle name="Data-vstup 5 4 6" xfId="12804" xr:uid="{00000000-0005-0000-0000-000055080000}"/>
    <cellStyle name="Data-vstup 5 4 7" xfId="5934" xr:uid="{00000000-0005-0000-0000-000056080000}"/>
    <cellStyle name="Data-vstup 5 4 8" xfId="16859" xr:uid="{00000000-0005-0000-0000-000057080000}"/>
    <cellStyle name="Data-vstup 5 4 9" xfId="18731" xr:uid="{00000000-0005-0000-0000-000058080000}"/>
    <cellStyle name="Data-vstup 5 5" xfId="1420" xr:uid="{00000000-0005-0000-0000-000059080000}"/>
    <cellStyle name="Data-vstup 5 5 10" xfId="20400" xr:uid="{00000000-0005-0000-0000-00005A080000}"/>
    <cellStyle name="Data-vstup 5 5 11" xfId="22090" xr:uid="{00000000-0005-0000-0000-00005B080000}"/>
    <cellStyle name="Data-vstup 5 5 2" xfId="4323" xr:uid="{00000000-0005-0000-0000-00005C080000}"/>
    <cellStyle name="Data-vstup 5 5 3" xfId="6801" xr:uid="{00000000-0005-0000-0000-00005D080000}"/>
    <cellStyle name="Data-vstup 5 5 4" xfId="8757" xr:uid="{00000000-0005-0000-0000-00005E080000}"/>
    <cellStyle name="Data-vstup 5 5 5" xfId="10710" xr:uid="{00000000-0005-0000-0000-00005F080000}"/>
    <cellStyle name="Data-vstup 5 5 6" xfId="12664" xr:uid="{00000000-0005-0000-0000-000060080000}"/>
    <cellStyle name="Data-vstup 5 5 7" xfId="14856" xr:uid="{00000000-0005-0000-0000-000061080000}"/>
    <cellStyle name="Data-vstup 5 5 8" xfId="16721" xr:uid="{00000000-0005-0000-0000-000062080000}"/>
    <cellStyle name="Data-vstup 5 5 9" xfId="18594" xr:uid="{00000000-0005-0000-0000-000063080000}"/>
    <cellStyle name="Data-vstup 5 6" xfId="1515" xr:uid="{00000000-0005-0000-0000-000064080000}"/>
    <cellStyle name="Data-vstup 5 6 10" xfId="20484" xr:uid="{00000000-0005-0000-0000-000065080000}"/>
    <cellStyle name="Data-vstup 5 6 11" xfId="22156" xr:uid="{00000000-0005-0000-0000-000066080000}"/>
    <cellStyle name="Data-vstup 5 6 2" xfId="4418" xr:uid="{00000000-0005-0000-0000-000067080000}"/>
    <cellStyle name="Data-vstup 5 6 3" xfId="6896" xr:uid="{00000000-0005-0000-0000-000068080000}"/>
    <cellStyle name="Data-vstup 5 6 4" xfId="8852" xr:uid="{00000000-0005-0000-0000-000069080000}"/>
    <cellStyle name="Data-vstup 5 6 5" xfId="10805" xr:uid="{00000000-0005-0000-0000-00006A080000}"/>
    <cellStyle name="Data-vstup 5 6 6" xfId="12759" xr:uid="{00000000-0005-0000-0000-00006B080000}"/>
    <cellStyle name="Data-vstup 5 6 7" xfId="15693" xr:uid="{00000000-0005-0000-0000-00006C080000}"/>
    <cellStyle name="Data-vstup 5 6 8" xfId="16814" xr:uid="{00000000-0005-0000-0000-00006D080000}"/>
    <cellStyle name="Data-vstup 5 6 9" xfId="18686" xr:uid="{00000000-0005-0000-0000-00006E080000}"/>
    <cellStyle name="Data-vstup 5 7" xfId="2131" xr:uid="{00000000-0005-0000-0000-00006F080000}"/>
    <cellStyle name="Data-vstup 5 7 10" xfId="21025" xr:uid="{00000000-0005-0000-0000-000070080000}"/>
    <cellStyle name="Data-vstup 5 7 11" xfId="22616" xr:uid="{00000000-0005-0000-0000-000071080000}"/>
    <cellStyle name="Data-vstup 5 7 2" xfId="5034" xr:uid="{00000000-0005-0000-0000-000072080000}"/>
    <cellStyle name="Data-vstup 5 7 3" xfId="7511" xr:uid="{00000000-0005-0000-0000-000073080000}"/>
    <cellStyle name="Data-vstup 5 7 4" xfId="9464" xr:uid="{00000000-0005-0000-0000-000074080000}"/>
    <cellStyle name="Data-vstup 5 7 5" xfId="11418" xr:uid="{00000000-0005-0000-0000-000075080000}"/>
    <cellStyle name="Data-vstup 5 7 6" xfId="13371" xr:uid="{00000000-0005-0000-0000-000076080000}"/>
    <cellStyle name="Data-vstup 5 7 7" xfId="13041" xr:uid="{00000000-0005-0000-0000-000077080000}"/>
    <cellStyle name="Data-vstup 5 7 8" xfId="17402" xr:uid="{00000000-0005-0000-0000-000078080000}"/>
    <cellStyle name="Data-vstup 5 7 9" xfId="19254" xr:uid="{00000000-0005-0000-0000-000079080000}"/>
    <cellStyle name="Data-vstup 5 8" xfId="350" xr:uid="{00000000-0005-0000-0000-00007A080000}"/>
    <cellStyle name="Data-vstup 5 8 10" xfId="19198" xr:uid="{00000000-0005-0000-0000-00007B080000}"/>
    <cellStyle name="Data-vstup 5 8 11" xfId="20786" xr:uid="{00000000-0005-0000-0000-00007C080000}"/>
    <cellStyle name="Data-vstup 5 8 2" xfId="3253" xr:uid="{00000000-0005-0000-0000-00007D080000}"/>
    <cellStyle name="Data-vstup 5 8 3" xfId="2953" xr:uid="{00000000-0005-0000-0000-00007E080000}"/>
    <cellStyle name="Data-vstup 5 8 4" xfId="6785" xr:uid="{00000000-0005-0000-0000-00007F080000}"/>
    <cellStyle name="Data-vstup 5 8 5" xfId="9210" xr:uid="{00000000-0005-0000-0000-000080080000}"/>
    <cellStyle name="Data-vstup 5 8 6" xfId="11164" xr:uid="{00000000-0005-0000-0000-000081080000}"/>
    <cellStyle name="Data-vstup 5 8 7" xfId="14665" xr:uid="{00000000-0005-0000-0000-000082080000}"/>
    <cellStyle name="Data-vstup 5 8 8" xfId="12955" xr:uid="{00000000-0005-0000-0000-000083080000}"/>
    <cellStyle name="Data-vstup 5 8 9" xfId="17152" xr:uid="{00000000-0005-0000-0000-000084080000}"/>
    <cellStyle name="Data-vstup 5 9" xfId="3062" xr:uid="{00000000-0005-0000-0000-000085080000}"/>
    <cellStyle name="Data-vstup 6" xfId="393" xr:uid="{00000000-0005-0000-0000-000086080000}"/>
    <cellStyle name="Data-vstup 6 10" xfId="6501" xr:uid="{00000000-0005-0000-0000-000087080000}"/>
    <cellStyle name="Data-vstup 6 11" xfId="6580" xr:uid="{00000000-0005-0000-0000-000088080000}"/>
    <cellStyle name="Data-vstup 6 12" xfId="6080" xr:uid="{00000000-0005-0000-0000-000089080000}"/>
    <cellStyle name="Data-vstup 6 13" xfId="14664" xr:uid="{00000000-0005-0000-0000-00008A080000}"/>
    <cellStyle name="Data-vstup 6 14" xfId="14472" xr:uid="{00000000-0005-0000-0000-00008B080000}"/>
    <cellStyle name="Data-vstup 6 15" xfId="14164" xr:uid="{00000000-0005-0000-0000-00008C080000}"/>
    <cellStyle name="Data-vstup 6 16" xfId="17127" xr:uid="{00000000-0005-0000-0000-00008D080000}"/>
    <cellStyle name="Data-vstup 6 17" xfId="18383" xr:uid="{00000000-0005-0000-0000-00008E080000}"/>
    <cellStyle name="Data-vstup 6 2" xfId="941" xr:uid="{00000000-0005-0000-0000-00008F080000}"/>
    <cellStyle name="Data-vstup 6 2 10" xfId="19990" xr:uid="{00000000-0005-0000-0000-000090080000}"/>
    <cellStyle name="Data-vstup 6 2 11" xfId="21737" xr:uid="{00000000-0005-0000-0000-000091080000}"/>
    <cellStyle name="Data-vstup 6 2 2" xfId="3844" xr:uid="{00000000-0005-0000-0000-000092080000}"/>
    <cellStyle name="Data-vstup 6 2 3" xfId="6322" xr:uid="{00000000-0005-0000-0000-000093080000}"/>
    <cellStyle name="Data-vstup 6 2 4" xfId="8279" xr:uid="{00000000-0005-0000-0000-000094080000}"/>
    <cellStyle name="Data-vstup 6 2 5" xfId="10232" xr:uid="{00000000-0005-0000-0000-000095080000}"/>
    <cellStyle name="Data-vstup 6 2 6" xfId="12187" xr:uid="{00000000-0005-0000-0000-000096080000}"/>
    <cellStyle name="Data-vstup 6 2 7" xfId="15655" xr:uid="{00000000-0005-0000-0000-000097080000}"/>
    <cellStyle name="Data-vstup 6 2 8" xfId="16265" xr:uid="{00000000-0005-0000-0000-000098080000}"/>
    <cellStyle name="Data-vstup 6 2 9" xfId="18154" xr:uid="{00000000-0005-0000-0000-000099080000}"/>
    <cellStyle name="Data-vstup 6 3" xfId="1254" xr:uid="{00000000-0005-0000-0000-00009A080000}"/>
    <cellStyle name="Data-vstup 6 3 10" xfId="20241" xr:uid="{00000000-0005-0000-0000-00009B080000}"/>
    <cellStyle name="Data-vstup 6 3 11" xfId="21933" xr:uid="{00000000-0005-0000-0000-00009C080000}"/>
    <cellStyle name="Data-vstup 6 3 2" xfId="4157" xr:uid="{00000000-0005-0000-0000-00009D080000}"/>
    <cellStyle name="Data-vstup 6 3 3" xfId="6635" xr:uid="{00000000-0005-0000-0000-00009E080000}"/>
    <cellStyle name="Data-vstup 6 3 4" xfId="8591" xr:uid="{00000000-0005-0000-0000-00009F080000}"/>
    <cellStyle name="Data-vstup 6 3 5" xfId="10544" xr:uid="{00000000-0005-0000-0000-0000A0080000}"/>
    <cellStyle name="Data-vstup 6 3 6" xfId="12498" xr:uid="{00000000-0005-0000-0000-0000A1080000}"/>
    <cellStyle name="Data-vstup 6 3 7" xfId="14183" xr:uid="{00000000-0005-0000-0000-0000A2080000}"/>
    <cellStyle name="Data-vstup 6 3 8" xfId="16560" xr:uid="{00000000-0005-0000-0000-0000A3080000}"/>
    <cellStyle name="Data-vstup 6 3 9" xfId="18433" xr:uid="{00000000-0005-0000-0000-0000A4080000}"/>
    <cellStyle name="Data-vstup 6 4" xfId="1600" xr:uid="{00000000-0005-0000-0000-0000A5080000}"/>
    <cellStyle name="Data-vstup 6 4 10" xfId="20568" xr:uid="{00000000-0005-0000-0000-0000A6080000}"/>
    <cellStyle name="Data-vstup 6 4 11" xfId="22240" xr:uid="{00000000-0005-0000-0000-0000A7080000}"/>
    <cellStyle name="Data-vstup 6 4 2" xfId="4503" xr:uid="{00000000-0005-0000-0000-0000A8080000}"/>
    <cellStyle name="Data-vstup 6 4 3" xfId="6981" xr:uid="{00000000-0005-0000-0000-0000A9080000}"/>
    <cellStyle name="Data-vstup 6 4 4" xfId="8937" xr:uid="{00000000-0005-0000-0000-0000AA080000}"/>
    <cellStyle name="Data-vstup 6 4 5" xfId="10890" xr:uid="{00000000-0005-0000-0000-0000AB080000}"/>
    <cellStyle name="Data-vstup 6 4 6" xfId="12844" xr:uid="{00000000-0005-0000-0000-0000AC080000}"/>
    <cellStyle name="Data-vstup 6 4 7" xfId="13868" xr:uid="{00000000-0005-0000-0000-0000AD080000}"/>
    <cellStyle name="Data-vstup 6 4 8" xfId="16899" xr:uid="{00000000-0005-0000-0000-0000AE080000}"/>
    <cellStyle name="Data-vstup 6 4 9" xfId="18770" xr:uid="{00000000-0005-0000-0000-0000AF080000}"/>
    <cellStyle name="Data-vstup 6 5" xfId="1492" xr:uid="{00000000-0005-0000-0000-0000B0080000}"/>
    <cellStyle name="Data-vstup 6 5 10" xfId="20462" xr:uid="{00000000-0005-0000-0000-0000B1080000}"/>
    <cellStyle name="Data-vstup 6 5 11" xfId="22135" xr:uid="{00000000-0005-0000-0000-0000B2080000}"/>
    <cellStyle name="Data-vstup 6 5 2" xfId="4395" xr:uid="{00000000-0005-0000-0000-0000B3080000}"/>
    <cellStyle name="Data-vstup 6 5 3" xfId="6873" xr:uid="{00000000-0005-0000-0000-0000B4080000}"/>
    <cellStyle name="Data-vstup 6 5 4" xfId="8829" xr:uid="{00000000-0005-0000-0000-0000B5080000}"/>
    <cellStyle name="Data-vstup 6 5 5" xfId="10782" xr:uid="{00000000-0005-0000-0000-0000B6080000}"/>
    <cellStyle name="Data-vstup 6 5 6" xfId="12736" xr:uid="{00000000-0005-0000-0000-0000B7080000}"/>
    <cellStyle name="Data-vstup 6 5 7" xfId="14271" xr:uid="{00000000-0005-0000-0000-0000B8080000}"/>
    <cellStyle name="Data-vstup 6 5 8" xfId="16791" xr:uid="{00000000-0005-0000-0000-0000B9080000}"/>
    <cellStyle name="Data-vstup 6 5 9" xfId="18663" xr:uid="{00000000-0005-0000-0000-0000BA080000}"/>
    <cellStyle name="Data-vstup 6 6" xfId="2020" xr:uid="{00000000-0005-0000-0000-0000BB080000}"/>
    <cellStyle name="Data-vstup 6 6 10" xfId="20927" xr:uid="{00000000-0005-0000-0000-0000BC080000}"/>
    <cellStyle name="Data-vstup 6 6 11" xfId="22540" xr:uid="{00000000-0005-0000-0000-0000BD080000}"/>
    <cellStyle name="Data-vstup 6 6 2" xfId="4923" xr:uid="{00000000-0005-0000-0000-0000BE080000}"/>
    <cellStyle name="Data-vstup 6 6 3" xfId="7401" xr:uid="{00000000-0005-0000-0000-0000BF080000}"/>
    <cellStyle name="Data-vstup 6 6 4" xfId="9354" xr:uid="{00000000-0005-0000-0000-0000C0080000}"/>
    <cellStyle name="Data-vstup 6 6 5" xfId="11308" xr:uid="{00000000-0005-0000-0000-0000C1080000}"/>
    <cellStyle name="Data-vstup 6 6 6" xfId="13261" xr:uid="{00000000-0005-0000-0000-0000C2080000}"/>
    <cellStyle name="Data-vstup 6 6 7" xfId="15682" xr:uid="{00000000-0005-0000-0000-0000C3080000}"/>
    <cellStyle name="Data-vstup 6 6 8" xfId="17295" xr:uid="{00000000-0005-0000-0000-0000C4080000}"/>
    <cellStyle name="Data-vstup 6 6 9" xfId="19151" xr:uid="{00000000-0005-0000-0000-0000C5080000}"/>
    <cellStyle name="Data-vstup 6 7" xfId="2205" xr:uid="{00000000-0005-0000-0000-0000C6080000}"/>
    <cellStyle name="Data-vstup 6 7 10" xfId="21097" xr:uid="{00000000-0005-0000-0000-0000C7080000}"/>
    <cellStyle name="Data-vstup 6 7 11" xfId="22687" xr:uid="{00000000-0005-0000-0000-0000C8080000}"/>
    <cellStyle name="Data-vstup 6 7 2" xfId="5108" xr:uid="{00000000-0005-0000-0000-0000C9080000}"/>
    <cellStyle name="Data-vstup 6 7 3" xfId="7584" xr:uid="{00000000-0005-0000-0000-0000CA080000}"/>
    <cellStyle name="Data-vstup 6 7 4" xfId="9538" xr:uid="{00000000-0005-0000-0000-0000CB080000}"/>
    <cellStyle name="Data-vstup 6 7 5" xfId="11492" xr:uid="{00000000-0005-0000-0000-0000CC080000}"/>
    <cellStyle name="Data-vstup 6 7 6" xfId="13445" xr:uid="{00000000-0005-0000-0000-0000CD080000}"/>
    <cellStyle name="Data-vstup 6 7 7" xfId="15360" xr:uid="{00000000-0005-0000-0000-0000CE080000}"/>
    <cellStyle name="Data-vstup 6 7 8" xfId="17476" xr:uid="{00000000-0005-0000-0000-0000CF080000}"/>
    <cellStyle name="Data-vstup 6 7 9" xfId="19326" xr:uid="{00000000-0005-0000-0000-0000D0080000}"/>
    <cellStyle name="Data-vstup 6 8" xfId="3296" xr:uid="{00000000-0005-0000-0000-0000D1080000}"/>
    <cellStyle name="Data-vstup 6 9" xfId="3161" xr:uid="{00000000-0005-0000-0000-0000D2080000}"/>
    <cellStyle name="Data-vstup 7" xfId="383" xr:uid="{00000000-0005-0000-0000-0000D3080000}"/>
    <cellStyle name="Data-vstup 7 10" xfId="3331" xr:uid="{00000000-0005-0000-0000-0000D4080000}"/>
    <cellStyle name="Data-vstup 7 11" xfId="5616" xr:uid="{00000000-0005-0000-0000-0000D5080000}"/>
    <cellStyle name="Data-vstup 7 12" xfId="3034" xr:uid="{00000000-0005-0000-0000-0000D6080000}"/>
    <cellStyle name="Data-vstup 7 13" xfId="15643" xr:uid="{00000000-0005-0000-0000-0000D7080000}"/>
    <cellStyle name="Data-vstup 7 14" xfId="10512" xr:uid="{00000000-0005-0000-0000-0000D8080000}"/>
    <cellStyle name="Data-vstup 7 15" xfId="14663" xr:uid="{00000000-0005-0000-0000-0000D9080000}"/>
    <cellStyle name="Data-vstup 7 16" xfId="18333" xr:uid="{00000000-0005-0000-0000-0000DA080000}"/>
    <cellStyle name="Data-vstup 7 17" xfId="18189" xr:uid="{00000000-0005-0000-0000-0000DB080000}"/>
    <cellStyle name="Data-vstup 7 2" xfId="931" xr:uid="{00000000-0005-0000-0000-0000DC080000}"/>
    <cellStyle name="Data-vstup 7 2 10" xfId="19980" xr:uid="{00000000-0005-0000-0000-0000DD080000}"/>
    <cellStyle name="Data-vstup 7 2 11" xfId="21727" xr:uid="{00000000-0005-0000-0000-0000DE080000}"/>
    <cellStyle name="Data-vstup 7 2 2" xfId="3834" xr:uid="{00000000-0005-0000-0000-0000DF080000}"/>
    <cellStyle name="Data-vstup 7 2 3" xfId="6312" xr:uid="{00000000-0005-0000-0000-0000E0080000}"/>
    <cellStyle name="Data-vstup 7 2 4" xfId="8269" xr:uid="{00000000-0005-0000-0000-0000E1080000}"/>
    <cellStyle name="Data-vstup 7 2 5" xfId="10222" xr:uid="{00000000-0005-0000-0000-0000E2080000}"/>
    <cellStyle name="Data-vstup 7 2 6" xfId="12177" xr:uid="{00000000-0005-0000-0000-0000E3080000}"/>
    <cellStyle name="Data-vstup 7 2 7" xfId="13011" xr:uid="{00000000-0005-0000-0000-0000E4080000}"/>
    <cellStyle name="Data-vstup 7 2 8" xfId="16255" xr:uid="{00000000-0005-0000-0000-0000E5080000}"/>
    <cellStyle name="Data-vstup 7 2 9" xfId="18144" xr:uid="{00000000-0005-0000-0000-0000E6080000}"/>
    <cellStyle name="Data-vstup 7 3" xfId="1245" xr:uid="{00000000-0005-0000-0000-0000E7080000}"/>
    <cellStyle name="Data-vstup 7 3 10" xfId="20232" xr:uid="{00000000-0005-0000-0000-0000E8080000}"/>
    <cellStyle name="Data-vstup 7 3 11" xfId="21924" xr:uid="{00000000-0005-0000-0000-0000E9080000}"/>
    <cellStyle name="Data-vstup 7 3 2" xfId="4148" xr:uid="{00000000-0005-0000-0000-0000EA080000}"/>
    <cellStyle name="Data-vstup 7 3 3" xfId="6626" xr:uid="{00000000-0005-0000-0000-0000EB080000}"/>
    <cellStyle name="Data-vstup 7 3 4" xfId="8582" xr:uid="{00000000-0005-0000-0000-0000EC080000}"/>
    <cellStyle name="Data-vstup 7 3 5" xfId="10535" xr:uid="{00000000-0005-0000-0000-0000ED080000}"/>
    <cellStyle name="Data-vstup 7 3 6" xfId="12489" xr:uid="{00000000-0005-0000-0000-0000EE080000}"/>
    <cellStyle name="Data-vstup 7 3 7" xfId="12394" xr:uid="{00000000-0005-0000-0000-0000EF080000}"/>
    <cellStyle name="Data-vstup 7 3 8" xfId="16551" xr:uid="{00000000-0005-0000-0000-0000F0080000}"/>
    <cellStyle name="Data-vstup 7 3 9" xfId="18424" xr:uid="{00000000-0005-0000-0000-0000F1080000}"/>
    <cellStyle name="Data-vstup 7 4" xfId="1591" xr:uid="{00000000-0005-0000-0000-0000F2080000}"/>
    <cellStyle name="Data-vstup 7 4 10" xfId="20559" xr:uid="{00000000-0005-0000-0000-0000F3080000}"/>
    <cellStyle name="Data-vstup 7 4 11" xfId="22231" xr:uid="{00000000-0005-0000-0000-0000F4080000}"/>
    <cellStyle name="Data-vstup 7 4 2" xfId="4494" xr:uid="{00000000-0005-0000-0000-0000F5080000}"/>
    <cellStyle name="Data-vstup 7 4 3" xfId="6972" xr:uid="{00000000-0005-0000-0000-0000F6080000}"/>
    <cellStyle name="Data-vstup 7 4 4" xfId="8928" xr:uid="{00000000-0005-0000-0000-0000F7080000}"/>
    <cellStyle name="Data-vstup 7 4 5" xfId="10881" xr:uid="{00000000-0005-0000-0000-0000F8080000}"/>
    <cellStyle name="Data-vstup 7 4 6" xfId="12835" xr:uid="{00000000-0005-0000-0000-0000F9080000}"/>
    <cellStyle name="Data-vstup 7 4 7" xfId="15540" xr:uid="{00000000-0005-0000-0000-0000FA080000}"/>
    <cellStyle name="Data-vstup 7 4 8" xfId="16890" xr:uid="{00000000-0005-0000-0000-0000FB080000}"/>
    <cellStyle name="Data-vstup 7 4 9" xfId="18761" xr:uid="{00000000-0005-0000-0000-0000FC080000}"/>
    <cellStyle name="Data-vstup 7 5" xfId="1412" xr:uid="{00000000-0005-0000-0000-0000FD080000}"/>
    <cellStyle name="Data-vstup 7 5 10" xfId="20392" xr:uid="{00000000-0005-0000-0000-0000FE080000}"/>
    <cellStyle name="Data-vstup 7 5 11" xfId="22082" xr:uid="{00000000-0005-0000-0000-0000FF080000}"/>
    <cellStyle name="Data-vstup 7 5 2" xfId="4315" xr:uid="{00000000-0005-0000-0000-000000090000}"/>
    <cellStyle name="Data-vstup 7 5 3" xfId="6793" xr:uid="{00000000-0005-0000-0000-000001090000}"/>
    <cellStyle name="Data-vstup 7 5 4" xfId="8749" xr:uid="{00000000-0005-0000-0000-000002090000}"/>
    <cellStyle name="Data-vstup 7 5 5" xfId="10702" xr:uid="{00000000-0005-0000-0000-000003090000}"/>
    <cellStyle name="Data-vstup 7 5 6" xfId="12656" xr:uid="{00000000-0005-0000-0000-000004090000}"/>
    <cellStyle name="Data-vstup 7 5 7" xfId="14255" xr:uid="{00000000-0005-0000-0000-000005090000}"/>
    <cellStyle name="Data-vstup 7 5 8" xfId="16713" xr:uid="{00000000-0005-0000-0000-000006090000}"/>
    <cellStyle name="Data-vstup 7 5 9" xfId="18586" xr:uid="{00000000-0005-0000-0000-000007090000}"/>
    <cellStyle name="Data-vstup 7 6" xfId="1760" xr:uid="{00000000-0005-0000-0000-000008090000}"/>
    <cellStyle name="Data-vstup 7 6 10" xfId="20722" xr:uid="{00000000-0005-0000-0000-000009090000}"/>
    <cellStyle name="Data-vstup 7 6 11" xfId="22386" xr:uid="{00000000-0005-0000-0000-00000A090000}"/>
    <cellStyle name="Data-vstup 7 6 2" xfId="4663" xr:uid="{00000000-0005-0000-0000-00000B090000}"/>
    <cellStyle name="Data-vstup 7 6 3" xfId="7141" xr:uid="{00000000-0005-0000-0000-00000C090000}"/>
    <cellStyle name="Data-vstup 7 6 4" xfId="9096" xr:uid="{00000000-0005-0000-0000-00000D090000}"/>
    <cellStyle name="Data-vstup 7 6 5" xfId="11050" xr:uid="{00000000-0005-0000-0000-00000E090000}"/>
    <cellStyle name="Data-vstup 7 6 6" xfId="13004" xr:uid="{00000000-0005-0000-0000-00000F090000}"/>
    <cellStyle name="Data-vstup 7 6 7" xfId="13712" xr:uid="{00000000-0005-0000-0000-000010090000}"/>
    <cellStyle name="Data-vstup 7 6 8" xfId="17054" xr:uid="{00000000-0005-0000-0000-000011090000}"/>
    <cellStyle name="Data-vstup 7 6 9" xfId="18924" xr:uid="{00000000-0005-0000-0000-000012090000}"/>
    <cellStyle name="Data-vstup 7 7" xfId="2089" xr:uid="{00000000-0005-0000-0000-000013090000}"/>
    <cellStyle name="Data-vstup 7 7 10" xfId="20991" xr:uid="{00000000-0005-0000-0000-000014090000}"/>
    <cellStyle name="Data-vstup 7 7 11" xfId="22598" xr:uid="{00000000-0005-0000-0000-000015090000}"/>
    <cellStyle name="Data-vstup 7 7 2" xfId="4992" xr:uid="{00000000-0005-0000-0000-000016090000}"/>
    <cellStyle name="Data-vstup 7 7 3" xfId="7469" xr:uid="{00000000-0005-0000-0000-000017090000}"/>
    <cellStyle name="Data-vstup 7 7 4" xfId="9422" xr:uid="{00000000-0005-0000-0000-000018090000}"/>
    <cellStyle name="Data-vstup 7 7 5" xfId="11377" xr:uid="{00000000-0005-0000-0000-000019090000}"/>
    <cellStyle name="Data-vstup 7 7 6" xfId="13329" xr:uid="{00000000-0005-0000-0000-00001A090000}"/>
    <cellStyle name="Data-vstup 7 7 7" xfId="15271" xr:uid="{00000000-0005-0000-0000-00001B090000}"/>
    <cellStyle name="Data-vstup 7 7 8" xfId="17361" xr:uid="{00000000-0005-0000-0000-00001C090000}"/>
    <cellStyle name="Data-vstup 7 7 9" xfId="19216" xr:uid="{00000000-0005-0000-0000-00001D090000}"/>
    <cellStyle name="Data-vstup 7 8" xfId="3286" xr:uid="{00000000-0005-0000-0000-00001E090000}"/>
    <cellStyle name="Data-vstup 7 9" xfId="3168" xr:uid="{00000000-0005-0000-0000-00001F090000}"/>
    <cellStyle name="Data-vstup 8" xfId="780" xr:uid="{00000000-0005-0000-0000-000020090000}"/>
    <cellStyle name="Data-vstup 8 10" xfId="17114" xr:uid="{00000000-0005-0000-0000-000021090000}"/>
    <cellStyle name="Data-vstup 8 11" xfId="21496" xr:uid="{00000000-0005-0000-0000-000022090000}"/>
    <cellStyle name="Data-vstup 8 2" xfId="3683" xr:uid="{00000000-0005-0000-0000-000023090000}"/>
    <cellStyle name="Data-vstup 8 3" xfId="6161" xr:uid="{00000000-0005-0000-0000-000024090000}"/>
    <cellStyle name="Data-vstup 8 4" xfId="6546" xr:uid="{00000000-0005-0000-0000-000025090000}"/>
    <cellStyle name="Data-vstup 8 5" xfId="9985" xr:uid="{00000000-0005-0000-0000-000026090000}"/>
    <cellStyle name="Data-vstup 8 6" xfId="11940" xr:uid="{00000000-0005-0000-0000-000027090000}"/>
    <cellStyle name="Data-vstup 8 7" xfId="14693" xr:uid="{00000000-0005-0000-0000-000028090000}"/>
    <cellStyle name="Data-vstup 8 8" xfId="15029" xr:uid="{00000000-0005-0000-0000-000029090000}"/>
    <cellStyle name="Data-vstup 8 9" xfId="17909" xr:uid="{00000000-0005-0000-0000-00002A090000}"/>
    <cellStyle name="Data-vstup 9" xfId="872" xr:uid="{00000000-0005-0000-0000-00002B090000}"/>
    <cellStyle name="Data-vstup 9 10" xfId="17121" xr:uid="{00000000-0005-0000-0000-00002C090000}"/>
    <cellStyle name="Data-vstup 9 11" xfId="20179" xr:uid="{00000000-0005-0000-0000-00002D090000}"/>
    <cellStyle name="Data-vstup 9 2" xfId="3775" xr:uid="{00000000-0005-0000-0000-00002E090000}"/>
    <cellStyle name="Data-vstup 9 3" xfId="6253" xr:uid="{00000000-0005-0000-0000-00002F090000}"/>
    <cellStyle name="Data-vstup 9 4" xfId="7165" xr:uid="{00000000-0005-0000-0000-000030090000}"/>
    <cellStyle name="Data-vstup 9 5" xfId="8477" xr:uid="{00000000-0005-0000-0000-000031090000}"/>
    <cellStyle name="Data-vstup 9 6" xfId="10430" xr:uid="{00000000-0005-0000-0000-000032090000}"/>
    <cellStyle name="Data-vstup 9 7" xfId="15161" xr:uid="{00000000-0005-0000-0000-000033090000}"/>
    <cellStyle name="Data-vstup 9 8" xfId="13362" xr:uid="{00000000-0005-0000-0000-000034090000}"/>
    <cellStyle name="Data-vstup 9 9" xfId="16459" xr:uid="{00000000-0005-0000-0000-000035090000}"/>
    <cellStyle name="Dobrá 2" xfId="139" xr:uid="{00000000-0005-0000-0000-000036090000}"/>
    <cellStyle name="Dobrá 3" xfId="2106" xr:uid="{00000000-0005-0000-0000-000037090000}"/>
    <cellStyle name="Dobrá 4" xfId="220" xr:uid="{00000000-0005-0000-0000-000038090000}"/>
    <cellStyle name="Emphasis 1" xfId="532" xr:uid="{00000000-0005-0000-0000-000039090000}"/>
    <cellStyle name="Emphasis 2" xfId="533" xr:uid="{00000000-0005-0000-0000-00003A090000}"/>
    <cellStyle name="Emphasis 3" xfId="534" xr:uid="{00000000-0005-0000-0000-00003B090000}"/>
    <cellStyle name="Euro" xfId="535" xr:uid="{00000000-0005-0000-0000-00003C090000}"/>
    <cellStyle name="Excel Built-in Normal" xfId="640" xr:uid="{00000000-0005-0000-0000-00003D090000}"/>
    <cellStyle name="Explanatory Text" xfId="86" xr:uid="{00000000-0005-0000-0000-00003E090000}"/>
    <cellStyle name="Explanatory Text 2" xfId="2288" xr:uid="{00000000-0005-0000-0000-00003F090000}"/>
    <cellStyle name="Good" xfId="87" xr:uid="{00000000-0005-0000-0000-000040090000}"/>
    <cellStyle name="Heading 1" xfId="88" xr:uid="{00000000-0005-0000-0000-000041090000}"/>
    <cellStyle name="Heading 1 2" xfId="2278" xr:uid="{00000000-0005-0000-0000-000042090000}"/>
    <cellStyle name="Heading 2" xfId="89" xr:uid="{00000000-0005-0000-0000-000043090000}"/>
    <cellStyle name="Heading 2 2" xfId="2279" xr:uid="{00000000-0005-0000-0000-000044090000}"/>
    <cellStyle name="Heading 3" xfId="90" xr:uid="{00000000-0005-0000-0000-000045090000}"/>
    <cellStyle name="Heading 3 2" xfId="776" xr:uid="{00000000-0005-0000-0000-000046090000}"/>
    <cellStyle name="Heading 3 3" xfId="2280" xr:uid="{00000000-0005-0000-0000-000047090000}"/>
    <cellStyle name="Heading 4" xfId="91" xr:uid="{00000000-0005-0000-0000-000048090000}"/>
    <cellStyle name="Heading 4 2" xfId="2281" xr:uid="{00000000-0005-0000-0000-000049090000}"/>
    <cellStyle name="Hlav-stlpcov" xfId="92" xr:uid="{00000000-0005-0000-0000-00004A090000}"/>
    <cellStyle name="Hlav-stlpcov 2" xfId="228" xr:uid="{00000000-0005-0000-0000-00004B090000}"/>
    <cellStyle name="Hlav-stlpcov 2 2" xfId="808" xr:uid="{00000000-0005-0000-0000-00004C090000}"/>
    <cellStyle name="Hlav-stlpcov 2 3" xfId="1498" xr:uid="{00000000-0005-0000-0000-00004D090000}"/>
    <cellStyle name="Hlav-stlpcov 2 4" xfId="2184" xr:uid="{00000000-0005-0000-0000-00004E090000}"/>
    <cellStyle name="Hlav-stlpcov 3" xfId="788" xr:uid="{00000000-0005-0000-0000-00004F090000}"/>
    <cellStyle name="Hlav-stlpcov 4" xfId="2022" xr:uid="{00000000-0005-0000-0000-000050090000}"/>
    <cellStyle name="Hlav-stlpcov 5" xfId="2226" xr:uid="{00000000-0005-0000-0000-000051090000}"/>
    <cellStyle name="Hlav-stlpcov 6" xfId="217" xr:uid="{00000000-0005-0000-0000-000052090000}"/>
    <cellStyle name="Hlav-stlpcov 6 2" xfId="3120" xr:uid="{00000000-0005-0000-0000-000053090000}"/>
    <cellStyle name="Hlav-stlpcov 7" xfId="2995" xr:uid="{00000000-0005-0000-0000-000054090000}"/>
    <cellStyle name="Hypertextové prepojenie" xfId="12" builtinId="8"/>
    <cellStyle name="Hypertextové prepojenie 2" xfId="93" xr:uid="{00000000-0005-0000-0000-000056090000}"/>
    <cellStyle name="Hypertextové prepojenie 2 2" xfId="536" xr:uid="{00000000-0005-0000-0000-000057090000}"/>
    <cellStyle name="Check Cell" xfId="94" xr:uid="{00000000-0005-0000-0000-000058090000}"/>
    <cellStyle name="Check Cell 2" xfId="2287" xr:uid="{00000000-0005-0000-0000-000059090000}"/>
    <cellStyle name="Input" xfId="95" xr:uid="{00000000-0005-0000-0000-00005A090000}"/>
    <cellStyle name="Input 10" xfId="2457" xr:uid="{00000000-0005-0000-0000-00005B090000}"/>
    <cellStyle name="Input 10 10" xfId="21326" xr:uid="{00000000-0005-0000-0000-00005C090000}"/>
    <cellStyle name="Input 10 11" xfId="22891" xr:uid="{00000000-0005-0000-0000-00005D090000}"/>
    <cellStyle name="Input 10 2" xfId="5360" xr:uid="{00000000-0005-0000-0000-00005E090000}"/>
    <cellStyle name="Input 10 3" xfId="7836" xr:uid="{00000000-0005-0000-0000-00005F090000}"/>
    <cellStyle name="Input 10 4" xfId="9788" xr:uid="{00000000-0005-0000-0000-000060090000}"/>
    <cellStyle name="Input 10 5" xfId="11743" xr:uid="{00000000-0005-0000-0000-000061090000}"/>
    <cellStyle name="Input 10 6" xfId="13694" xr:uid="{00000000-0005-0000-0000-000062090000}"/>
    <cellStyle name="Input 10 7" xfId="11163" xr:uid="{00000000-0005-0000-0000-000063090000}"/>
    <cellStyle name="Input 10 8" xfId="17719" xr:uid="{00000000-0005-0000-0000-000064090000}"/>
    <cellStyle name="Input 10 9" xfId="19561" xr:uid="{00000000-0005-0000-0000-000065090000}"/>
    <cellStyle name="Input 11" xfId="2798" xr:uid="{00000000-0005-0000-0000-000066090000}"/>
    <cellStyle name="Input 11 10" xfId="21635" xr:uid="{00000000-0005-0000-0000-000067090000}"/>
    <cellStyle name="Input 11 11" xfId="23165" xr:uid="{00000000-0005-0000-0000-000068090000}"/>
    <cellStyle name="Input 11 2" xfId="5700" xr:uid="{00000000-0005-0000-0000-000069090000}"/>
    <cellStyle name="Input 11 3" xfId="8176" xr:uid="{00000000-0005-0000-0000-00006A090000}"/>
    <cellStyle name="Input 11 4" xfId="10128" xr:uid="{00000000-0005-0000-0000-00006B090000}"/>
    <cellStyle name="Input 11 5" xfId="12083" xr:uid="{00000000-0005-0000-0000-00006C090000}"/>
    <cellStyle name="Input 11 6" xfId="14033" xr:uid="{00000000-0005-0000-0000-00006D090000}"/>
    <cellStyle name="Input 11 7" xfId="16162" xr:uid="{00000000-0005-0000-0000-00006E090000}"/>
    <cellStyle name="Input 11 8" xfId="18050" xr:uid="{00000000-0005-0000-0000-00006F090000}"/>
    <cellStyle name="Input 11 9" xfId="19885" xr:uid="{00000000-0005-0000-0000-000070090000}"/>
    <cellStyle name="Input 12" xfId="207" xr:uid="{00000000-0005-0000-0000-000071090000}"/>
    <cellStyle name="Input 12 10" xfId="14161" xr:uid="{00000000-0005-0000-0000-000072090000}"/>
    <cellStyle name="Input 12 11" xfId="15804" xr:uid="{00000000-0005-0000-0000-000073090000}"/>
    <cellStyle name="Input 12 2" xfId="3110" xr:uid="{00000000-0005-0000-0000-000074090000}"/>
    <cellStyle name="Input 12 3" xfId="3010" xr:uid="{00000000-0005-0000-0000-000075090000}"/>
    <cellStyle name="Input 12 4" xfId="6311" xr:uid="{00000000-0005-0000-0000-000076090000}"/>
    <cellStyle name="Input 12 5" xfId="6170" xr:uid="{00000000-0005-0000-0000-000077090000}"/>
    <cellStyle name="Input 12 6" xfId="6066" xr:uid="{00000000-0005-0000-0000-000078090000}"/>
    <cellStyle name="Input 12 7" xfId="14513" xr:uid="{00000000-0005-0000-0000-000079090000}"/>
    <cellStyle name="Input 12 8" xfId="14224" xr:uid="{00000000-0005-0000-0000-00007A090000}"/>
    <cellStyle name="Input 12 9" xfId="12704" xr:uid="{00000000-0005-0000-0000-00007B090000}"/>
    <cellStyle name="Input 13" xfId="2998" xr:uid="{00000000-0005-0000-0000-00007C090000}"/>
    <cellStyle name="Input 14" xfId="3484" xr:uid="{00000000-0005-0000-0000-00007D090000}"/>
    <cellStyle name="Input 15" xfId="5963" xr:uid="{00000000-0005-0000-0000-00007E090000}"/>
    <cellStyle name="Input 16" xfId="3414" xr:uid="{00000000-0005-0000-0000-00007F090000}"/>
    <cellStyle name="Input 17" xfId="7149" xr:uid="{00000000-0005-0000-0000-000080090000}"/>
    <cellStyle name="Input 18" xfId="9810" xr:uid="{00000000-0005-0000-0000-000081090000}"/>
    <cellStyle name="Input 19" xfId="12380" xr:uid="{00000000-0005-0000-0000-000082090000}"/>
    <cellStyle name="Input 2" xfId="154" xr:uid="{00000000-0005-0000-0000-000083090000}"/>
    <cellStyle name="Input 2 10" xfId="2181" xr:uid="{00000000-0005-0000-0000-000084090000}"/>
    <cellStyle name="Input 2 10 10" xfId="21075" xr:uid="{00000000-0005-0000-0000-000085090000}"/>
    <cellStyle name="Input 2 10 11" xfId="22666" xr:uid="{00000000-0005-0000-0000-000086090000}"/>
    <cellStyle name="Input 2 10 2" xfId="5084" xr:uid="{00000000-0005-0000-0000-000087090000}"/>
    <cellStyle name="Input 2 10 3" xfId="7561" xr:uid="{00000000-0005-0000-0000-000088090000}"/>
    <cellStyle name="Input 2 10 4" xfId="9514" xr:uid="{00000000-0005-0000-0000-000089090000}"/>
    <cellStyle name="Input 2 10 5" xfId="11468" xr:uid="{00000000-0005-0000-0000-00008A090000}"/>
    <cellStyle name="Input 2 10 6" xfId="13421" xr:uid="{00000000-0005-0000-0000-00008B090000}"/>
    <cellStyle name="Input 2 10 7" xfId="9344" xr:uid="{00000000-0005-0000-0000-00008C090000}"/>
    <cellStyle name="Input 2 10 8" xfId="17452" xr:uid="{00000000-0005-0000-0000-00008D090000}"/>
    <cellStyle name="Input 2 10 9" xfId="19304" xr:uid="{00000000-0005-0000-0000-00008E090000}"/>
    <cellStyle name="Input 2 11" xfId="2535" xr:uid="{00000000-0005-0000-0000-00008F090000}"/>
    <cellStyle name="Input 2 11 10" xfId="21392" xr:uid="{00000000-0005-0000-0000-000090090000}"/>
    <cellStyle name="Input 2 11 11" xfId="22946" xr:uid="{00000000-0005-0000-0000-000091090000}"/>
    <cellStyle name="Input 2 11 2" xfId="5437" xr:uid="{00000000-0005-0000-0000-000092090000}"/>
    <cellStyle name="Input 2 11 3" xfId="7913" xr:uid="{00000000-0005-0000-0000-000093090000}"/>
    <cellStyle name="Input 2 11 4" xfId="9865" xr:uid="{00000000-0005-0000-0000-000094090000}"/>
    <cellStyle name="Input 2 11 5" xfId="11820" xr:uid="{00000000-0005-0000-0000-000095090000}"/>
    <cellStyle name="Input 2 11 6" xfId="13772" xr:uid="{00000000-0005-0000-0000-000096090000}"/>
    <cellStyle name="Input 2 11 7" xfId="14971" xr:uid="{00000000-0005-0000-0000-000097090000}"/>
    <cellStyle name="Input 2 11 8" xfId="17794" xr:uid="{00000000-0005-0000-0000-000098090000}"/>
    <cellStyle name="Input 2 11 9" xfId="19633" xr:uid="{00000000-0005-0000-0000-000099090000}"/>
    <cellStyle name="Input 2 12" xfId="2780" xr:uid="{00000000-0005-0000-0000-00009A090000}"/>
    <cellStyle name="Input 2 12 10" xfId="21617" xr:uid="{00000000-0005-0000-0000-00009B090000}"/>
    <cellStyle name="Input 2 12 11" xfId="23147" xr:uid="{00000000-0005-0000-0000-00009C090000}"/>
    <cellStyle name="Input 2 12 2" xfId="5682" xr:uid="{00000000-0005-0000-0000-00009D090000}"/>
    <cellStyle name="Input 2 12 3" xfId="8158" xr:uid="{00000000-0005-0000-0000-00009E090000}"/>
    <cellStyle name="Input 2 12 4" xfId="10110" xr:uid="{00000000-0005-0000-0000-00009F090000}"/>
    <cellStyle name="Input 2 12 5" xfId="12065" xr:uid="{00000000-0005-0000-0000-0000A0090000}"/>
    <cellStyle name="Input 2 12 6" xfId="14015" xr:uid="{00000000-0005-0000-0000-0000A1090000}"/>
    <cellStyle name="Input 2 12 7" xfId="16144" xr:uid="{00000000-0005-0000-0000-0000A2090000}"/>
    <cellStyle name="Input 2 12 8" xfId="18032" xr:uid="{00000000-0005-0000-0000-0000A3090000}"/>
    <cellStyle name="Input 2 12 9" xfId="19867" xr:uid="{00000000-0005-0000-0000-0000A4090000}"/>
    <cellStyle name="Input 2 13" xfId="2450" xr:uid="{00000000-0005-0000-0000-0000A5090000}"/>
    <cellStyle name="Input 2 13 10" xfId="21322" xr:uid="{00000000-0005-0000-0000-0000A6090000}"/>
    <cellStyle name="Input 2 13 11" xfId="22889" xr:uid="{00000000-0005-0000-0000-0000A7090000}"/>
    <cellStyle name="Input 2 13 2" xfId="5353" xr:uid="{00000000-0005-0000-0000-0000A8090000}"/>
    <cellStyle name="Input 2 13 3" xfId="7829" xr:uid="{00000000-0005-0000-0000-0000A9090000}"/>
    <cellStyle name="Input 2 13 4" xfId="9781" xr:uid="{00000000-0005-0000-0000-0000AA090000}"/>
    <cellStyle name="Input 2 13 5" xfId="11736" xr:uid="{00000000-0005-0000-0000-0000AB090000}"/>
    <cellStyle name="Input 2 13 6" xfId="13687" xr:uid="{00000000-0005-0000-0000-0000AC090000}"/>
    <cellStyle name="Input 2 13 7" xfId="14988" xr:uid="{00000000-0005-0000-0000-0000AD090000}"/>
    <cellStyle name="Input 2 13 8" xfId="17714" xr:uid="{00000000-0005-0000-0000-0000AE090000}"/>
    <cellStyle name="Input 2 13 9" xfId="19557" xr:uid="{00000000-0005-0000-0000-0000AF090000}"/>
    <cellStyle name="Input 2 14" xfId="281" xr:uid="{00000000-0005-0000-0000-0000B0090000}"/>
    <cellStyle name="Input 2 14 10" xfId="15569" xr:uid="{00000000-0005-0000-0000-0000B1090000}"/>
    <cellStyle name="Input 2 14 11" xfId="15071" xr:uid="{00000000-0005-0000-0000-0000B2090000}"/>
    <cellStyle name="Input 2 14 12" xfId="18406" xr:uid="{00000000-0005-0000-0000-0000B3090000}"/>
    <cellStyle name="Input 2 14 2" xfId="3184" xr:uid="{00000000-0005-0000-0000-0000B4090000}"/>
    <cellStyle name="Input 2 14 3" xfId="3183" xr:uid="{00000000-0005-0000-0000-0000B5090000}"/>
    <cellStyle name="Input 2 14 4" xfId="3657" xr:uid="{00000000-0005-0000-0000-0000B6090000}"/>
    <cellStyle name="Input 2 14 5" xfId="5188" xr:uid="{00000000-0005-0000-0000-0000B7090000}"/>
    <cellStyle name="Input 2 14 6" xfId="6130" xr:uid="{00000000-0005-0000-0000-0000B8090000}"/>
    <cellStyle name="Input 2 14 7" xfId="11750" xr:uid="{00000000-0005-0000-0000-0000B9090000}"/>
    <cellStyle name="Input 2 14 8" xfId="15654" xr:uid="{00000000-0005-0000-0000-0000BA090000}"/>
    <cellStyle name="Input 2 14 9" xfId="3271" xr:uid="{00000000-0005-0000-0000-0000BB090000}"/>
    <cellStyle name="Input 2 15" xfId="3057" xr:uid="{00000000-0005-0000-0000-0000BC090000}"/>
    <cellStyle name="Input 2 16" xfId="3195" xr:uid="{00000000-0005-0000-0000-0000BD090000}"/>
    <cellStyle name="Input 2 17" xfId="3146" xr:uid="{00000000-0005-0000-0000-0000BE090000}"/>
    <cellStyle name="Input 2 18" xfId="5892" xr:uid="{00000000-0005-0000-0000-0000BF090000}"/>
    <cellStyle name="Input 2 19" xfId="6149" xr:uid="{00000000-0005-0000-0000-0000C0090000}"/>
    <cellStyle name="Input 2 2" xfId="182" xr:uid="{00000000-0005-0000-0000-0000C1090000}"/>
    <cellStyle name="Input 2 2 10" xfId="3176" xr:uid="{00000000-0005-0000-0000-0000C2090000}"/>
    <cellStyle name="Input 2 2 11" xfId="6831" xr:uid="{00000000-0005-0000-0000-0000C3090000}"/>
    <cellStyle name="Input 2 2 12" xfId="7189" xr:uid="{00000000-0005-0000-0000-0000C4090000}"/>
    <cellStyle name="Input 2 2 13" xfId="9430" xr:uid="{00000000-0005-0000-0000-0000C5090000}"/>
    <cellStyle name="Input 2 2 14" xfId="11119" xr:uid="{00000000-0005-0000-0000-0000C6090000}"/>
    <cellStyle name="Input 2 2 15" xfId="14539" xr:uid="{00000000-0005-0000-0000-0000C7090000}"/>
    <cellStyle name="Input 2 2 16" xfId="15543" xr:uid="{00000000-0005-0000-0000-0000C8090000}"/>
    <cellStyle name="Input 2 2 17" xfId="17899" xr:uid="{00000000-0005-0000-0000-0000C9090000}"/>
    <cellStyle name="Input 2 2 18" xfId="16528" xr:uid="{00000000-0005-0000-0000-0000CA090000}"/>
    <cellStyle name="Input 2 2 2" xfId="981" xr:uid="{00000000-0005-0000-0000-0000CB090000}"/>
    <cellStyle name="Input 2 2 2 10" xfId="20028" xr:uid="{00000000-0005-0000-0000-0000CC090000}"/>
    <cellStyle name="Input 2 2 2 11" xfId="21775" xr:uid="{00000000-0005-0000-0000-0000CD090000}"/>
    <cellStyle name="Input 2 2 2 2" xfId="3884" xr:uid="{00000000-0005-0000-0000-0000CE090000}"/>
    <cellStyle name="Input 2 2 2 3" xfId="6362" xr:uid="{00000000-0005-0000-0000-0000CF090000}"/>
    <cellStyle name="Input 2 2 2 4" xfId="8319" xr:uid="{00000000-0005-0000-0000-0000D0090000}"/>
    <cellStyle name="Input 2 2 2 5" xfId="10272" xr:uid="{00000000-0005-0000-0000-0000D1090000}"/>
    <cellStyle name="Input 2 2 2 6" xfId="12227" xr:uid="{00000000-0005-0000-0000-0000D2090000}"/>
    <cellStyle name="Input 2 2 2 7" xfId="14621" xr:uid="{00000000-0005-0000-0000-0000D3090000}"/>
    <cellStyle name="Input 2 2 2 8" xfId="16305" xr:uid="{00000000-0005-0000-0000-0000D4090000}"/>
    <cellStyle name="Input 2 2 2 9" xfId="18193" xr:uid="{00000000-0005-0000-0000-0000D5090000}"/>
    <cellStyle name="Input 2 2 3" xfId="1294" xr:uid="{00000000-0005-0000-0000-0000D6090000}"/>
    <cellStyle name="Input 2 2 3 10" xfId="20279" xr:uid="{00000000-0005-0000-0000-0000D7090000}"/>
    <cellStyle name="Input 2 2 3 11" xfId="21971" xr:uid="{00000000-0005-0000-0000-0000D8090000}"/>
    <cellStyle name="Input 2 2 3 2" xfId="4197" xr:uid="{00000000-0005-0000-0000-0000D9090000}"/>
    <cellStyle name="Input 2 2 3 3" xfId="6675" xr:uid="{00000000-0005-0000-0000-0000DA090000}"/>
    <cellStyle name="Input 2 2 3 4" xfId="8631" xr:uid="{00000000-0005-0000-0000-0000DB090000}"/>
    <cellStyle name="Input 2 2 3 5" xfId="10584" xr:uid="{00000000-0005-0000-0000-0000DC090000}"/>
    <cellStyle name="Input 2 2 3 6" xfId="12538" xr:uid="{00000000-0005-0000-0000-0000DD090000}"/>
    <cellStyle name="Input 2 2 3 7" xfId="6563" xr:uid="{00000000-0005-0000-0000-0000DE090000}"/>
    <cellStyle name="Input 2 2 3 8" xfId="16600" xr:uid="{00000000-0005-0000-0000-0000DF090000}"/>
    <cellStyle name="Input 2 2 3 9" xfId="18472" xr:uid="{00000000-0005-0000-0000-0000E0090000}"/>
    <cellStyle name="Input 2 2 4" xfId="1639" xr:uid="{00000000-0005-0000-0000-0000E1090000}"/>
    <cellStyle name="Input 2 2 4 10" xfId="20607" xr:uid="{00000000-0005-0000-0000-0000E2090000}"/>
    <cellStyle name="Input 2 2 4 11" xfId="22279" xr:uid="{00000000-0005-0000-0000-0000E3090000}"/>
    <cellStyle name="Input 2 2 4 2" xfId="4542" xr:uid="{00000000-0005-0000-0000-0000E4090000}"/>
    <cellStyle name="Input 2 2 4 3" xfId="7020" xr:uid="{00000000-0005-0000-0000-0000E5090000}"/>
    <cellStyle name="Input 2 2 4 4" xfId="8976" xr:uid="{00000000-0005-0000-0000-0000E6090000}"/>
    <cellStyle name="Input 2 2 4 5" xfId="10929" xr:uid="{00000000-0005-0000-0000-0000E7090000}"/>
    <cellStyle name="Input 2 2 4 6" xfId="12883" xr:uid="{00000000-0005-0000-0000-0000E8090000}"/>
    <cellStyle name="Input 2 2 4 7" xfId="9951" xr:uid="{00000000-0005-0000-0000-0000E9090000}"/>
    <cellStyle name="Input 2 2 4 8" xfId="16938" xr:uid="{00000000-0005-0000-0000-0000EA090000}"/>
    <cellStyle name="Input 2 2 4 9" xfId="18809" xr:uid="{00000000-0005-0000-0000-0000EB090000}"/>
    <cellStyle name="Input 2 2 5" xfId="1906" xr:uid="{00000000-0005-0000-0000-0000EC090000}"/>
    <cellStyle name="Input 2 2 5 10" xfId="20817" xr:uid="{00000000-0005-0000-0000-0000ED090000}"/>
    <cellStyle name="Input 2 2 5 11" xfId="22431" xr:uid="{00000000-0005-0000-0000-0000EE090000}"/>
    <cellStyle name="Input 2 2 5 2" xfId="4809" xr:uid="{00000000-0005-0000-0000-0000EF090000}"/>
    <cellStyle name="Input 2 2 5 3" xfId="7287" xr:uid="{00000000-0005-0000-0000-0000F0090000}"/>
    <cellStyle name="Input 2 2 5 4" xfId="9241" xr:uid="{00000000-0005-0000-0000-0000F1090000}"/>
    <cellStyle name="Input 2 2 5 5" xfId="11195" xr:uid="{00000000-0005-0000-0000-0000F2090000}"/>
    <cellStyle name="Input 2 2 5 6" xfId="13147" xr:uid="{00000000-0005-0000-0000-0000F3090000}"/>
    <cellStyle name="Input 2 2 5 7" xfId="15257" xr:uid="{00000000-0005-0000-0000-0000F4090000}"/>
    <cellStyle name="Input 2 2 5 8" xfId="17183" xr:uid="{00000000-0005-0000-0000-0000F5090000}"/>
    <cellStyle name="Input 2 2 5 9" xfId="19042" xr:uid="{00000000-0005-0000-0000-0000F6090000}"/>
    <cellStyle name="Input 2 2 6" xfId="2045" xr:uid="{00000000-0005-0000-0000-0000F7090000}"/>
    <cellStyle name="Input 2 2 6 10" xfId="20947" xr:uid="{00000000-0005-0000-0000-0000F8090000}"/>
    <cellStyle name="Input 2 2 6 11" xfId="22557" xr:uid="{00000000-0005-0000-0000-0000F9090000}"/>
    <cellStyle name="Input 2 2 6 2" xfId="4948" xr:uid="{00000000-0005-0000-0000-0000FA090000}"/>
    <cellStyle name="Input 2 2 6 3" xfId="7425" xr:uid="{00000000-0005-0000-0000-0000FB090000}"/>
    <cellStyle name="Input 2 2 6 4" xfId="9378" xr:uid="{00000000-0005-0000-0000-0000FC090000}"/>
    <cellStyle name="Input 2 2 6 5" xfId="11333" xr:uid="{00000000-0005-0000-0000-0000FD090000}"/>
    <cellStyle name="Input 2 2 6 6" xfId="13285" xr:uid="{00000000-0005-0000-0000-0000FE090000}"/>
    <cellStyle name="Input 2 2 6 7" xfId="15211" xr:uid="{00000000-0005-0000-0000-0000FF090000}"/>
    <cellStyle name="Input 2 2 6 8" xfId="17317" xr:uid="{00000000-0005-0000-0000-0000000A0000}"/>
    <cellStyle name="Input 2 2 6 9" xfId="19172" xr:uid="{00000000-0005-0000-0000-0000010A0000}"/>
    <cellStyle name="Input 2 2 7" xfId="433" xr:uid="{00000000-0005-0000-0000-0000020A0000}"/>
    <cellStyle name="Input 2 2 7 10" xfId="12408" xr:uid="{00000000-0005-0000-0000-0000030A0000}"/>
    <cellStyle name="Input 2 2 7 11" xfId="19566" xr:uid="{00000000-0005-0000-0000-0000040A0000}"/>
    <cellStyle name="Input 2 2 7 12" xfId="12397" xr:uid="{00000000-0005-0000-0000-0000050A0000}"/>
    <cellStyle name="Input 2 2 7 2" xfId="3336" xr:uid="{00000000-0005-0000-0000-0000060A0000}"/>
    <cellStyle name="Input 2 2 7 3" xfId="5814" xr:uid="{00000000-0005-0000-0000-0000070A0000}"/>
    <cellStyle name="Input 2 2 7 4" xfId="3480" xr:uid="{00000000-0005-0000-0000-0000080A0000}"/>
    <cellStyle name="Input 2 2 7 5" xfId="3692" xr:uid="{00000000-0005-0000-0000-0000090A0000}"/>
    <cellStyle name="Input 2 2 7 6" xfId="6206" xr:uid="{00000000-0005-0000-0000-00000A0A0000}"/>
    <cellStyle name="Input 2 2 7 7" xfId="4401" xr:uid="{00000000-0005-0000-0000-00000B0A0000}"/>
    <cellStyle name="Input 2 2 7 8" xfId="15534" xr:uid="{00000000-0005-0000-0000-00000C0A0000}"/>
    <cellStyle name="Input 2 2 7 9" xfId="15140" xr:uid="{00000000-0005-0000-0000-00000D0A0000}"/>
    <cellStyle name="Input 2 2 8" xfId="3085" xr:uid="{00000000-0005-0000-0000-00000E0A0000}"/>
    <cellStyle name="Input 2 2 9" xfId="3446" xr:uid="{00000000-0005-0000-0000-00000F0A0000}"/>
    <cellStyle name="Input 2 20" xfId="11160" xr:uid="{00000000-0005-0000-0000-0000100A0000}"/>
    <cellStyle name="Input 2 21" xfId="6107" xr:uid="{00000000-0005-0000-0000-0000110A0000}"/>
    <cellStyle name="Input 2 22" xfId="15243" xr:uid="{00000000-0005-0000-0000-0000120A0000}"/>
    <cellStyle name="Input 2 23" xfId="14681" xr:uid="{00000000-0005-0000-0000-0000130A0000}"/>
    <cellStyle name="Input 2 24" xfId="18629" xr:uid="{00000000-0005-0000-0000-0000140A0000}"/>
    <cellStyle name="Input 2 25" xfId="16778" xr:uid="{00000000-0005-0000-0000-0000150A0000}"/>
    <cellStyle name="Input 2 3" xfId="196" xr:uid="{00000000-0005-0000-0000-0000160A0000}"/>
    <cellStyle name="Input 2 3 10" xfId="7749" xr:uid="{00000000-0005-0000-0000-0000170A0000}"/>
    <cellStyle name="Input 2 3 11" xfId="9365" xr:uid="{00000000-0005-0000-0000-0000180A0000}"/>
    <cellStyle name="Input 2 3 12" xfId="11320" xr:uid="{00000000-0005-0000-0000-0000190A0000}"/>
    <cellStyle name="Input 2 3 13" xfId="13608" xr:uid="{00000000-0005-0000-0000-00001A0A0000}"/>
    <cellStyle name="Input 2 3 14" xfId="15354" xr:uid="{00000000-0005-0000-0000-00001B0A0000}"/>
    <cellStyle name="Input 2 3 15" xfId="15772" xr:uid="{00000000-0005-0000-0000-00001C0A0000}"/>
    <cellStyle name="Input 2 3 16" xfId="17304" xr:uid="{00000000-0005-0000-0000-00001D0A0000}"/>
    <cellStyle name="Input 2 3 17" xfId="19801" xr:uid="{00000000-0005-0000-0000-00001E0A0000}"/>
    <cellStyle name="Input 2 3 18" xfId="20934" xr:uid="{00000000-0005-0000-0000-00001F0A0000}"/>
    <cellStyle name="Input 2 3 2" xfId="926" xr:uid="{00000000-0005-0000-0000-0000200A0000}"/>
    <cellStyle name="Input 2 3 2 10" xfId="19976" xr:uid="{00000000-0005-0000-0000-0000210A0000}"/>
    <cellStyle name="Input 2 3 2 11" xfId="21723" xr:uid="{00000000-0005-0000-0000-0000220A0000}"/>
    <cellStyle name="Input 2 3 2 2" xfId="3829" xr:uid="{00000000-0005-0000-0000-0000230A0000}"/>
    <cellStyle name="Input 2 3 2 3" xfId="6307" xr:uid="{00000000-0005-0000-0000-0000240A0000}"/>
    <cellStyle name="Input 2 3 2 4" xfId="6027" xr:uid="{00000000-0005-0000-0000-0000250A0000}"/>
    <cellStyle name="Input 2 3 2 5" xfId="10217" xr:uid="{00000000-0005-0000-0000-0000260A0000}"/>
    <cellStyle name="Input 2 3 2 6" xfId="12172" xr:uid="{00000000-0005-0000-0000-0000270A0000}"/>
    <cellStyle name="Input 2 3 2 7" xfId="15424" xr:uid="{00000000-0005-0000-0000-0000280A0000}"/>
    <cellStyle name="Input 2 3 2 8" xfId="15505" xr:uid="{00000000-0005-0000-0000-0000290A0000}"/>
    <cellStyle name="Input 2 3 2 9" xfId="18139" xr:uid="{00000000-0005-0000-0000-00002A0A0000}"/>
    <cellStyle name="Input 2 3 3" xfId="1241" xr:uid="{00000000-0005-0000-0000-00002B0A0000}"/>
    <cellStyle name="Input 2 3 3 10" xfId="20228" xr:uid="{00000000-0005-0000-0000-00002C0A0000}"/>
    <cellStyle name="Input 2 3 3 11" xfId="21920" xr:uid="{00000000-0005-0000-0000-00002D0A0000}"/>
    <cellStyle name="Input 2 3 3 2" xfId="4144" xr:uid="{00000000-0005-0000-0000-00002E0A0000}"/>
    <cellStyle name="Input 2 3 3 3" xfId="6622" xr:uid="{00000000-0005-0000-0000-00002F0A0000}"/>
    <cellStyle name="Input 2 3 3 4" xfId="8578" xr:uid="{00000000-0005-0000-0000-0000300A0000}"/>
    <cellStyle name="Input 2 3 3 5" xfId="10531" xr:uid="{00000000-0005-0000-0000-0000310A0000}"/>
    <cellStyle name="Input 2 3 3 6" xfId="12485" xr:uid="{00000000-0005-0000-0000-0000320A0000}"/>
    <cellStyle name="Input 2 3 3 7" xfId="15698" xr:uid="{00000000-0005-0000-0000-0000330A0000}"/>
    <cellStyle name="Input 2 3 3 8" xfId="16547" xr:uid="{00000000-0005-0000-0000-0000340A0000}"/>
    <cellStyle name="Input 2 3 3 9" xfId="18420" xr:uid="{00000000-0005-0000-0000-0000350A0000}"/>
    <cellStyle name="Input 2 3 4" xfId="1586" xr:uid="{00000000-0005-0000-0000-0000360A0000}"/>
    <cellStyle name="Input 2 3 4 10" xfId="20555" xr:uid="{00000000-0005-0000-0000-0000370A0000}"/>
    <cellStyle name="Input 2 3 4 11" xfId="22227" xr:uid="{00000000-0005-0000-0000-0000380A0000}"/>
    <cellStyle name="Input 2 3 4 2" xfId="4489" xr:uid="{00000000-0005-0000-0000-0000390A0000}"/>
    <cellStyle name="Input 2 3 4 3" xfId="6967" xr:uid="{00000000-0005-0000-0000-00003A0A0000}"/>
    <cellStyle name="Input 2 3 4 4" xfId="8923" xr:uid="{00000000-0005-0000-0000-00003B0A0000}"/>
    <cellStyle name="Input 2 3 4 5" xfId="10876" xr:uid="{00000000-0005-0000-0000-00003C0A0000}"/>
    <cellStyle name="Input 2 3 4 6" xfId="12830" xr:uid="{00000000-0005-0000-0000-00003D0A0000}"/>
    <cellStyle name="Input 2 3 4 7" xfId="14269" xr:uid="{00000000-0005-0000-0000-00003E0A0000}"/>
    <cellStyle name="Input 2 3 4 8" xfId="16885" xr:uid="{00000000-0005-0000-0000-00003F0A0000}"/>
    <cellStyle name="Input 2 3 4 9" xfId="18757" xr:uid="{00000000-0005-0000-0000-0000400A0000}"/>
    <cellStyle name="Input 2 3 5" xfId="1501" xr:uid="{00000000-0005-0000-0000-0000410A0000}"/>
    <cellStyle name="Input 2 3 5 10" xfId="20471" xr:uid="{00000000-0005-0000-0000-0000420A0000}"/>
    <cellStyle name="Input 2 3 5 11" xfId="22143" xr:uid="{00000000-0005-0000-0000-0000430A0000}"/>
    <cellStyle name="Input 2 3 5 2" xfId="4404" xr:uid="{00000000-0005-0000-0000-0000440A0000}"/>
    <cellStyle name="Input 2 3 5 3" xfId="6882" xr:uid="{00000000-0005-0000-0000-0000450A0000}"/>
    <cellStyle name="Input 2 3 5 4" xfId="8838" xr:uid="{00000000-0005-0000-0000-0000460A0000}"/>
    <cellStyle name="Input 2 3 5 5" xfId="10791" xr:uid="{00000000-0005-0000-0000-0000470A0000}"/>
    <cellStyle name="Input 2 3 5 6" xfId="12745" xr:uid="{00000000-0005-0000-0000-0000480A0000}"/>
    <cellStyle name="Input 2 3 5 7" xfId="14695" xr:uid="{00000000-0005-0000-0000-0000490A0000}"/>
    <cellStyle name="Input 2 3 5 8" xfId="16800" xr:uid="{00000000-0005-0000-0000-00004A0A0000}"/>
    <cellStyle name="Input 2 3 5 9" xfId="18672" xr:uid="{00000000-0005-0000-0000-00004B0A0000}"/>
    <cellStyle name="Input 2 3 6" xfId="2219" xr:uid="{00000000-0005-0000-0000-00004C0A0000}"/>
    <cellStyle name="Input 2 3 6 10" xfId="21111" xr:uid="{00000000-0005-0000-0000-00004D0A0000}"/>
    <cellStyle name="Input 2 3 6 11" xfId="22701" xr:uid="{00000000-0005-0000-0000-00004E0A0000}"/>
    <cellStyle name="Input 2 3 6 2" xfId="5122" xr:uid="{00000000-0005-0000-0000-00004F0A0000}"/>
    <cellStyle name="Input 2 3 6 3" xfId="7598" xr:uid="{00000000-0005-0000-0000-0000500A0000}"/>
    <cellStyle name="Input 2 3 6 4" xfId="9552" xr:uid="{00000000-0005-0000-0000-0000510A0000}"/>
    <cellStyle name="Input 2 3 6 5" xfId="11506" xr:uid="{00000000-0005-0000-0000-0000520A0000}"/>
    <cellStyle name="Input 2 3 6 6" xfId="13459" xr:uid="{00000000-0005-0000-0000-0000530A0000}"/>
    <cellStyle name="Input 2 3 6 7" xfId="14658" xr:uid="{00000000-0005-0000-0000-0000540A0000}"/>
    <cellStyle name="Input 2 3 6 8" xfId="17490" xr:uid="{00000000-0005-0000-0000-0000550A0000}"/>
    <cellStyle name="Input 2 3 6 9" xfId="19340" xr:uid="{00000000-0005-0000-0000-0000560A0000}"/>
    <cellStyle name="Input 2 3 7" xfId="379" xr:uid="{00000000-0005-0000-0000-0000570A0000}"/>
    <cellStyle name="Input 2 3 7 10" xfId="6038" xr:uid="{00000000-0005-0000-0000-0000580A0000}"/>
    <cellStyle name="Input 2 3 7 11" xfId="13108" xr:uid="{00000000-0005-0000-0000-0000590A0000}"/>
    <cellStyle name="Input 2 3 7 12" xfId="18963" xr:uid="{00000000-0005-0000-0000-00005A0A0000}"/>
    <cellStyle name="Input 2 3 7 2" xfId="3282" xr:uid="{00000000-0005-0000-0000-00005B0A0000}"/>
    <cellStyle name="Input 2 3 7 3" xfId="2948" xr:uid="{00000000-0005-0000-0000-00005C0A0000}"/>
    <cellStyle name="Input 2 3 7 4" xfId="3114" xr:uid="{00000000-0005-0000-0000-00005D0A0000}"/>
    <cellStyle name="Input 2 3 7 5" xfId="7851" xr:uid="{00000000-0005-0000-0000-00005E0A0000}"/>
    <cellStyle name="Input 2 3 7 6" xfId="9136" xr:uid="{00000000-0005-0000-0000-00005F0A0000}"/>
    <cellStyle name="Input 2 3 7 7" xfId="12717" xr:uid="{00000000-0005-0000-0000-0000600A0000}"/>
    <cellStyle name="Input 2 3 7 8" xfId="14463" xr:uid="{00000000-0005-0000-0000-0000610A0000}"/>
    <cellStyle name="Input 2 3 7 9" xfId="13023" xr:uid="{00000000-0005-0000-0000-0000620A0000}"/>
    <cellStyle name="Input 2 3 8" xfId="3099" xr:uid="{00000000-0005-0000-0000-0000630A0000}"/>
    <cellStyle name="Input 2 3 9" xfId="3442" xr:uid="{00000000-0005-0000-0000-0000640A0000}"/>
    <cellStyle name="Input 2 4" xfId="369" xr:uid="{00000000-0005-0000-0000-0000650A0000}"/>
    <cellStyle name="Input 2 4 10" xfId="8811" xr:uid="{00000000-0005-0000-0000-0000660A0000}"/>
    <cellStyle name="Input 2 4 11" xfId="10764" xr:uid="{00000000-0005-0000-0000-0000670A0000}"/>
    <cellStyle name="Input 2 4 12" xfId="6562" xr:uid="{00000000-0005-0000-0000-0000680A0000}"/>
    <cellStyle name="Input 2 4 13" xfId="15134" xr:uid="{00000000-0005-0000-0000-0000690A0000}"/>
    <cellStyle name="Input 2 4 14" xfId="15187" xr:uid="{00000000-0005-0000-0000-00006A0A0000}"/>
    <cellStyle name="Input 2 4 15" xfId="16773" xr:uid="{00000000-0005-0000-0000-00006B0A0000}"/>
    <cellStyle name="Input 2 4 16" xfId="17467" xr:uid="{00000000-0005-0000-0000-00006C0A0000}"/>
    <cellStyle name="Input 2 4 17" xfId="20447" xr:uid="{00000000-0005-0000-0000-00006D0A0000}"/>
    <cellStyle name="Input 2 4 2" xfId="918" xr:uid="{00000000-0005-0000-0000-00006E0A0000}"/>
    <cellStyle name="Input 2 4 2 10" xfId="19739" xr:uid="{00000000-0005-0000-0000-00006F0A0000}"/>
    <cellStyle name="Input 2 4 2 11" xfId="21331" xr:uid="{00000000-0005-0000-0000-0000700A0000}"/>
    <cellStyle name="Input 2 4 2 2" xfId="3821" xr:uid="{00000000-0005-0000-0000-0000710A0000}"/>
    <cellStyle name="Input 2 4 2 3" xfId="6299" xr:uid="{00000000-0005-0000-0000-0000720A0000}"/>
    <cellStyle name="Input 2 4 2 4" xfId="6029" xr:uid="{00000000-0005-0000-0000-0000730A0000}"/>
    <cellStyle name="Input 2 4 2 5" xfId="9797" xr:uid="{00000000-0005-0000-0000-0000740A0000}"/>
    <cellStyle name="Input 2 4 2 6" xfId="11752" xr:uid="{00000000-0005-0000-0000-0000750A0000}"/>
    <cellStyle name="Input 2 4 2 7" xfId="14686" xr:uid="{00000000-0005-0000-0000-0000760A0000}"/>
    <cellStyle name="Input 2 4 2 8" xfId="11128" xr:uid="{00000000-0005-0000-0000-0000770A0000}"/>
    <cellStyle name="Input 2 4 2 9" xfId="17728" xr:uid="{00000000-0005-0000-0000-0000780A0000}"/>
    <cellStyle name="Input 2 4 3" xfId="1233" xr:uid="{00000000-0005-0000-0000-0000790A0000}"/>
    <cellStyle name="Input 2 4 3 10" xfId="20220" xr:uid="{00000000-0005-0000-0000-00007A0A0000}"/>
    <cellStyle name="Input 2 4 3 11" xfId="21912" xr:uid="{00000000-0005-0000-0000-00007B0A0000}"/>
    <cellStyle name="Input 2 4 3 2" xfId="4136" xr:uid="{00000000-0005-0000-0000-00007C0A0000}"/>
    <cellStyle name="Input 2 4 3 3" xfId="6614" xr:uid="{00000000-0005-0000-0000-00007D0A0000}"/>
    <cellStyle name="Input 2 4 3 4" xfId="8570" xr:uid="{00000000-0005-0000-0000-00007E0A0000}"/>
    <cellStyle name="Input 2 4 3 5" xfId="10523" xr:uid="{00000000-0005-0000-0000-00007F0A0000}"/>
    <cellStyle name="Input 2 4 3 6" xfId="12477" xr:uid="{00000000-0005-0000-0000-0000800A0000}"/>
    <cellStyle name="Input 2 4 3 7" xfId="15675" xr:uid="{00000000-0005-0000-0000-0000810A0000}"/>
    <cellStyle name="Input 2 4 3 8" xfId="16539" xr:uid="{00000000-0005-0000-0000-0000820A0000}"/>
    <cellStyle name="Input 2 4 3 9" xfId="18412" xr:uid="{00000000-0005-0000-0000-0000830A0000}"/>
    <cellStyle name="Input 2 4 4" xfId="1578" xr:uid="{00000000-0005-0000-0000-0000840A0000}"/>
    <cellStyle name="Input 2 4 4 10" xfId="20547" xr:uid="{00000000-0005-0000-0000-0000850A0000}"/>
    <cellStyle name="Input 2 4 4 11" xfId="22219" xr:uid="{00000000-0005-0000-0000-0000860A0000}"/>
    <cellStyle name="Input 2 4 4 2" xfId="4481" xr:uid="{00000000-0005-0000-0000-0000870A0000}"/>
    <cellStyle name="Input 2 4 4 3" xfId="6959" xr:uid="{00000000-0005-0000-0000-0000880A0000}"/>
    <cellStyle name="Input 2 4 4 4" xfId="8915" xr:uid="{00000000-0005-0000-0000-0000890A0000}"/>
    <cellStyle name="Input 2 4 4 5" xfId="10868" xr:uid="{00000000-0005-0000-0000-00008A0A0000}"/>
    <cellStyle name="Input 2 4 4 6" xfId="12822" xr:uid="{00000000-0005-0000-0000-00008B0A0000}"/>
    <cellStyle name="Input 2 4 4 7" xfId="15713" xr:uid="{00000000-0005-0000-0000-00008C0A0000}"/>
    <cellStyle name="Input 2 4 4 8" xfId="16877" xr:uid="{00000000-0005-0000-0000-00008D0A0000}"/>
    <cellStyle name="Input 2 4 4 9" xfId="18749" xr:uid="{00000000-0005-0000-0000-00008E0A0000}"/>
    <cellStyle name="Input 2 4 5" xfId="1416" xr:uid="{00000000-0005-0000-0000-00008F0A0000}"/>
    <cellStyle name="Input 2 4 5 10" xfId="20396" xr:uid="{00000000-0005-0000-0000-0000900A0000}"/>
    <cellStyle name="Input 2 4 5 11" xfId="22086" xr:uid="{00000000-0005-0000-0000-0000910A0000}"/>
    <cellStyle name="Input 2 4 5 2" xfId="4319" xr:uid="{00000000-0005-0000-0000-0000920A0000}"/>
    <cellStyle name="Input 2 4 5 3" xfId="6797" xr:uid="{00000000-0005-0000-0000-0000930A0000}"/>
    <cellStyle name="Input 2 4 5 4" xfId="8753" xr:uid="{00000000-0005-0000-0000-0000940A0000}"/>
    <cellStyle name="Input 2 4 5 5" xfId="10706" xr:uid="{00000000-0005-0000-0000-0000950A0000}"/>
    <cellStyle name="Input 2 4 5 6" xfId="12660" xr:uid="{00000000-0005-0000-0000-0000960A0000}"/>
    <cellStyle name="Input 2 4 5 7" xfId="15990" xr:uid="{00000000-0005-0000-0000-0000970A0000}"/>
    <cellStyle name="Input 2 4 5 8" xfId="16717" xr:uid="{00000000-0005-0000-0000-0000980A0000}"/>
    <cellStyle name="Input 2 4 5 9" xfId="18590" xr:uid="{00000000-0005-0000-0000-0000990A0000}"/>
    <cellStyle name="Input 2 4 6" xfId="2088" xr:uid="{00000000-0005-0000-0000-00009A0A0000}"/>
    <cellStyle name="Input 2 4 6 10" xfId="20990" xr:uid="{00000000-0005-0000-0000-00009B0A0000}"/>
    <cellStyle name="Input 2 4 6 11" xfId="22597" xr:uid="{00000000-0005-0000-0000-00009C0A0000}"/>
    <cellStyle name="Input 2 4 6 2" xfId="4991" xr:uid="{00000000-0005-0000-0000-00009D0A0000}"/>
    <cellStyle name="Input 2 4 6 3" xfId="7468" xr:uid="{00000000-0005-0000-0000-00009E0A0000}"/>
    <cellStyle name="Input 2 4 6 4" xfId="9421" xr:uid="{00000000-0005-0000-0000-00009F0A0000}"/>
    <cellStyle name="Input 2 4 6 5" xfId="11376" xr:uid="{00000000-0005-0000-0000-0000A00A0000}"/>
    <cellStyle name="Input 2 4 6 6" xfId="13328" xr:uid="{00000000-0005-0000-0000-0000A10A0000}"/>
    <cellStyle name="Input 2 4 6 7" xfId="7827" xr:uid="{00000000-0005-0000-0000-0000A20A0000}"/>
    <cellStyle name="Input 2 4 6 8" xfId="17360" xr:uid="{00000000-0005-0000-0000-0000A30A0000}"/>
    <cellStyle name="Input 2 4 6 9" xfId="19215" xr:uid="{00000000-0005-0000-0000-0000A40A0000}"/>
    <cellStyle name="Input 2 4 7" xfId="3272" xr:uid="{00000000-0005-0000-0000-0000A50A0000}"/>
    <cellStyle name="Input 2 4 8" xfId="3105" xr:uid="{00000000-0005-0000-0000-0000A60A0000}"/>
    <cellStyle name="Input 2 4 9" xfId="7496" xr:uid="{00000000-0005-0000-0000-0000A70A0000}"/>
    <cellStyle name="Input 2 5" xfId="403" xr:uid="{00000000-0005-0000-0000-0000A80A0000}"/>
    <cellStyle name="Input 2 5 10" xfId="6128" xr:uid="{00000000-0005-0000-0000-0000A90A0000}"/>
    <cellStyle name="Input 2 5 11" xfId="9966" xr:uid="{00000000-0005-0000-0000-0000AA0A0000}"/>
    <cellStyle name="Input 2 5 12" xfId="13947" xr:uid="{00000000-0005-0000-0000-0000AB0A0000}"/>
    <cellStyle name="Input 2 5 13" xfId="14900" xr:uid="{00000000-0005-0000-0000-0000AC0A0000}"/>
    <cellStyle name="Input 2 5 14" xfId="13359" xr:uid="{00000000-0005-0000-0000-0000AD0A0000}"/>
    <cellStyle name="Input 2 5 15" xfId="15689" xr:uid="{00000000-0005-0000-0000-0000AE0A0000}"/>
    <cellStyle name="Input 2 5 16" xfId="19358" xr:uid="{00000000-0005-0000-0000-0000AF0A0000}"/>
    <cellStyle name="Input 2 5 17" xfId="19008" xr:uid="{00000000-0005-0000-0000-0000B00A0000}"/>
    <cellStyle name="Input 2 5 2" xfId="951" xr:uid="{00000000-0005-0000-0000-0000B10A0000}"/>
    <cellStyle name="Input 2 5 2 10" xfId="20000" xr:uid="{00000000-0005-0000-0000-0000B20A0000}"/>
    <cellStyle name="Input 2 5 2 11" xfId="21747" xr:uid="{00000000-0005-0000-0000-0000B30A0000}"/>
    <cellStyle name="Input 2 5 2 2" xfId="3854" xr:uid="{00000000-0005-0000-0000-0000B40A0000}"/>
    <cellStyle name="Input 2 5 2 3" xfId="6332" xr:uid="{00000000-0005-0000-0000-0000B50A0000}"/>
    <cellStyle name="Input 2 5 2 4" xfId="8289" xr:uid="{00000000-0005-0000-0000-0000B60A0000}"/>
    <cellStyle name="Input 2 5 2 5" xfId="10242" xr:uid="{00000000-0005-0000-0000-0000B70A0000}"/>
    <cellStyle name="Input 2 5 2 6" xfId="12197" xr:uid="{00000000-0005-0000-0000-0000B80A0000}"/>
    <cellStyle name="Input 2 5 2 7" xfId="15066" xr:uid="{00000000-0005-0000-0000-0000B90A0000}"/>
    <cellStyle name="Input 2 5 2 8" xfId="16275" xr:uid="{00000000-0005-0000-0000-0000BA0A0000}"/>
    <cellStyle name="Input 2 5 2 9" xfId="18164" xr:uid="{00000000-0005-0000-0000-0000BB0A0000}"/>
    <cellStyle name="Input 2 5 3" xfId="1264" xr:uid="{00000000-0005-0000-0000-0000BC0A0000}"/>
    <cellStyle name="Input 2 5 3 10" xfId="20251" xr:uid="{00000000-0005-0000-0000-0000BD0A0000}"/>
    <cellStyle name="Input 2 5 3 11" xfId="21943" xr:uid="{00000000-0005-0000-0000-0000BE0A0000}"/>
    <cellStyle name="Input 2 5 3 2" xfId="4167" xr:uid="{00000000-0005-0000-0000-0000BF0A0000}"/>
    <cellStyle name="Input 2 5 3 3" xfId="6645" xr:uid="{00000000-0005-0000-0000-0000C00A0000}"/>
    <cellStyle name="Input 2 5 3 4" xfId="8601" xr:uid="{00000000-0005-0000-0000-0000C10A0000}"/>
    <cellStyle name="Input 2 5 3 5" xfId="10554" xr:uid="{00000000-0005-0000-0000-0000C20A0000}"/>
    <cellStyle name="Input 2 5 3 6" xfId="12508" xr:uid="{00000000-0005-0000-0000-0000C30A0000}"/>
    <cellStyle name="Input 2 5 3 7" xfId="14552" xr:uid="{00000000-0005-0000-0000-0000C40A0000}"/>
    <cellStyle name="Input 2 5 3 8" xfId="16570" xr:uid="{00000000-0005-0000-0000-0000C50A0000}"/>
    <cellStyle name="Input 2 5 3 9" xfId="18443" xr:uid="{00000000-0005-0000-0000-0000C60A0000}"/>
    <cellStyle name="Input 2 5 4" xfId="1610" xr:uid="{00000000-0005-0000-0000-0000C70A0000}"/>
    <cellStyle name="Input 2 5 4 10" xfId="20578" xr:uid="{00000000-0005-0000-0000-0000C80A0000}"/>
    <cellStyle name="Input 2 5 4 11" xfId="22250" xr:uid="{00000000-0005-0000-0000-0000C90A0000}"/>
    <cellStyle name="Input 2 5 4 2" xfId="4513" xr:uid="{00000000-0005-0000-0000-0000CA0A0000}"/>
    <cellStyle name="Input 2 5 4 3" xfId="6991" xr:uid="{00000000-0005-0000-0000-0000CB0A0000}"/>
    <cellStyle name="Input 2 5 4 4" xfId="8947" xr:uid="{00000000-0005-0000-0000-0000CC0A0000}"/>
    <cellStyle name="Input 2 5 4 5" xfId="10900" xr:uid="{00000000-0005-0000-0000-0000CD0A0000}"/>
    <cellStyle name="Input 2 5 4 6" xfId="12854" xr:uid="{00000000-0005-0000-0000-0000CE0A0000}"/>
    <cellStyle name="Input 2 5 4 7" xfId="15790" xr:uid="{00000000-0005-0000-0000-0000CF0A0000}"/>
    <cellStyle name="Input 2 5 4 8" xfId="16909" xr:uid="{00000000-0005-0000-0000-0000D00A0000}"/>
    <cellStyle name="Input 2 5 4 9" xfId="18780" xr:uid="{00000000-0005-0000-0000-0000D10A0000}"/>
    <cellStyle name="Input 2 5 5" xfId="1878" xr:uid="{00000000-0005-0000-0000-0000D20A0000}"/>
    <cellStyle name="Input 2 5 5 10" xfId="20789" xr:uid="{00000000-0005-0000-0000-0000D30A0000}"/>
    <cellStyle name="Input 2 5 5 11" xfId="22403" xr:uid="{00000000-0005-0000-0000-0000D40A0000}"/>
    <cellStyle name="Input 2 5 5 2" xfId="4781" xr:uid="{00000000-0005-0000-0000-0000D50A0000}"/>
    <cellStyle name="Input 2 5 5 3" xfId="7259" xr:uid="{00000000-0005-0000-0000-0000D60A0000}"/>
    <cellStyle name="Input 2 5 5 4" xfId="9213" xr:uid="{00000000-0005-0000-0000-0000D70A0000}"/>
    <cellStyle name="Input 2 5 5 5" xfId="11167" xr:uid="{00000000-0005-0000-0000-0000D80A0000}"/>
    <cellStyle name="Input 2 5 5 6" xfId="13119" xr:uid="{00000000-0005-0000-0000-0000D90A0000}"/>
    <cellStyle name="Input 2 5 5 7" xfId="16016" xr:uid="{00000000-0005-0000-0000-0000DA0A0000}"/>
    <cellStyle name="Input 2 5 5 8" xfId="17155" xr:uid="{00000000-0005-0000-0000-0000DB0A0000}"/>
    <cellStyle name="Input 2 5 5 9" xfId="19014" xr:uid="{00000000-0005-0000-0000-0000DC0A0000}"/>
    <cellStyle name="Input 2 5 6" xfId="2159" xr:uid="{00000000-0005-0000-0000-0000DD0A0000}"/>
    <cellStyle name="Input 2 5 6 10" xfId="21053" xr:uid="{00000000-0005-0000-0000-0000DE0A0000}"/>
    <cellStyle name="Input 2 5 6 11" xfId="22644" xr:uid="{00000000-0005-0000-0000-0000DF0A0000}"/>
    <cellStyle name="Input 2 5 6 2" xfId="5062" xr:uid="{00000000-0005-0000-0000-0000E00A0000}"/>
    <cellStyle name="Input 2 5 6 3" xfId="7539" xr:uid="{00000000-0005-0000-0000-0000E10A0000}"/>
    <cellStyle name="Input 2 5 6 4" xfId="9492" xr:uid="{00000000-0005-0000-0000-0000E20A0000}"/>
    <cellStyle name="Input 2 5 6 5" xfId="11446" xr:uid="{00000000-0005-0000-0000-0000E30A0000}"/>
    <cellStyle name="Input 2 5 6 6" xfId="13399" xr:uid="{00000000-0005-0000-0000-0000E40A0000}"/>
    <cellStyle name="Input 2 5 6 7" xfId="15044" xr:uid="{00000000-0005-0000-0000-0000E50A0000}"/>
    <cellStyle name="Input 2 5 6 8" xfId="17430" xr:uid="{00000000-0005-0000-0000-0000E60A0000}"/>
    <cellStyle name="Input 2 5 6 9" xfId="19282" xr:uid="{00000000-0005-0000-0000-0000E70A0000}"/>
    <cellStyle name="Input 2 5 7" xfId="3306" xr:uid="{00000000-0005-0000-0000-0000E80A0000}"/>
    <cellStyle name="Input 2 5 8" xfId="2940" xr:uid="{00000000-0005-0000-0000-0000E90A0000}"/>
    <cellStyle name="Input 2 5 9" xfId="6023" xr:uid="{00000000-0005-0000-0000-0000EA0A0000}"/>
    <cellStyle name="Input 2 6" xfId="851" xr:uid="{00000000-0005-0000-0000-0000EB0A0000}"/>
    <cellStyle name="Input 2 6 10" xfId="12373" xr:uid="{00000000-0005-0000-0000-0000EC0A0000}"/>
    <cellStyle name="Input 2 6 11" xfId="20186" xr:uid="{00000000-0005-0000-0000-0000ED0A0000}"/>
    <cellStyle name="Input 2 6 2" xfId="3754" xr:uid="{00000000-0005-0000-0000-0000EE0A0000}"/>
    <cellStyle name="Input 2 6 3" xfId="6232" xr:uid="{00000000-0005-0000-0000-0000EF0A0000}"/>
    <cellStyle name="Input 2 6 4" xfId="7172" xr:uid="{00000000-0005-0000-0000-0000F00A0000}"/>
    <cellStyle name="Input 2 6 5" xfId="8484" xr:uid="{00000000-0005-0000-0000-0000F10A0000}"/>
    <cellStyle name="Input 2 6 6" xfId="10437" xr:uid="{00000000-0005-0000-0000-0000F20A0000}"/>
    <cellStyle name="Input 2 6 7" xfId="15425" xr:uid="{00000000-0005-0000-0000-0000F30A0000}"/>
    <cellStyle name="Input 2 6 8" xfId="13701" xr:uid="{00000000-0005-0000-0000-0000F40A0000}"/>
    <cellStyle name="Input 2 6 9" xfId="16466" xr:uid="{00000000-0005-0000-0000-0000F50A0000}"/>
    <cellStyle name="Input 2 7" xfId="850" xr:uid="{00000000-0005-0000-0000-0000F60A0000}"/>
    <cellStyle name="Input 2 7 10" xfId="17120" xr:uid="{00000000-0005-0000-0000-0000F70A0000}"/>
    <cellStyle name="Input 2 7 11" xfId="20752" xr:uid="{00000000-0005-0000-0000-0000F80A0000}"/>
    <cellStyle name="Input 2 7 2" xfId="3753" xr:uid="{00000000-0005-0000-0000-0000F90A0000}"/>
    <cellStyle name="Input 2 7 3" xfId="6231" xr:uid="{00000000-0005-0000-0000-0000FA0A0000}"/>
    <cellStyle name="Input 2 7 4" xfId="8029" xr:uid="{00000000-0005-0000-0000-0000FB0A0000}"/>
    <cellStyle name="Input 2 7 5" xfId="9127" xr:uid="{00000000-0005-0000-0000-0000FC0A0000}"/>
    <cellStyle name="Input 2 7 6" xfId="11081" xr:uid="{00000000-0005-0000-0000-0000FD0A0000}"/>
    <cellStyle name="Input 2 7 7" xfId="15667" xr:uid="{00000000-0005-0000-0000-0000FE0A0000}"/>
    <cellStyle name="Input 2 7 8" xfId="14315" xr:uid="{00000000-0005-0000-0000-0000FF0A0000}"/>
    <cellStyle name="Input 2 7 9" xfId="17085" xr:uid="{00000000-0005-0000-0000-0000000B0000}"/>
    <cellStyle name="Input 2 8" xfId="1512" xr:uid="{00000000-0005-0000-0000-0000010B0000}"/>
    <cellStyle name="Input 2 8 10" xfId="20481" xr:uid="{00000000-0005-0000-0000-0000020B0000}"/>
    <cellStyle name="Input 2 8 11" xfId="22153" xr:uid="{00000000-0005-0000-0000-0000030B0000}"/>
    <cellStyle name="Input 2 8 2" xfId="4415" xr:uid="{00000000-0005-0000-0000-0000040B0000}"/>
    <cellStyle name="Input 2 8 3" xfId="6893" xr:uid="{00000000-0005-0000-0000-0000050B0000}"/>
    <cellStyle name="Input 2 8 4" xfId="8849" xr:uid="{00000000-0005-0000-0000-0000060B0000}"/>
    <cellStyle name="Input 2 8 5" xfId="10802" xr:uid="{00000000-0005-0000-0000-0000070B0000}"/>
    <cellStyle name="Input 2 8 6" xfId="12756" xr:uid="{00000000-0005-0000-0000-0000080B0000}"/>
    <cellStyle name="Input 2 8 7" xfId="14140" xr:uid="{00000000-0005-0000-0000-0000090B0000}"/>
    <cellStyle name="Input 2 8 8" xfId="16811" xr:uid="{00000000-0005-0000-0000-00000A0B0000}"/>
    <cellStyle name="Input 2 8 9" xfId="18683" xr:uid="{00000000-0005-0000-0000-00000B0B0000}"/>
    <cellStyle name="Input 2 9" xfId="1457" xr:uid="{00000000-0005-0000-0000-00000C0B0000}"/>
    <cellStyle name="Input 2 9 10" xfId="20433" xr:uid="{00000000-0005-0000-0000-00000D0B0000}"/>
    <cellStyle name="Input 2 9 11" xfId="22116" xr:uid="{00000000-0005-0000-0000-00000E0B0000}"/>
    <cellStyle name="Input 2 9 2" xfId="4360" xr:uid="{00000000-0005-0000-0000-00000F0B0000}"/>
    <cellStyle name="Input 2 9 3" xfId="6838" xr:uid="{00000000-0005-0000-0000-0000100B0000}"/>
    <cellStyle name="Input 2 9 4" xfId="8794" xr:uid="{00000000-0005-0000-0000-0000110B0000}"/>
    <cellStyle name="Input 2 9 5" xfId="10747" xr:uid="{00000000-0005-0000-0000-0000120B0000}"/>
    <cellStyle name="Input 2 9 6" xfId="12701" xr:uid="{00000000-0005-0000-0000-0000130B0000}"/>
    <cellStyle name="Input 2 9 7" xfId="15809" xr:uid="{00000000-0005-0000-0000-0000140B0000}"/>
    <cellStyle name="Input 2 9 8" xfId="16758" xr:uid="{00000000-0005-0000-0000-0000150B0000}"/>
    <cellStyle name="Input 2 9 9" xfId="18631" xr:uid="{00000000-0005-0000-0000-0000160B0000}"/>
    <cellStyle name="Input 20" xfId="14476" xr:uid="{00000000-0005-0000-0000-0000170B0000}"/>
    <cellStyle name="Input 21" xfId="15937" xr:uid="{00000000-0005-0000-0000-0000180B0000}"/>
    <cellStyle name="Input 22" xfId="14241" xr:uid="{00000000-0005-0000-0000-0000190B0000}"/>
    <cellStyle name="Input 23" xfId="16434" xr:uid="{00000000-0005-0000-0000-00001A0B0000}"/>
    <cellStyle name="Input 3" xfId="152" xr:uid="{00000000-0005-0000-0000-00001B0B0000}"/>
    <cellStyle name="Input 3 10" xfId="3055" xr:uid="{00000000-0005-0000-0000-00001C0B0000}"/>
    <cellStyle name="Input 3 11" xfId="2913" xr:uid="{00000000-0005-0000-0000-00001D0B0000}"/>
    <cellStyle name="Input 3 12" xfId="5363" xr:uid="{00000000-0005-0000-0000-00001E0B0000}"/>
    <cellStyle name="Input 3 13" xfId="6181" xr:uid="{00000000-0005-0000-0000-00001F0B0000}"/>
    <cellStyle name="Input 3 14" xfId="6251" xr:uid="{00000000-0005-0000-0000-0000200B0000}"/>
    <cellStyle name="Input 3 15" xfId="3519" xr:uid="{00000000-0005-0000-0000-0000210B0000}"/>
    <cellStyle name="Input 3 16" xfId="14518" xr:uid="{00000000-0005-0000-0000-0000220B0000}"/>
    <cellStyle name="Input 3 17" xfId="15470" xr:uid="{00000000-0005-0000-0000-0000230B0000}"/>
    <cellStyle name="Input 3 18" xfId="15890" xr:uid="{00000000-0005-0000-0000-0000240B0000}"/>
    <cellStyle name="Input 3 19" xfId="9361" xr:uid="{00000000-0005-0000-0000-0000250B0000}"/>
    <cellStyle name="Input 3 2" xfId="180" xr:uid="{00000000-0005-0000-0000-0000260B0000}"/>
    <cellStyle name="Input 3 2 10" xfId="15741" xr:uid="{00000000-0005-0000-0000-0000270B0000}"/>
    <cellStyle name="Input 3 2 11" xfId="14565" xr:uid="{00000000-0005-0000-0000-0000280B0000}"/>
    <cellStyle name="Input 3 2 12" xfId="16779" xr:uid="{00000000-0005-0000-0000-0000290B0000}"/>
    <cellStyle name="Input 3 2 13" xfId="17369" xr:uid="{00000000-0005-0000-0000-00002A0B0000}"/>
    <cellStyle name="Input 3 2 2" xfId="809" xr:uid="{00000000-0005-0000-0000-00002B0B0000}"/>
    <cellStyle name="Input 3 2 2 10" xfId="18962" xr:uid="{00000000-0005-0000-0000-00002C0B0000}"/>
    <cellStyle name="Input 3 2 2 11" xfId="15128" xr:uid="{00000000-0005-0000-0000-00002D0B0000}"/>
    <cellStyle name="Input 3 2 2 2" xfId="3712" xr:uid="{00000000-0005-0000-0000-00002E0B0000}"/>
    <cellStyle name="Input 3 2 2 3" xfId="6190" xr:uid="{00000000-0005-0000-0000-00002F0B0000}"/>
    <cellStyle name="Input 3 2 2 4" xfId="6539" xr:uid="{00000000-0005-0000-0000-0000300B0000}"/>
    <cellStyle name="Input 3 2 2 5" xfId="6568" xr:uid="{00000000-0005-0000-0000-0000310B0000}"/>
    <cellStyle name="Input 3 2 2 6" xfId="9168" xr:uid="{00000000-0005-0000-0000-0000320B0000}"/>
    <cellStyle name="Input 3 2 2 7" xfId="15708" xr:uid="{00000000-0005-0000-0000-0000330B0000}"/>
    <cellStyle name="Input 3 2 2 8" xfId="14822" xr:uid="{00000000-0005-0000-0000-0000340B0000}"/>
    <cellStyle name="Input 3 2 2 9" xfId="15249" xr:uid="{00000000-0005-0000-0000-0000350B0000}"/>
    <cellStyle name="Input 3 2 3" xfId="3083" xr:uid="{00000000-0005-0000-0000-0000360B0000}"/>
    <cellStyle name="Input 3 2 4" xfId="3448" xr:uid="{00000000-0005-0000-0000-0000370B0000}"/>
    <cellStyle name="Input 3 2 5" xfId="2944" xr:uid="{00000000-0005-0000-0000-0000380B0000}"/>
    <cellStyle name="Input 3 2 6" xfId="6178" xr:uid="{00000000-0005-0000-0000-0000390B0000}"/>
    <cellStyle name="Input 3 2 7" xfId="9449" xr:uid="{00000000-0005-0000-0000-00003A0B0000}"/>
    <cellStyle name="Input 3 2 8" xfId="11055" xr:uid="{00000000-0005-0000-0000-00003B0B0000}"/>
    <cellStyle name="Input 3 2 9" xfId="14896" xr:uid="{00000000-0005-0000-0000-00003C0B0000}"/>
    <cellStyle name="Input 3 20" xfId="19736" xr:uid="{00000000-0005-0000-0000-00003D0B0000}"/>
    <cellStyle name="Input 3 3" xfId="194" xr:uid="{00000000-0005-0000-0000-00003E0B0000}"/>
    <cellStyle name="Input 3 3 10" xfId="12364" xr:uid="{00000000-0005-0000-0000-00003F0B0000}"/>
    <cellStyle name="Input 3 3 11" xfId="15393" xr:uid="{00000000-0005-0000-0000-0000400B0000}"/>
    <cellStyle name="Input 3 3 12" xfId="17782" xr:uid="{00000000-0005-0000-0000-0000410B0000}"/>
    <cellStyle name="Input 3 3 13" xfId="12641" xr:uid="{00000000-0005-0000-0000-0000420B0000}"/>
    <cellStyle name="Input 3 3 2" xfId="1073" xr:uid="{00000000-0005-0000-0000-0000430B0000}"/>
    <cellStyle name="Input 3 3 2 10" xfId="20120" xr:uid="{00000000-0005-0000-0000-0000440B0000}"/>
    <cellStyle name="Input 3 3 2 11" xfId="21859" xr:uid="{00000000-0005-0000-0000-0000450B0000}"/>
    <cellStyle name="Input 3 3 2 2" xfId="3976" xr:uid="{00000000-0005-0000-0000-0000460B0000}"/>
    <cellStyle name="Input 3 3 2 3" xfId="6454" xr:uid="{00000000-0005-0000-0000-0000470B0000}"/>
    <cellStyle name="Input 3 3 2 4" xfId="8411" xr:uid="{00000000-0005-0000-0000-0000480B0000}"/>
    <cellStyle name="Input 3 3 2 5" xfId="10364" xr:uid="{00000000-0005-0000-0000-0000490B0000}"/>
    <cellStyle name="Input 3 3 2 6" xfId="12319" xr:uid="{00000000-0005-0000-0000-00004A0B0000}"/>
    <cellStyle name="Input 3 3 2 7" xfId="10475" xr:uid="{00000000-0005-0000-0000-00004B0B0000}"/>
    <cellStyle name="Input 3 3 2 8" xfId="16397" xr:uid="{00000000-0005-0000-0000-00004C0B0000}"/>
    <cellStyle name="Input 3 3 2 9" xfId="18285" xr:uid="{00000000-0005-0000-0000-00004D0B0000}"/>
    <cellStyle name="Input 3 3 3" xfId="3097" xr:uid="{00000000-0005-0000-0000-00004E0B0000}"/>
    <cellStyle name="Input 3 3 4" xfId="3444" xr:uid="{00000000-0005-0000-0000-00004F0B0000}"/>
    <cellStyle name="Input 3 3 5" xfId="3645" xr:uid="{00000000-0005-0000-0000-0000500B0000}"/>
    <cellStyle name="Input 3 3 6" xfId="6670" xr:uid="{00000000-0005-0000-0000-0000510B0000}"/>
    <cellStyle name="Input 3 3 7" xfId="8626" xr:uid="{00000000-0005-0000-0000-0000520B0000}"/>
    <cellStyle name="Input 3 3 8" xfId="10727" xr:uid="{00000000-0005-0000-0000-0000530B0000}"/>
    <cellStyle name="Input 3 3 9" xfId="15529" xr:uid="{00000000-0005-0000-0000-0000540B0000}"/>
    <cellStyle name="Input 3 4" xfId="1470" xr:uid="{00000000-0005-0000-0000-0000550B0000}"/>
    <cellStyle name="Input 3 4 10" xfId="20443" xr:uid="{00000000-0005-0000-0000-0000560B0000}"/>
    <cellStyle name="Input 3 4 11" xfId="22123" xr:uid="{00000000-0005-0000-0000-0000570B0000}"/>
    <cellStyle name="Input 3 4 2" xfId="4373" xr:uid="{00000000-0005-0000-0000-0000580B0000}"/>
    <cellStyle name="Input 3 4 3" xfId="6851" xr:uid="{00000000-0005-0000-0000-0000590B0000}"/>
    <cellStyle name="Input 3 4 4" xfId="8807" xr:uid="{00000000-0005-0000-0000-00005A0B0000}"/>
    <cellStyle name="Input 3 4 5" xfId="10760" xr:uid="{00000000-0005-0000-0000-00005B0B0000}"/>
    <cellStyle name="Input 3 4 6" xfId="12714" xr:uid="{00000000-0005-0000-0000-00005C0B0000}"/>
    <cellStyle name="Input 3 4 7" xfId="14586" xr:uid="{00000000-0005-0000-0000-00005D0B0000}"/>
    <cellStyle name="Input 3 4 8" xfId="16769" xr:uid="{00000000-0005-0000-0000-00005E0B0000}"/>
    <cellStyle name="Input 3 4 9" xfId="18642" xr:uid="{00000000-0005-0000-0000-00005F0B0000}"/>
    <cellStyle name="Input 3 5" xfId="1577" xr:uid="{00000000-0005-0000-0000-0000600B0000}"/>
    <cellStyle name="Input 3 5 10" xfId="20546" xr:uid="{00000000-0005-0000-0000-0000610B0000}"/>
    <cellStyle name="Input 3 5 11" xfId="22218" xr:uid="{00000000-0005-0000-0000-0000620B0000}"/>
    <cellStyle name="Input 3 5 2" xfId="4480" xr:uid="{00000000-0005-0000-0000-0000630B0000}"/>
    <cellStyle name="Input 3 5 3" xfId="6958" xr:uid="{00000000-0005-0000-0000-0000640B0000}"/>
    <cellStyle name="Input 3 5 4" xfId="8914" xr:uid="{00000000-0005-0000-0000-0000650B0000}"/>
    <cellStyle name="Input 3 5 5" xfId="10867" xr:uid="{00000000-0005-0000-0000-0000660B0000}"/>
    <cellStyle name="Input 3 5 6" xfId="12821" xr:uid="{00000000-0005-0000-0000-0000670B0000}"/>
    <cellStyle name="Input 3 5 7" xfId="15960" xr:uid="{00000000-0005-0000-0000-0000680B0000}"/>
    <cellStyle name="Input 3 5 8" xfId="16876" xr:uid="{00000000-0005-0000-0000-0000690B0000}"/>
    <cellStyle name="Input 3 5 9" xfId="18748" xr:uid="{00000000-0005-0000-0000-00006A0B0000}"/>
    <cellStyle name="Input 3 6" xfId="2231" xr:uid="{00000000-0005-0000-0000-00006B0B0000}"/>
    <cellStyle name="Input 3 6 10" xfId="21122" xr:uid="{00000000-0005-0000-0000-00006C0B0000}"/>
    <cellStyle name="Input 3 6 11" xfId="22711" xr:uid="{00000000-0005-0000-0000-00006D0B0000}"/>
    <cellStyle name="Input 3 6 2" xfId="5134" xr:uid="{00000000-0005-0000-0000-00006E0B0000}"/>
    <cellStyle name="Input 3 6 3" xfId="7610" xr:uid="{00000000-0005-0000-0000-00006F0B0000}"/>
    <cellStyle name="Input 3 6 4" xfId="9564" xr:uid="{00000000-0005-0000-0000-0000700B0000}"/>
    <cellStyle name="Input 3 6 5" xfId="11518" xr:uid="{00000000-0005-0000-0000-0000710B0000}"/>
    <cellStyle name="Input 3 6 6" xfId="13471" xr:uid="{00000000-0005-0000-0000-0000720B0000}"/>
    <cellStyle name="Input 3 6 7" xfId="14218" xr:uid="{00000000-0005-0000-0000-0000730B0000}"/>
    <cellStyle name="Input 3 6 8" xfId="17502" xr:uid="{00000000-0005-0000-0000-0000740B0000}"/>
    <cellStyle name="Input 3 6 9" xfId="19351" xr:uid="{00000000-0005-0000-0000-0000750B0000}"/>
    <cellStyle name="Input 3 7" xfId="2536" xr:uid="{00000000-0005-0000-0000-0000760B0000}"/>
    <cellStyle name="Input 3 7 10" xfId="21393" xr:uid="{00000000-0005-0000-0000-0000770B0000}"/>
    <cellStyle name="Input 3 7 11" xfId="22947" xr:uid="{00000000-0005-0000-0000-0000780B0000}"/>
    <cellStyle name="Input 3 7 2" xfId="5438" xr:uid="{00000000-0005-0000-0000-0000790B0000}"/>
    <cellStyle name="Input 3 7 3" xfId="7914" xr:uid="{00000000-0005-0000-0000-00007A0B0000}"/>
    <cellStyle name="Input 3 7 4" xfId="9866" xr:uid="{00000000-0005-0000-0000-00007B0B0000}"/>
    <cellStyle name="Input 3 7 5" xfId="11821" xr:uid="{00000000-0005-0000-0000-00007C0B0000}"/>
    <cellStyle name="Input 3 7 6" xfId="13773" xr:uid="{00000000-0005-0000-0000-00007D0B0000}"/>
    <cellStyle name="Input 3 7 7" xfId="14347" xr:uid="{00000000-0005-0000-0000-00007E0B0000}"/>
    <cellStyle name="Input 3 7 8" xfId="17795" xr:uid="{00000000-0005-0000-0000-00007F0B0000}"/>
    <cellStyle name="Input 3 7 9" xfId="19634" xr:uid="{00000000-0005-0000-0000-0000800B0000}"/>
    <cellStyle name="Input 3 8" xfId="2735" xr:uid="{00000000-0005-0000-0000-0000810B0000}"/>
    <cellStyle name="Input 3 8 10" xfId="21573" xr:uid="{00000000-0005-0000-0000-0000820B0000}"/>
    <cellStyle name="Input 3 8 11" xfId="23103" xr:uid="{00000000-0005-0000-0000-0000830B0000}"/>
    <cellStyle name="Input 3 8 2" xfId="5637" xr:uid="{00000000-0005-0000-0000-0000840B0000}"/>
    <cellStyle name="Input 3 8 3" xfId="8113" xr:uid="{00000000-0005-0000-0000-0000850B0000}"/>
    <cellStyle name="Input 3 8 4" xfId="10065" xr:uid="{00000000-0005-0000-0000-0000860B0000}"/>
    <cellStyle name="Input 3 8 5" xfId="12020" xr:uid="{00000000-0005-0000-0000-0000870B0000}"/>
    <cellStyle name="Input 3 8 6" xfId="13970" xr:uid="{00000000-0005-0000-0000-0000880B0000}"/>
    <cellStyle name="Input 3 8 7" xfId="16099" xr:uid="{00000000-0005-0000-0000-0000890B0000}"/>
    <cellStyle name="Input 3 8 8" xfId="17987" xr:uid="{00000000-0005-0000-0000-00008A0B0000}"/>
    <cellStyle name="Input 3 8 9" xfId="19823" xr:uid="{00000000-0005-0000-0000-00008B0B0000}"/>
    <cellStyle name="Input 3 9" xfId="229" xr:uid="{00000000-0005-0000-0000-00008C0B0000}"/>
    <cellStyle name="Input 3 9 10" xfId="16777" xr:uid="{00000000-0005-0000-0000-00008D0B0000}"/>
    <cellStyle name="Input 3 9 11" xfId="19224" xr:uid="{00000000-0005-0000-0000-00008E0B0000}"/>
    <cellStyle name="Input 3 9 12" xfId="20450" xr:uid="{00000000-0005-0000-0000-00008F0B0000}"/>
    <cellStyle name="Input 3 9 2" xfId="3132" xr:uid="{00000000-0005-0000-0000-0000900B0000}"/>
    <cellStyle name="Input 3 9 3" xfId="5788" xr:uid="{00000000-0005-0000-0000-0000910B0000}"/>
    <cellStyle name="Input 3 9 4" xfId="7501" xr:uid="{00000000-0005-0000-0000-0000920B0000}"/>
    <cellStyle name="Input 3 9 5" xfId="8815" xr:uid="{00000000-0005-0000-0000-0000930B0000}"/>
    <cellStyle name="Input 3 9 6" xfId="10768" xr:uid="{00000000-0005-0000-0000-0000940B0000}"/>
    <cellStyle name="Input 3 9 7" xfId="10456" xr:uid="{00000000-0005-0000-0000-0000950B0000}"/>
    <cellStyle name="Input 3 9 8" xfId="12392" xr:uid="{00000000-0005-0000-0000-0000960B0000}"/>
    <cellStyle name="Input 3 9 9" xfId="13316" xr:uid="{00000000-0005-0000-0000-0000970B0000}"/>
    <cellStyle name="Input 4" xfId="168" xr:uid="{00000000-0005-0000-0000-0000980B0000}"/>
    <cellStyle name="Input 4 10" xfId="11096" xr:uid="{00000000-0005-0000-0000-0000990B0000}"/>
    <cellStyle name="Input 4 11" xfId="14479" xr:uid="{00000000-0005-0000-0000-00009A0B0000}"/>
    <cellStyle name="Input 4 12" xfId="12384" xr:uid="{00000000-0005-0000-0000-00009B0B0000}"/>
    <cellStyle name="Input 4 13" xfId="17399" xr:uid="{00000000-0005-0000-0000-00009C0B0000}"/>
    <cellStyle name="Input 4 14" xfId="14469" xr:uid="{00000000-0005-0000-0000-00009D0B0000}"/>
    <cellStyle name="Input 4 15" xfId="21022" xr:uid="{00000000-0005-0000-0000-00009E0B0000}"/>
    <cellStyle name="Input 4 2" xfId="2680" xr:uid="{00000000-0005-0000-0000-00009F0B0000}"/>
    <cellStyle name="Input 4 2 10" xfId="21519" xr:uid="{00000000-0005-0000-0000-0000A00B0000}"/>
    <cellStyle name="Input 4 2 11" xfId="23056" xr:uid="{00000000-0005-0000-0000-0000A10B0000}"/>
    <cellStyle name="Input 4 2 2" xfId="5582" xr:uid="{00000000-0005-0000-0000-0000A20B0000}"/>
    <cellStyle name="Input 4 2 3" xfId="8058" xr:uid="{00000000-0005-0000-0000-0000A30B0000}"/>
    <cellStyle name="Input 4 2 4" xfId="10010" xr:uid="{00000000-0005-0000-0000-0000A40B0000}"/>
    <cellStyle name="Input 4 2 5" xfId="11965" xr:uid="{00000000-0005-0000-0000-0000A50B0000}"/>
    <cellStyle name="Input 4 2 6" xfId="13915" xr:uid="{00000000-0005-0000-0000-0000A60B0000}"/>
    <cellStyle name="Input 4 2 7" xfId="16044" xr:uid="{00000000-0005-0000-0000-0000A70B0000}"/>
    <cellStyle name="Input 4 2 8" xfId="17933" xr:uid="{00000000-0005-0000-0000-0000A80B0000}"/>
    <cellStyle name="Input 4 2 9" xfId="19769" xr:uid="{00000000-0005-0000-0000-0000A90B0000}"/>
    <cellStyle name="Input 4 3" xfId="2856" xr:uid="{00000000-0005-0000-0000-0000AA0B0000}"/>
    <cellStyle name="Input 4 3 10" xfId="21693" xr:uid="{00000000-0005-0000-0000-0000AB0B0000}"/>
    <cellStyle name="Input 4 3 11" xfId="23222" xr:uid="{00000000-0005-0000-0000-0000AC0B0000}"/>
    <cellStyle name="Input 4 3 2" xfId="5758" xr:uid="{00000000-0005-0000-0000-0000AD0B0000}"/>
    <cellStyle name="Input 4 3 3" xfId="8234" xr:uid="{00000000-0005-0000-0000-0000AE0B0000}"/>
    <cellStyle name="Input 4 3 4" xfId="10186" xr:uid="{00000000-0005-0000-0000-0000AF0B0000}"/>
    <cellStyle name="Input 4 3 5" xfId="12141" xr:uid="{00000000-0005-0000-0000-0000B00B0000}"/>
    <cellStyle name="Input 4 3 6" xfId="14091" xr:uid="{00000000-0005-0000-0000-0000B10B0000}"/>
    <cellStyle name="Input 4 3 7" xfId="16220" xr:uid="{00000000-0005-0000-0000-0000B20B0000}"/>
    <cellStyle name="Input 4 3 8" xfId="18108" xr:uid="{00000000-0005-0000-0000-0000B30B0000}"/>
    <cellStyle name="Input 4 3 9" xfId="19943" xr:uid="{00000000-0005-0000-0000-0000B40B0000}"/>
    <cellStyle name="Input 4 4" xfId="777" xr:uid="{00000000-0005-0000-0000-0000B50B0000}"/>
    <cellStyle name="Input 4 4 10" xfId="19745" xr:uid="{00000000-0005-0000-0000-0000B60B0000}"/>
    <cellStyle name="Input 4 4 11" xfId="21335" xr:uid="{00000000-0005-0000-0000-0000B70B0000}"/>
    <cellStyle name="Input 4 4 2" xfId="3680" xr:uid="{00000000-0005-0000-0000-0000B80B0000}"/>
    <cellStyle name="Input 4 4 3" xfId="6158" xr:uid="{00000000-0005-0000-0000-0000B90B0000}"/>
    <cellStyle name="Input 4 4 4" xfId="6069" xr:uid="{00000000-0005-0000-0000-0000BA0B0000}"/>
    <cellStyle name="Input 4 4 5" xfId="9805" xr:uid="{00000000-0005-0000-0000-0000BB0B0000}"/>
    <cellStyle name="Input 4 4 6" xfId="11760" xr:uid="{00000000-0005-0000-0000-0000BC0B0000}"/>
    <cellStyle name="Input 4 4 7" xfId="15876" xr:uid="{00000000-0005-0000-0000-0000BD0B0000}"/>
    <cellStyle name="Input 4 4 8" xfId="15245" xr:uid="{00000000-0005-0000-0000-0000BE0B0000}"/>
    <cellStyle name="Input 4 4 9" xfId="17734" xr:uid="{00000000-0005-0000-0000-0000BF0B0000}"/>
    <cellStyle name="Input 4 5" xfId="3071" xr:uid="{00000000-0005-0000-0000-0000C00B0000}"/>
    <cellStyle name="Input 4 6" xfId="2936" xr:uid="{00000000-0005-0000-0000-0000C10B0000}"/>
    <cellStyle name="Input 4 7" xfId="6173" xr:uid="{00000000-0005-0000-0000-0000C20B0000}"/>
    <cellStyle name="Input 4 8" xfId="9461" xr:uid="{00000000-0005-0000-0000-0000C30B0000}"/>
    <cellStyle name="Input 4 9" xfId="11415" xr:uid="{00000000-0005-0000-0000-0000C40B0000}"/>
    <cellStyle name="Input 5" xfId="166" xr:uid="{00000000-0005-0000-0000-0000C50B0000}"/>
    <cellStyle name="Input 5 10" xfId="13334" xr:uid="{00000000-0005-0000-0000-0000C60B0000}"/>
    <cellStyle name="Input 5 11" xfId="15070" xr:uid="{00000000-0005-0000-0000-0000C70B0000}"/>
    <cellStyle name="Input 5 12" xfId="14929" xr:uid="{00000000-0005-0000-0000-0000C80B0000}"/>
    <cellStyle name="Input 5 13" xfId="16753" xr:uid="{00000000-0005-0000-0000-0000C90B0000}"/>
    <cellStyle name="Input 5 14" xfId="18654" xr:uid="{00000000-0005-0000-0000-0000CA0B0000}"/>
    <cellStyle name="Input 5 15" xfId="20429" xr:uid="{00000000-0005-0000-0000-0000CB0B0000}"/>
    <cellStyle name="Input 5 2" xfId="2696" xr:uid="{00000000-0005-0000-0000-0000CC0B0000}"/>
    <cellStyle name="Input 5 2 10" xfId="21535" xr:uid="{00000000-0005-0000-0000-0000CD0B0000}"/>
    <cellStyle name="Input 5 2 11" xfId="23072" xr:uid="{00000000-0005-0000-0000-0000CE0B0000}"/>
    <cellStyle name="Input 5 2 2" xfId="5598" xr:uid="{00000000-0005-0000-0000-0000CF0B0000}"/>
    <cellStyle name="Input 5 2 3" xfId="8074" xr:uid="{00000000-0005-0000-0000-0000D00B0000}"/>
    <cellStyle name="Input 5 2 4" xfId="10026" xr:uid="{00000000-0005-0000-0000-0000D10B0000}"/>
    <cellStyle name="Input 5 2 5" xfId="11981" xr:uid="{00000000-0005-0000-0000-0000D20B0000}"/>
    <cellStyle name="Input 5 2 6" xfId="13931" xr:uid="{00000000-0005-0000-0000-0000D30B0000}"/>
    <cellStyle name="Input 5 2 7" xfId="16060" xr:uid="{00000000-0005-0000-0000-0000D40B0000}"/>
    <cellStyle name="Input 5 2 8" xfId="17949" xr:uid="{00000000-0005-0000-0000-0000D50B0000}"/>
    <cellStyle name="Input 5 2 9" xfId="19785" xr:uid="{00000000-0005-0000-0000-0000D60B0000}"/>
    <cellStyle name="Input 5 3" xfId="2872" xr:uid="{00000000-0005-0000-0000-0000D70B0000}"/>
    <cellStyle name="Input 5 3 10" xfId="21709" xr:uid="{00000000-0005-0000-0000-0000D80B0000}"/>
    <cellStyle name="Input 5 3 11" xfId="23238" xr:uid="{00000000-0005-0000-0000-0000D90B0000}"/>
    <cellStyle name="Input 5 3 2" xfId="5774" xr:uid="{00000000-0005-0000-0000-0000DA0B0000}"/>
    <cellStyle name="Input 5 3 3" xfId="8250" xr:uid="{00000000-0005-0000-0000-0000DB0B0000}"/>
    <cellStyle name="Input 5 3 4" xfId="10202" xr:uid="{00000000-0005-0000-0000-0000DC0B0000}"/>
    <cellStyle name="Input 5 3 5" xfId="12157" xr:uid="{00000000-0005-0000-0000-0000DD0B0000}"/>
    <cellStyle name="Input 5 3 6" xfId="14107" xr:uid="{00000000-0005-0000-0000-0000DE0B0000}"/>
    <cellStyle name="Input 5 3 7" xfId="16236" xr:uid="{00000000-0005-0000-0000-0000DF0B0000}"/>
    <cellStyle name="Input 5 3 8" xfId="18124" xr:uid="{00000000-0005-0000-0000-0000E00B0000}"/>
    <cellStyle name="Input 5 3 9" xfId="19959" xr:uid="{00000000-0005-0000-0000-0000E10B0000}"/>
    <cellStyle name="Input 5 4" xfId="1094" xr:uid="{00000000-0005-0000-0000-0000E20B0000}"/>
    <cellStyle name="Input 5 4 10" xfId="20140" xr:uid="{00000000-0005-0000-0000-0000E30B0000}"/>
    <cellStyle name="Input 5 4 11" xfId="21879" xr:uid="{00000000-0005-0000-0000-0000E40B0000}"/>
    <cellStyle name="Input 5 4 2" xfId="3997" xr:uid="{00000000-0005-0000-0000-0000E50B0000}"/>
    <cellStyle name="Input 5 4 3" xfId="6475" xr:uid="{00000000-0005-0000-0000-0000E60B0000}"/>
    <cellStyle name="Input 5 4 4" xfId="8432" xr:uid="{00000000-0005-0000-0000-0000E70B0000}"/>
    <cellStyle name="Input 5 4 5" xfId="10385" xr:uid="{00000000-0005-0000-0000-0000E80B0000}"/>
    <cellStyle name="Input 5 4 6" xfId="12340" xr:uid="{00000000-0005-0000-0000-0000E90B0000}"/>
    <cellStyle name="Input 5 4 7" xfId="15121" xr:uid="{00000000-0005-0000-0000-0000EA0B0000}"/>
    <cellStyle name="Input 5 4 8" xfId="16418" xr:uid="{00000000-0005-0000-0000-0000EB0B0000}"/>
    <cellStyle name="Input 5 4 9" xfId="18306" xr:uid="{00000000-0005-0000-0000-0000EC0B0000}"/>
    <cellStyle name="Input 5 5" xfId="3069" xr:uid="{00000000-0005-0000-0000-0000ED0B0000}"/>
    <cellStyle name="Input 5 6" xfId="3455" xr:uid="{00000000-0005-0000-0000-0000EE0B0000}"/>
    <cellStyle name="Input 5 7" xfId="7474" xr:uid="{00000000-0005-0000-0000-0000EF0B0000}"/>
    <cellStyle name="Input 5 8" xfId="8789" xr:uid="{00000000-0005-0000-0000-0000F00B0000}"/>
    <cellStyle name="Input 5 9" xfId="10742" xr:uid="{00000000-0005-0000-0000-0000F10B0000}"/>
    <cellStyle name="Input 6" xfId="1435" xr:uid="{00000000-0005-0000-0000-0000F20B0000}"/>
    <cellStyle name="Input 6 10" xfId="16736" xr:uid="{00000000-0005-0000-0000-0000F30B0000}"/>
    <cellStyle name="Input 6 11" xfId="18609" xr:uid="{00000000-0005-0000-0000-0000F40B0000}"/>
    <cellStyle name="Input 6 12" xfId="20415" xr:uid="{00000000-0005-0000-0000-0000F50B0000}"/>
    <cellStyle name="Input 6 13" xfId="22105" xr:uid="{00000000-0005-0000-0000-0000F60B0000}"/>
    <cellStyle name="Input 6 2" xfId="2673" xr:uid="{00000000-0005-0000-0000-0000F70B0000}"/>
    <cellStyle name="Input 6 2 10" xfId="21512" xr:uid="{00000000-0005-0000-0000-0000F80B0000}"/>
    <cellStyle name="Input 6 2 11" xfId="23049" xr:uid="{00000000-0005-0000-0000-0000F90B0000}"/>
    <cellStyle name="Input 6 2 2" xfId="5575" xr:uid="{00000000-0005-0000-0000-0000FA0B0000}"/>
    <cellStyle name="Input 6 2 3" xfId="8051" xr:uid="{00000000-0005-0000-0000-0000FB0B0000}"/>
    <cellStyle name="Input 6 2 4" xfId="10003" xr:uid="{00000000-0005-0000-0000-0000FC0B0000}"/>
    <cellStyle name="Input 6 2 5" xfId="11958" xr:uid="{00000000-0005-0000-0000-0000FD0B0000}"/>
    <cellStyle name="Input 6 2 6" xfId="13908" xr:uid="{00000000-0005-0000-0000-0000FE0B0000}"/>
    <cellStyle name="Input 6 2 7" xfId="16037" xr:uid="{00000000-0005-0000-0000-0000FF0B0000}"/>
    <cellStyle name="Input 6 2 8" xfId="17926" xr:uid="{00000000-0005-0000-0000-0000000C0000}"/>
    <cellStyle name="Input 6 2 9" xfId="19762" xr:uid="{00000000-0005-0000-0000-0000010C0000}"/>
    <cellStyle name="Input 6 3" xfId="2849" xr:uid="{00000000-0005-0000-0000-0000020C0000}"/>
    <cellStyle name="Input 6 3 10" xfId="21686" xr:uid="{00000000-0005-0000-0000-0000030C0000}"/>
    <cellStyle name="Input 6 3 11" xfId="23215" xr:uid="{00000000-0005-0000-0000-0000040C0000}"/>
    <cellStyle name="Input 6 3 2" xfId="5751" xr:uid="{00000000-0005-0000-0000-0000050C0000}"/>
    <cellStyle name="Input 6 3 3" xfId="8227" xr:uid="{00000000-0005-0000-0000-0000060C0000}"/>
    <cellStyle name="Input 6 3 4" xfId="10179" xr:uid="{00000000-0005-0000-0000-0000070C0000}"/>
    <cellStyle name="Input 6 3 5" xfId="12134" xr:uid="{00000000-0005-0000-0000-0000080C0000}"/>
    <cellStyle name="Input 6 3 6" xfId="14084" xr:uid="{00000000-0005-0000-0000-0000090C0000}"/>
    <cellStyle name="Input 6 3 7" xfId="16213" xr:uid="{00000000-0005-0000-0000-00000A0C0000}"/>
    <cellStyle name="Input 6 3 8" xfId="18101" xr:uid="{00000000-0005-0000-0000-00000B0C0000}"/>
    <cellStyle name="Input 6 3 9" xfId="19936" xr:uid="{00000000-0005-0000-0000-00000C0C0000}"/>
    <cellStyle name="Input 6 4" xfId="4338" xr:uid="{00000000-0005-0000-0000-00000D0C0000}"/>
    <cellStyle name="Input 6 5" xfId="6816" xr:uid="{00000000-0005-0000-0000-00000E0C0000}"/>
    <cellStyle name="Input 6 6" xfId="8772" xr:uid="{00000000-0005-0000-0000-00000F0C0000}"/>
    <cellStyle name="Input 6 7" xfId="10725" xr:uid="{00000000-0005-0000-0000-0000100C0000}"/>
    <cellStyle name="Input 6 8" xfId="12679" xr:uid="{00000000-0005-0000-0000-0000110C0000}"/>
    <cellStyle name="Input 6 9" xfId="15079" xr:uid="{00000000-0005-0000-0000-0000120C0000}"/>
    <cellStyle name="Input 7" xfId="1745" xr:uid="{00000000-0005-0000-0000-0000130C0000}"/>
    <cellStyle name="Input 7 10" xfId="20712" xr:uid="{00000000-0005-0000-0000-0000140C0000}"/>
    <cellStyle name="Input 7 11" xfId="22376" xr:uid="{00000000-0005-0000-0000-0000150C0000}"/>
    <cellStyle name="Input 7 2" xfId="4648" xr:uid="{00000000-0005-0000-0000-0000160C0000}"/>
    <cellStyle name="Input 7 3" xfId="7126" xr:uid="{00000000-0005-0000-0000-0000170C0000}"/>
    <cellStyle name="Input 7 4" xfId="9082" xr:uid="{00000000-0005-0000-0000-0000180C0000}"/>
    <cellStyle name="Input 7 5" xfId="11035" xr:uid="{00000000-0005-0000-0000-0000190C0000}"/>
    <cellStyle name="Input 7 6" xfId="12989" xr:uid="{00000000-0005-0000-0000-00001A0C0000}"/>
    <cellStyle name="Input 7 7" xfId="10463" xr:uid="{00000000-0005-0000-0000-00001B0C0000}"/>
    <cellStyle name="Input 7 8" xfId="17044" xr:uid="{00000000-0005-0000-0000-00001C0C0000}"/>
    <cellStyle name="Input 7 9" xfId="18914" xr:uid="{00000000-0005-0000-0000-00001D0C0000}"/>
    <cellStyle name="Input 8" xfId="2207" xr:uid="{00000000-0005-0000-0000-00001E0C0000}"/>
    <cellStyle name="Input 8 10" xfId="21099" xr:uid="{00000000-0005-0000-0000-00001F0C0000}"/>
    <cellStyle name="Input 8 11" xfId="22689" xr:uid="{00000000-0005-0000-0000-0000200C0000}"/>
    <cellStyle name="Input 8 2" xfId="5110" xr:uid="{00000000-0005-0000-0000-0000210C0000}"/>
    <cellStyle name="Input 8 3" xfId="7586" xr:uid="{00000000-0005-0000-0000-0000220C0000}"/>
    <cellStyle name="Input 8 4" xfId="9540" xr:uid="{00000000-0005-0000-0000-0000230C0000}"/>
    <cellStyle name="Input 8 5" xfId="11494" xr:uid="{00000000-0005-0000-0000-0000240C0000}"/>
    <cellStyle name="Input 8 6" xfId="13447" xr:uid="{00000000-0005-0000-0000-0000250C0000}"/>
    <cellStyle name="Input 8 7" xfId="15554" xr:uid="{00000000-0005-0000-0000-0000260C0000}"/>
    <cellStyle name="Input 8 8" xfId="17478" xr:uid="{00000000-0005-0000-0000-0000270C0000}"/>
    <cellStyle name="Input 8 9" xfId="19328" xr:uid="{00000000-0005-0000-0000-0000280C0000}"/>
    <cellStyle name="Input 9" xfId="2353" xr:uid="{00000000-0005-0000-0000-0000290C0000}"/>
    <cellStyle name="Input 9 10" xfId="21233" xr:uid="{00000000-0005-0000-0000-00002A0C0000}"/>
    <cellStyle name="Input 9 11" xfId="22809" xr:uid="{00000000-0005-0000-0000-00002B0C0000}"/>
    <cellStyle name="Input 9 2" xfId="5256" xr:uid="{00000000-0005-0000-0000-00002C0C0000}"/>
    <cellStyle name="Input 9 3" xfId="7732" xr:uid="{00000000-0005-0000-0000-00002D0C0000}"/>
    <cellStyle name="Input 9 4" xfId="9685" xr:uid="{00000000-0005-0000-0000-00002E0C0000}"/>
    <cellStyle name="Input 9 5" xfId="11639" xr:uid="{00000000-0005-0000-0000-00002F0C0000}"/>
    <cellStyle name="Input 9 6" xfId="13591" xr:uid="{00000000-0005-0000-0000-0000300C0000}"/>
    <cellStyle name="Input 9 7" xfId="14391" xr:uid="{00000000-0005-0000-0000-0000310C0000}"/>
    <cellStyle name="Input 9 8" xfId="17619" xr:uid="{00000000-0005-0000-0000-0000320C0000}"/>
    <cellStyle name="Input 9 9" xfId="19465" xr:uid="{00000000-0005-0000-0000-0000330C0000}"/>
    <cellStyle name="KT-stlpec" xfId="96" xr:uid="{00000000-0005-0000-0000-0000340C0000}"/>
    <cellStyle name="KT-stlpec 10" xfId="2186" xr:uid="{00000000-0005-0000-0000-0000350C0000}"/>
    <cellStyle name="KT-stlpec 10 10" xfId="19309" xr:uid="{00000000-0005-0000-0000-0000360C0000}"/>
    <cellStyle name="KT-stlpec 10 11" xfId="21080" xr:uid="{00000000-0005-0000-0000-0000370C0000}"/>
    <cellStyle name="KT-stlpec 10 12" xfId="22670" xr:uid="{00000000-0005-0000-0000-0000380C0000}"/>
    <cellStyle name="KT-stlpec 10 2" xfId="5089" xr:uid="{00000000-0005-0000-0000-0000390C0000}"/>
    <cellStyle name="KT-stlpec 10 3" xfId="7566" xr:uid="{00000000-0005-0000-0000-00003A0C0000}"/>
    <cellStyle name="KT-stlpec 10 4" xfId="9519" xr:uid="{00000000-0005-0000-0000-00003B0C0000}"/>
    <cellStyle name="KT-stlpec 10 5" xfId="11473" xr:uid="{00000000-0005-0000-0000-00003C0C0000}"/>
    <cellStyle name="KT-stlpec 10 6" xfId="13426" xr:uid="{00000000-0005-0000-0000-00003D0C0000}"/>
    <cellStyle name="KT-stlpec 10 7" xfId="15351" xr:uid="{00000000-0005-0000-0000-00003E0C0000}"/>
    <cellStyle name="KT-stlpec 10 8" xfId="3728" xr:uid="{00000000-0005-0000-0000-00003F0C0000}"/>
    <cellStyle name="KT-stlpec 10 9" xfId="17457" xr:uid="{00000000-0005-0000-0000-0000400C0000}"/>
    <cellStyle name="KT-stlpec 11" xfId="215" xr:uid="{00000000-0005-0000-0000-0000410C0000}"/>
    <cellStyle name="KT-stlpec 11 10" xfId="14673" xr:uid="{00000000-0005-0000-0000-0000420C0000}"/>
    <cellStyle name="KT-stlpec 11 11" xfId="9615" xr:uid="{00000000-0005-0000-0000-0000430C0000}"/>
    <cellStyle name="KT-stlpec 11 12" xfId="14848" xr:uid="{00000000-0005-0000-0000-0000440C0000}"/>
    <cellStyle name="KT-stlpec 11 2" xfId="3118" xr:uid="{00000000-0005-0000-0000-0000450C0000}"/>
    <cellStyle name="KT-stlpec 11 3" xfId="2934" xr:uid="{00000000-0005-0000-0000-0000460C0000}"/>
    <cellStyle name="KT-stlpec 11 4" xfId="3029" xr:uid="{00000000-0005-0000-0000-0000470C0000}"/>
    <cellStyle name="KT-stlpec 11 5" xfId="6843" xr:uid="{00000000-0005-0000-0000-0000480C0000}"/>
    <cellStyle name="KT-stlpec 11 6" xfId="9975" xr:uid="{00000000-0005-0000-0000-0000490C0000}"/>
    <cellStyle name="KT-stlpec 11 7" xfId="9786" xr:uid="{00000000-0005-0000-0000-00004A0C0000}"/>
    <cellStyle name="KT-stlpec 11 8" xfId="14450" xr:uid="{00000000-0005-0000-0000-00004B0C0000}"/>
    <cellStyle name="KT-stlpec 11 9" xfId="13703" xr:uid="{00000000-0005-0000-0000-00004C0C0000}"/>
    <cellStyle name="KT-stlpec 12" xfId="2999" xr:uid="{00000000-0005-0000-0000-00004D0C0000}"/>
    <cellStyle name="KT-stlpec 13" xfId="3483" xr:uid="{00000000-0005-0000-0000-00004E0C0000}"/>
    <cellStyle name="KT-stlpec 14" xfId="5962" xr:uid="{00000000-0005-0000-0000-00004F0C0000}"/>
    <cellStyle name="KT-stlpec 15" xfId="6112" xr:uid="{00000000-0005-0000-0000-0000500C0000}"/>
    <cellStyle name="KT-stlpec 16" xfId="6504" xr:uid="{00000000-0005-0000-0000-0000510C0000}"/>
    <cellStyle name="KT-stlpec 17" xfId="8461" xr:uid="{00000000-0005-0000-0000-0000520C0000}"/>
    <cellStyle name="KT-stlpec 18" xfId="16011" xr:uid="{00000000-0005-0000-0000-0000530C0000}"/>
    <cellStyle name="KT-stlpec 19" xfId="14805" xr:uid="{00000000-0005-0000-0000-0000540C0000}"/>
    <cellStyle name="KT-stlpec 2" xfId="155" xr:uid="{00000000-0005-0000-0000-0000550C0000}"/>
    <cellStyle name="KT-stlpec 2 10" xfId="2978" xr:uid="{00000000-0005-0000-0000-0000560C0000}"/>
    <cellStyle name="KT-stlpec 2 11" xfId="6131" xr:uid="{00000000-0005-0000-0000-0000570C0000}"/>
    <cellStyle name="KT-stlpec 2 12" xfId="7200" xr:uid="{00000000-0005-0000-0000-0000580C0000}"/>
    <cellStyle name="KT-stlpec 2 13" xfId="6044" xr:uid="{00000000-0005-0000-0000-0000590C0000}"/>
    <cellStyle name="KT-stlpec 2 14" xfId="15973" xr:uid="{00000000-0005-0000-0000-00005A0C0000}"/>
    <cellStyle name="KT-stlpec 2 15" xfId="14842" xr:uid="{00000000-0005-0000-0000-00005B0C0000}"/>
    <cellStyle name="KT-stlpec 2 16" xfId="15665" xr:uid="{00000000-0005-0000-0000-00005C0C0000}"/>
    <cellStyle name="KT-stlpec 2 17" xfId="15515" xr:uid="{00000000-0005-0000-0000-00005D0C0000}"/>
    <cellStyle name="KT-stlpec 2 18" xfId="17108" xr:uid="{00000000-0005-0000-0000-00005E0C0000}"/>
    <cellStyle name="KT-stlpec 2 2" xfId="183" xr:uid="{00000000-0005-0000-0000-00005F0C0000}"/>
    <cellStyle name="KT-stlpec 2 2 10" xfId="15727" xr:uid="{00000000-0005-0000-0000-0000600C0000}"/>
    <cellStyle name="KT-stlpec 2 2 11" xfId="14619" xr:uid="{00000000-0005-0000-0000-0000610C0000}"/>
    <cellStyle name="KT-stlpec 2 2 12" xfId="17150" xr:uid="{00000000-0005-0000-0000-0000620C0000}"/>
    <cellStyle name="KT-stlpec 2 2 13" xfId="10404" xr:uid="{00000000-0005-0000-0000-0000630C0000}"/>
    <cellStyle name="KT-stlpec 2 2 2" xfId="810" xr:uid="{00000000-0005-0000-0000-0000640C0000}"/>
    <cellStyle name="KT-stlpec 2 2 2 10" xfId="18361" xr:uid="{00000000-0005-0000-0000-0000650C0000}"/>
    <cellStyle name="KT-stlpec 2 2 2 11" xfId="14865" xr:uid="{00000000-0005-0000-0000-0000660C0000}"/>
    <cellStyle name="KT-stlpec 2 2 2 2" xfId="3713" xr:uid="{00000000-0005-0000-0000-0000670C0000}"/>
    <cellStyle name="KT-stlpec 2 2 2 3" xfId="6191" xr:uid="{00000000-0005-0000-0000-0000680C0000}"/>
    <cellStyle name="KT-stlpec 2 2 2 4" xfId="6060" xr:uid="{00000000-0005-0000-0000-0000690C0000}"/>
    <cellStyle name="KT-stlpec 2 2 2 5" xfId="7213" xr:uid="{00000000-0005-0000-0000-00006A0C0000}"/>
    <cellStyle name="KT-stlpec 2 2 2 6" xfId="8525" xr:uid="{00000000-0005-0000-0000-00006B0C0000}"/>
    <cellStyle name="KT-stlpec 2 2 2 7" xfId="15377" xr:uid="{00000000-0005-0000-0000-00006C0C0000}"/>
    <cellStyle name="KT-stlpec 2 2 2 8" xfId="15268" xr:uid="{00000000-0005-0000-0000-00006D0C0000}"/>
    <cellStyle name="KT-stlpec 2 2 2 9" xfId="5931" xr:uid="{00000000-0005-0000-0000-00006E0C0000}"/>
    <cellStyle name="KT-stlpec 2 2 3" xfId="3086" xr:uid="{00000000-0005-0000-0000-00006F0C0000}"/>
    <cellStyle name="KT-stlpec 2 2 4" xfId="5226" xr:uid="{00000000-0005-0000-0000-0000700C0000}"/>
    <cellStyle name="KT-stlpec 2 2 5" xfId="3173" xr:uid="{00000000-0005-0000-0000-0000710C0000}"/>
    <cellStyle name="KT-stlpec 2 2 6" xfId="7503" xr:uid="{00000000-0005-0000-0000-0000720C0000}"/>
    <cellStyle name="KT-stlpec 2 2 7" xfId="8817" xr:uid="{00000000-0005-0000-0000-0000730C0000}"/>
    <cellStyle name="KT-stlpec 2 2 8" xfId="8501" xr:uid="{00000000-0005-0000-0000-0000740C0000}"/>
    <cellStyle name="KT-stlpec 2 2 9" xfId="15512" xr:uid="{00000000-0005-0000-0000-0000750C0000}"/>
    <cellStyle name="KT-stlpec 2 3" xfId="197" xr:uid="{00000000-0005-0000-0000-0000760C0000}"/>
    <cellStyle name="KT-stlpec 2 3 10" xfId="14783" xr:uid="{00000000-0005-0000-0000-0000770C0000}"/>
    <cellStyle name="KT-stlpec 2 3 11" xfId="14709" xr:uid="{00000000-0005-0000-0000-0000780C0000}"/>
    <cellStyle name="KT-stlpec 2 3 12" xfId="18932" xr:uid="{00000000-0005-0000-0000-0000790C0000}"/>
    <cellStyle name="KT-stlpec 2 3 13" xfId="17883" xr:uid="{00000000-0005-0000-0000-00007A0C0000}"/>
    <cellStyle name="KT-stlpec 2 3 2" xfId="1072" xr:uid="{00000000-0005-0000-0000-00007B0C0000}"/>
    <cellStyle name="KT-stlpec 2 3 2 10" xfId="20119" xr:uid="{00000000-0005-0000-0000-00007C0C0000}"/>
    <cellStyle name="KT-stlpec 2 3 2 11" xfId="21858" xr:uid="{00000000-0005-0000-0000-00007D0C0000}"/>
    <cellStyle name="KT-stlpec 2 3 2 2" xfId="3975" xr:uid="{00000000-0005-0000-0000-00007E0C0000}"/>
    <cellStyle name="KT-stlpec 2 3 2 3" xfId="6453" xr:uid="{00000000-0005-0000-0000-00007F0C0000}"/>
    <cellStyle name="KT-stlpec 2 3 2 4" xfId="8410" xr:uid="{00000000-0005-0000-0000-0000800C0000}"/>
    <cellStyle name="KT-stlpec 2 3 2 5" xfId="10363" xr:uid="{00000000-0005-0000-0000-0000810C0000}"/>
    <cellStyle name="KT-stlpec 2 3 2 6" xfId="12318" xr:uid="{00000000-0005-0000-0000-0000820C0000}"/>
    <cellStyle name="KT-stlpec 2 3 2 7" xfId="14745" xr:uid="{00000000-0005-0000-0000-0000830C0000}"/>
    <cellStyle name="KT-stlpec 2 3 2 8" xfId="16396" xr:uid="{00000000-0005-0000-0000-0000840C0000}"/>
    <cellStyle name="KT-stlpec 2 3 2 9" xfId="18284" xr:uid="{00000000-0005-0000-0000-0000850C0000}"/>
    <cellStyle name="KT-stlpec 2 3 3" xfId="3100" xr:uid="{00000000-0005-0000-0000-0000860C0000}"/>
    <cellStyle name="KT-stlpec 2 3 4" xfId="3441" xr:uid="{00000000-0005-0000-0000-0000870C0000}"/>
    <cellStyle name="KT-stlpec 2 3 5" xfId="7412" xr:uid="{00000000-0005-0000-0000-0000880C0000}"/>
    <cellStyle name="KT-stlpec 2 3 6" xfId="6125" xr:uid="{00000000-0005-0000-0000-0000890C0000}"/>
    <cellStyle name="KT-stlpec 2 3 7" xfId="9853" xr:uid="{00000000-0005-0000-0000-00008A0C0000}"/>
    <cellStyle name="KT-stlpec 2 3 8" xfId="13272" xr:uid="{00000000-0005-0000-0000-00008B0C0000}"/>
    <cellStyle name="KT-stlpec 2 3 9" xfId="14682" xr:uid="{00000000-0005-0000-0000-00008C0C0000}"/>
    <cellStyle name="KT-stlpec 2 4" xfId="1471" xr:uid="{00000000-0005-0000-0000-00008D0C0000}"/>
    <cellStyle name="KT-stlpec 2 4 10" xfId="18643" xr:uid="{00000000-0005-0000-0000-00008E0C0000}"/>
    <cellStyle name="KT-stlpec 2 4 11" xfId="20444" xr:uid="{00000000-0005-0000-0000-00008F0C0000}"/>
    <cellStyle name="KT-stlpec 2 4 12" xfId="22124" xr:uid="{00000000-0005-0000-0000-0000900C0000}"/>
    <cellStyle name="KT-stlpec 2 4 2" xfId="4374" xr:uid="{00000000-0005-0000-0000-0000910C0000}"/>
    <cellStyle name="KT-stlpec 2 4 3" xfId="6852" xr:uid="{00000000-0005-0000-0000-0000920C0000}"/>
    <cellStyle name="KT-stlpec 2 4 4" xfId="8808" xr:uid="{00000000-0005-0000-0000-0000930C0000}"/>
    <cellStyle name="KT-stlpec 2 4 5" xfId="10761" xr:uid="{00000000-0005-0000-0000-0000940C0000}"/>
    <cellStyle name="KT-stlpec 2 4 6" xfId="12715" xr:uid="{00000000-0005-0000-0000-0000950C0000}"/>
    <cellStyle name="KT-stlpec 2 4 7" xfId="14648" xr:uid="{00000000-0005-0000-0000-0000960C0000}"/>
    <cellStyle name="KT-stlpec 2 4 8" xfId="14781" xr:uid="{00000000-0005-0000-0000-0000970C0000}"/>
    <cellStyle name="KT-stlpec 2 4 9" xfId="16770" xr:uid="{00000000-0005-0000-0000-0000980C0000}"/>
    <cellStyle name="KT-stlpec 2 5" xfId="2114" xr:uid="{00000000-0005-0000-0000-0000990C0000}"/>
    <cellStyle name="KT-stlpec 2 5 10" xfId="21011" xr:uid="{00000000-0005-0000-0000-00009A0C0000}"/>
    <cellStyle name="KT-stlpec 2 5 11" xfId="22609" xr:uid="{00000000-0005-0000-0000-00009B0C0000}"/>
    <cellStyle name="KT-stlpec 2 5 2" xfId="5017" xr:uid="{00000000-0005-0000-0000-00009C0C0000}"/>
    <cellStyle name="KT-stlpec 2 5 3" xfId="7494" xr:uid="{00000000-0005-0000-0000-00009D0C0000}"/>
    <cellStyle name="KT-stlpec 2 5 4" xfId="9447" xr:uid="{00000000-0005-0000-0000-00009E0C0000}"/>
    <cellStyle name="KT-stlpec 2 5 5" xfId="11401" xr:uid="{00000000-0005-0000-0000-00009F0C0000}"/>
    <cellStyle name="KT-stlpec 2 5 6" xfId="13354" xr:uid="{00000000-0005-0000-0000-0000A00C0000}"/>
    <cellStyle name="KT-stlpec 2 5 7" xfId="12369" xr:uid="{00000000-0005-0000-0000-0000A10C0000}"/>
    <cellStyle name="KT-stlpec 2 5 8" xfId="17385" xr:uid="{00000000-0005-0000-0000-0000A20C0000}"/>
    <cellStyle name="KT-stlpec 2 5 9" xfId="19239" xr:uid="{00000000-0005-0000-0000-0000A30C0000}"/>
    <cellStyle name="KT-stlpec 2 6" xfId="2223" xr:uid="{00000000-0005-0000-0000-0000A40C0000}"/>
    <cellStyle name="KT-stlpec 2 6 10" xfId="19344" xr:uid="{00000000-0005-0000-0000-0000A50C0000}"/>
    <cellStyle name="KT-stlpec 2 6 11" xfId="21115" xr:uid="{00000000-0005-0000-0000-0000A60C0000}"/>
    <cellStyle name="KT-stlpec 2 6 12" xfId="22705" xr:uid="{00000000-0005-0000-0000-0000A70C0000}"/>
    <cellStyle name="KT-stlpec 2 6 2" xfId="5126" xr:uid="{00000000-0005-0000-0000-0000A80C0000}"/>
    <cellStyle name="KT-stlpec 2 6 3" xfId="7602" xr:uid="{00000000-0005-0000-0000-0000A90C0000}"/>
    <cellStyle name="KT-stlpec 2 6 4" xfId="9556" xr:uid="{00000000-0005-0000-0000-0000AA0C0000}"/>
    <cellStyle name="KT-stlpec 2 6 5" xfId="11510" xr:uid="{00000000-0005-0000-0000-0000AB0C0000}"/>
    <cellStyle name="KT-stlpec 2 6 6" xfId="13463" xr:uid="{00000000-0005-0000-0000-0000AC0C0000}"/>
    <cellStyle name="KT-stlpec 2 6 7" xfId="15388" xr:uid="{00000000-0005-0000-0000-0000AD0C0000}"/>
    <cellStyle name="KT-stlpec 2 6 8" xfId="14908" xr:uid="{00000000-0005-0000-0000-0000AE0C0000}"/>
    <cellStyle name="KT-stlpec 2 6 9" xfId="17494" xr:uid="{00000000-0005-0000-0000-0000AF0C0000}"/>
    <cellStyle name="KT-stlpec 2 7" xfId="230" xr:uid="{00000000-0005-0000-0000-0000B00C0000}"/>
    <cellStyle name="KT-stlpec 2 7 10" xfId="15526" xr:uid="{00000000-0005-0000-0000-0000B10C0000}"/>
    <cellStyle name="KT-stlpec 2 7 11" xfId="18628" xr:uid="{00000000-0005-0000-0000-0000B20C0000}"/>
    <cellStyle name="KT-stlpec 2 7 12" xfId="18961" xr:uid="{00000000-0005-0000-0000-0000B30C0000}"/>
    <cellStyle name="KT-stlpec 2 7 2" xfId="3133" xr:uid="{00000000-0005-0000-0000-0000B40C0000}"/>
    <cellStyle name="KT-stlpec 2 7 3" xfId="2935" xr:uid="{00000000-0005-0000-0000-0000B50C0000}"/>
    <cellStyle name="KT-stlpec 2 7 4" xfId="6859" xr:uid="{00000000-0005-0000-0000-0000B60C0000}"/>
    <cellStyle name="KT-stlpec 2 7 5" xfId="6058" xr:uid="{00000000-0005-0000-0000-0000B70C0000}"/>
    <cellStyle name="KT-stlpec 2 7 6" xfId="6091" xr:uid="{00000000-0005-0000-0000-0000B80C0000}"/>
    <cellStyle name="KT-stlpec 2 7 7" xfId="13361" xr:uid="{00000000-0005-0000-0000-0000B90C0000}"/>
    <cellStyle name="KT-stlpec 2 7 8" xfId="15510" xr:uid="{00000000-0005-0000-0000-0000BA0C0000}"/>
    <cellStyle name="KT-stlpec 2 7 9" xfId="15078" xr:uid="{00000000-0005-0000-0000-0000BB0C0000}"/>
    <cellStyle name="KT-stlpec 2 8" xfId="3058" xr:uid="{00000000-0005-0000-0000-0000BC0C0000}"/>
    <cellStyle name="KT-stlpec 2 9" xfId="3461" xr:uid="{00000000-0005-0000-0000-0000BD0C0000}"/>
    <cellStyle name="KT-stlpec 20" xfId="15214" xr:uid="{00000000-0005-0000-0000-0000BE0C0000}"/>
    <cellStyle name="KT-stlpec 21" xfId="15235" xr:uid="{00000000-0005-0000-0000-0000BF0C0000}"/>
    <cellStyle name="KT-stlpec 22" xfId="18017" xr:uid="{00000000-0005-0000-0000-0000C00C0000}"/>
    <cellStyle name="KT-stlpec 3" xfId="151" xr:uid="{00000000-0005-0000-0000-0000C10C0000}"/>
    <cellStyle name="KT-stlpec 3 10" xfId="3020" xr:uid="{00000000-0005-0000-0000-0000C20C0000}"/>
    <cellStyle name="KT-stlpec 3 11" xfId="6182" xr:uid="{00000000-0005-0000-0000-0000C30C0000}"/>
    <cellStyle name="KT-stlpec 3 12" xfId="5937" xr:uid="{00000000-0005-0000-0000-0000C40C0000}"/>
    <cellStyle name="KT-stlpec 3 13" xfId="5897" xr:uid="{00000000-0005-0000-0000-0000C50C0000}"/>
    <cellStyle name="KT-stlpec 3 14" xfId="10451" xr:uid="{00000000-0005-0000-0000-0000C60C0000}"/>
    <cellStyle name="KT-stlpec 3 15" xfId="14850" xr:uid="{00000000-0005-0000-0000-0000C70C0000}"/>
    <cellStyle name="KT-stlpec 3 16" xfId="15666" xr:uid="{00000000-0005-0000-0000-0000C80C0000}"/>
    <cellStyle name="KT-stlpec 3 17" xfId="12298" xr:uid="{00000000-0005-0000-0000-0000C90C0000}"/>
    <cellStyle name="KT-stlpec 3 18" xfId="15096" xr:uid="{00000000-0005-0000-0000-0000CA0C0000}"/>
    <cellStyle name="KT-stlpec 3 19" xfId="19203" xr:uid="{00000000-0005-0000-0000-0000CB0C0000}"/>
    <cellStyle name="KT-stlpec 3 2" xfId="179" xr:uid="{00000000-0005-0000-0000-0000CC0C0000}"/>
    <cellStyle name="KT-stlpec 3 2 10" xfId="14724" xr:uid="{00000000-0005-0000-0000-0000CD0C0000}"/>
    <cellStyle name="KT-stlpec 3 2 11" xfId="14605" xr:uid="{00000000-0005-0000-0000-0000CE0C0000}"/>
    <cellStyle name="KT-stlpec 3 2 12" xfId="9618" xr:uid="{00000000-0005-0000-0000-0000CF0C0000}"/>
    <cellStyle name="KT-stlpec 3 2 13" xfId="18926" xr:uid="{00000000-0005-0000-0000-0000D00C0000}"/>
    <cellStyle name="KT-stlpec 3 2 2" xfId="912" xr:uid="{00000000-0005-0000-0000-0000D10C0000}"/>
    <cellStyle name="KT-stlpec 3 2 2 10" xfId="18337" xr:uid="{00000000-0005-0000-0000-0000D20C0000}"/>
    <cellStyle name="KT-stlpec 3 2 2 11" xfId="20733" xr:uid="{00000000-0005-0000-0000-0000D30C0000}"/>
    <cellStyle name="KT-stlpec 3 2 2 2" xfId="3815" xr:uid="{00000000-0005-0000-0000-0000D40C0000}"/>
    <cellStyle name="KT-stlpec 3 2 2 3" xfId="6293" xr:uid="{00000000-0005-0000-0000-0000D50C0000}"/>
    <cellStyle name="KT-stlpec 3 2 2 4" xfId="7995" xr:uid="{00000000-0005-0000-0000-0000D60C0000}"/>
    <cellStyle name="KT-stlpec 3 2 2 5" xfId="9108" xr:uid="{00000000-0005-0000-0000-0000D70C0000}"/>
    <cellStyle name="KT-stlpec 3 2 2 6" xfId="11062" xr:uid="{00000000-0005-0000-0000-0000D80C0000}"/>
    <cellStyle name="KT-stlpec 3 2 2 7" xfId="6135" xr:uid="{00000000-0005-0000-0000-0000D90C0000}"/>
    <cellStyle name="KT-stlpec 3 2 2 8" xfId="14325" xr:uid="{00000000-0005-0000-0000-0000DA0C0000}"/>
    <cellStyle name="KT-stlpec 3 2 2 9" xfId="17066" xr:uid="{00000000-0005-0000-0000-0000DB0C0000}"/>
    <cellStyle name="KT-stlpec 3 2 3" xfId="3082" xr:uid="{00000000-0005-0000-0000-0000DC0C0000}"/>
    <cellStyle name="KT-stlpec 3 2 4" xfId="3449" xr:uid="{00000000-0005-0000-0000-0000DD0C0000}"/>
    <cellStyle name="KT-stlpec 3 2 5" xfId="3538" xr:uid="{00000000-0005-0000-0000-0000DE0C0000}"/>
    <cellStyle name="KT-stlpec 3 2 6" xfId="6024" xr:uid="{00000000-0005-0000-0000-0000DF0C0000}"/>
    <cellStyle name="KT-stlpec 3 2 7" xfId="9101" xr:uid="{00000000-0005-0000-0000-0000E00C0000}"/>
    <cellStyle name="KT-stlpec 3 2 8" xfId="8539" xr:uid="{00000000-0005-0000-0000-0000E10C0000}"/>
    <cellStyle name="KT-stlpec 3 2 9" xfId="12719" xr:uid="{00000000-0005-0000-0000-0000E20C0000}"/>
    <cellStyle name="KT-stlpec 3 3" xfId="193" xr:uid="{00000000-0005-0000-0000-0000E30C0000}"/>
    <cellStyle name="KT-stlpec 3 3 10" xfId="15010" xr:uid="{00000000-0005-0000-0000-0000E40C0000}"/>
    <cellStyle name="KT-stlpec 3 3 11" xfId="15445" xr:uid="{00000000-0005-0000-0000-0000E50C0000}"/>
    <cellStyle name="KT-stlpec 3 3 12" xfId="19159" xr:uid="{00000000-0005-0000-0000-0000E60C0000}"/>
    <cellStyle name="KT-stlpec 3 3 13" xfId="19532" xr:uid="{00000000-0005-0000-0000-0000E70C0000}"/>
    <cellStyle name="KT-stlpec 3 3 2" xfId="828" xr:uid="{00000000-0005-0000-0000-0000E80C0000}"/>
    <cellStyle name="KT-stlpec 3 3 2 10" xfId="16501" xr:uid="{00000000-0005-0000-0000-0000E90C0000}"/>
    <cellStyle name="KT-stlpec 3 3 2 11" xfId="20191" xr:uid="{00000000-0005-0000-0000-0000EA0C0000}"/>
    <cellStyle name="KT-stlpec 3 3 2 2" xfId="3731" xr:uid="{00000000-0005-0000-0000-0000EB0C0000}"/>
    <cellStyle name="KT-stlpec 3 3 2 3" xfId="6209" xr:uid="{00000000-0005-0000-0000-0000EC0C0000}"/>
    <cellStyle name="KT-stlpec 3 3 2 4" xfId="7177" xr:uid="{00000000-0005-0000-0000-0000ED0C0000}"/>
    <cellStyle name="KT-stlpec 3 3 2 5" xfId="8489" xr:uid="{00000000-0005-0000-0000-0000EE0C0000}"/>
    <cellStyle name="KT-stlpec 3 3 2 6" xfId="10442" xr:uid="{00000000-0005-0000-0000-0000EF0C0000}"/>
    <cellStyle name="KT-stlpec 3 3 2 7" xfId="10449" xr:uid="{00000000-0005-0000-0000-0000F00C0000}"/>
    <cellStyle name="KT-stlpec 3 3 2 8" xfId="8491" xr:uid="{00000000-0005-0000-0000-0000F10C0000}"/>
    <cellStyle name="KT-stlpec 3 3 2 9" xfId="16471" xr:uid="{00000000-0005-0000-0000-0000F20C0000}"/>
    <cellStyle name="KT-stlpec 3 3 3" xfId="3096" xr:uid="{00000000-0005-0000-0000-0000F30C0000}"/>
    <cellStyle name="KT-stlpec 3 3 4" xfId="3013" xr:uid="{00000000-0005-0000-0000-0000F40C0000}"/>
    <cellStyle name="KT-stlpec 3 3 5" xfId="7750" xr:uid="{00000000-0005-0000-0000-0000F50C0000}"/>
    <cellStyle name="KT-stlpec 3 3 6" xfId="7451" xr:uid="{00000000-0005-0000-0000-0000F60C0000}"/>
    <cellStyle name="KT-stlpec 3 3 7" xfId="8774" xr:uid="{00000000-0005-0000-0000-0000F70C0000}"/>
    <cellStyle name="KT-stlpec 3 3 8" xfId="13609" xr:uid="{00000000-0005-0000-0000-0000F80C0000}"/>
    <cellStyle name="KT-stlpec 3 3 9" xfId="11397" xr:uid="{00000000-0005-0000-0000-0000F90C0000}"/>
    <cellStyle name="KT-stlpec 3 4" xfId="1571" xr:uid="{00000000-0005-0000-0000-0000FA0C0000}"/>
    <cellStyle name="KT-stlpec 3 4 10" xfId="20540" xr:uid="{00000000-0005-0000-0000-0000FB0C0000}"/>
    <cellStyle name="KT-stlpec 3 4 11" xfId="22212" xr:uid="{00000000-0005-0000-0000-0000FC0C0000}"/>
    <cellStyle name="KT-stlpec 3 4 2" xfId="4474" xr:uid="{00000000-0005-0000-0000-0000FD0C0000}"/>
    <cellStyle name="KT-stlpec 3 4 3" xfId="6952" xr:uid="{00000000-0005-0000-0000-0000FE0C0000}"/>
    <cellStyle name="KT-stlpec 3 4 4" xfId="8908" xr:uid="{00000000-0005-0000-0000-0000FF0C0000}"/>
    <cellStyle name="KT-stlpec 3 4 5" xfId="10861" xr:uid="{00000000-0005-0000-0000-0000000D0000}"/>
    <cellStyle name="KT-stlpec 3 4 6" xfId="12815" xr:uid="{00000000-0005-0000-0000-0000010D0000}"/>
    <cellStyle name="KT-stlpec 3 4 7" xfId="15210" xr:uid="{00000000-0005-0000-0000-0000020D0000}"/>
    <cellStyle name="KT-stlpec 3 4 8" xfId="16870" xr:uid="{00000000-0005-0000-0000-0000030D0000}"/>
    <cellStyle name="KT-stlpec 3 4 9" xfId="18742" xr:uid="{00000000-0005-0000-0000-0000040D0000}"/>
    <cellStyle name="KT-stlpec 3 5" xfId="1859" xr:uid="{00000000-0005-0000-0000-0000050D0000}"/>
    <cellStyle name="KT-stlpec 3 5 10" xfId="20778" xr:uid="{00000000-0005-0000-0000-0000060D0000}"/>
    <cellStyle name="KT-stlpec 3 5 11" xfId="22394" xr:uid="{00000000-0005-0000-0000-0000070D0000}"/>
    <cellStyle name="KT-stlpec 3 5 2" xfId="4762" xr:uid="{00000000-0005-0000-0000-0000080D0000}"/>
    <cellStyle name="KT-stlpec 3 5 3" xfId="7240" xr:uid="{00000000-0005-0000-0000-0000090D0000}"/>
    <cellStyle name="KT-stlpec 3 5 4" xfId="9194" xr:uid="{00000000-0005-0000-0000-00000A0D0000}"/>
    <cellStyle name="KT-stlpec 3 5 5" xfId="11149" xr:uid="{00000000-0005-0000-0000-00000B0D0000}"/>
    <cellStyle name="KT-stlpec 3 5 6" xfId="13100" xr:uid="{00000000-0005-0000-0000-00000C0D0000}"/>
    <cellStyle name="KT-stlpec 3 5 7" xfId="12698" xr:uid="{00000000-0005-0000-0000-00000D0D0000}"/>
    <cellStyle name="KT-stlpec 3 5 8" xfId="17139" xr:uid="{00000000-0005-0000-0000-00000E0D0000}"/>
    <cellStyle name="KT-stlpec 3 5 9" xfId="18999" xr:uid="{00000000-0005-0000-0000-00000F0D0000}"/>
    <cellStyle name="KT-stlpec 3 6" xfId="1978" xr:uid="{00000000-0005-0000-0000-0000100D0000}"/>
    <cellStyle name="KT-stlpec 3 6 10" xfId="20889" xr:uid="{00000000-0005-0000-0000-0000110D0000}"/>
    <cellStyle name="KT-stlpec 3 6 11" xfId="22503" xr:uid="{00000000-0005-0000-0000-0000120D0000}"/>
    <cellStyle name="KT-stlpec 3 6 2" xfId="4881" xr:uid="{00000000-0005-0000-0000-0000130D0000}"/>
    <cellStyle name="KT-stlpec 3 6 3" xfId="7359" xr:uid="{00000000-0005-0000-0000-0000140D0000}"/>
    <cellStyle name="KT-stlpec 3 6 4" xfId="9313" xr:uid="{00000000-0005-0000-0000-0000150D0000}"/>
    <cellStyle name="KT-stlpec 3 6 5" xfId="11267" xr:uid="{00000000-0005-0000-0000-0000160D0000}"/>
    <cellStyle name="KT-stlpec 3 6 6" xfId="13219" xr:uid="{00000000-0005-0000-0000-0000170D0000}"/>
    <cellStyle name="KT-stlpec 3 6 7" xfId="15142" xr:uid="{00000000-0005-0000-0000-0000180D0000}"/>
    <cellStyle name="KT-stlpec 3 6 8" xfId="17255" xr:uid="{00000000-0005-0000-0000-0000190D0000}"/>
    <cellStyle name="KT-stlpec 3 6 9" xfId="19114" xr:uid="{00000000-0005-0000-0000-00001A0D0000}"/>
    <cellStyle name="KT-stlpec 3 7" xfId="2033" xr:uid="{00000000-0005-0000-0000-00001B0D0000}"/>
    <cellStyle name="KT-stlpec 3 7 10" xfId="19160" xr:uid="{00000000-0005-0000-0000-00001C0D0000}"/>
    <cellStyle name="KT-stlpec 3 7 11" xfId="20935" xr:uid="{00000000-0005-0000-0000-00001D0D0000}"/>
    <cellStyle name="KT-stlpec 3 7 12" xfId="22545" xr:uid="{00000000-0005-0000-0000-00001E0D0000}"/>
    <cellStyle name="KT-stlpec 3 7 2" xfId="4936" xr:uid="{00000000-0005-0000-0000-00001F0D0000}"/>
    <cellStyle name="KT-stlpec 3 7 3" xfId="7413" xr:uid="{00000000-0005-0000-0000-0000200D0000}"/>
    <cellStyle name="KT-stlpec 3 7 4" xfId="9366" xr:uid="{00000000-0005-0000-0000-0000210D0000}"/>
    <cellStyle name="KT-stlpec 3 7 5" xfId="11321" xr:uid="{00000000-0005-0000-0000-0000220D0000}"/>
    <cellStyle name="KT-stlpec 3 7 6" xfId="13273" xr:uid="{00000000-0005-0000-0000-0000230D0000}"/>
    <cellStyle name="KT-stlpec 3 7 7" xfId="15199" xr:uid="{00000000-0005-0000-0000-0000240D0000}"/>
    <cellStyle name="KT-stlpec 3 7 8" xfId="14453" xr:uid="{00000000-0005-0000-0000-0000250D0000}"/>
    <cellStyle name="KT-stlpec 3 7 9" xfId="17305" xr:uid="{00000000-0005-0000-0000-0000260D0000}"/>
    <cellStyle name="KT-stlpec 3 8" xfId="362" xr:uid="{00000000-0005-0000-0000-0000270D0000}"/>
    <cellStyle name="KT-stlpec 3 8 10" xfId="19227" xr:uid="{00000000-0005-0000-0000-0000280D0000}"/>
    <cellStyle name="KT-stlpec 3 8 11" xfId="18617" xr:uid="{00000000-0005-0000-0000-0000290D0000}"/>
    <cellStyle name="KT-stlpec 3 8 2" xfId="3265" xr:uid="{00000000-0005-0000-0000-00002A0D0000}"/>
    <cellStyle name="KT-stlpec 3 8 3" xfId="3639" xr:uid="{00000000-0005-0000-0000-00002B0D0000}"/>
    <cellStyle name="KT-stlpec 3 8 4" xfId="3180" xr:uid="{00000000-0005-0000-0000-00002C0D0000}"/>
    <cellStyle name="KT-stlpec 3 8 5" xfId="3434" xr:uid="{00000000-0005-0000-0000-00002D0D0000}"/>
    <cellStyle name="KT-stlpec 3 8 6" xfId="8037" xr:uid="{00000000-0005-0000-0000-00002E0D0000}"/>
    <cellStyle name="KT-stlpec 3 8 7" xfId="6564" xr:uid="{00000000-0005-0000-0000-00002F0D0000}"/>
    <cellStyle name="KT-stlpec 3 8 8" xfId="14873" xr:uid="{00000000-0005-0000-0000-0000300D0000}"/>
    <cellStyle name="KT-stlpec 3 8 9" xfId="14717" xr:uid="{00000000-0005-0000-0000-0000310D0000}"/>
    <cellStyle name="KT-stlpec 3 9" xfId="3054" xr:uid="{00000000-0005-0000-0000-0000320D0000}"/>
    <cellStyle name="KT-stlpec 4" xfId="169" xr:uid="{00000000-0005-0000-0000-0000330D0000}"/>
    <cellStyle name="KT-stlpec 4 10" xfId="3192" xr:uid="{00000000-0005-0000-0000-0000340D0000}"/>
    <cellStyle name="KT-stlpec 4 11" xfId="7508" xr:uid="{00000000-0005-0000-0000-0000350D0000}"/>
    <cellStyle name="KT-stlpec 4 12" xfId="8820" xr:uid="{00000000-0005-0000-0000-0000360D0000}"/>
    <cellStyle name="KT-stlpec 4 13" xfId="10773" xr:uid="{00000000-0005-0000-0000-0000370D0000}"/>
    <cellStyle name="KT-stlpec 4 14" xfId="13368" xr:uid="{00000000-0005-0000-0000-0000380D0000}"/>
    <cellStyle name="KT-stlpec 4 15" xfId="14171" xr:uid="{00000000-0005-0000-0000-0000390D0000}"/>
    <cellStyle name="KT-stlpec 4 16" xfId="14909" xr:uid="{00000000-0005-0000-0000-00003A0D0000}"/>
    <cellStyle name="KT-stlpec 4 17" xfId="16782" xr:uid="{00000000-0005-0000-0000-00003B0D0000}"/>
    <cellStyle name="KT-stlpec 4 18" xfId="17015" xr:uid="{00000000-0005-0000-0000-00003C0D0000}"/>
    <cellStyle name="KT-stlpec 4 19" xfId="20453" xr:uid="{00000000-0005-0000-0000-00003D0D0000}"/>
    <cellStyle name="KT-stlpec 4 2" xfId="897" xr:uid="{00000000-0005-0000-0000-00003E0D0000}"/>
    <cellStyle name="KT-stlpec 4 2 10" xfId="18340" xr:uid="{00000000-0005-0000-0000-00003F0D0000}"/>
    <cellStyle name="KT-stlpec 4 2 11" xfId="20173" xr:uid="{00000000-0005-0000-0000-0000400D0000}"/>
    <cellStyle name="KT-stlpec 4 2 2" xfId="3800" xr:uid="{00000000-0005-0000-0000-0000410D0000}"/>
    <cellStyle name="KT-stlpec 4 2 3" xfId="6278" xr:uid="{00000000-0005-0000-0000-0000420D0000}"/>
    <cellStyle name="KT-stlpec 4 2 4" xfId="7159" xr:uid="{00000000-0005-0000-0000-0000430D0000}"/>
    <cellStyle name="KT-stlpec 4 2 5" xfId="8471" xr:uid="{00000000-0005-0000-0000-0000440D0000}"/>
    <cellStyle name="KT-stlpec 4 2 6" xfId="10424" xr:uid="{00000000-0005-0000-0000-0000450D0000}"/>
    <cellStyle name="KT-stlpec 4 2 7" xfId="7393" xr:uid="{00000000-0005-0000-0000-0000460D0000}"/>
    <cellStyle name="KT-stlpec 4 2 8" xfId="11391" xr:uid="{00000000-0005-0000-0000-0000470D0000}"/>
    <cellStyle name="KT-stlpec 4 2 9" xfId="16453" xr:uid="{00000000-0005-0000-0000-0000480D0000}"/>
    <cellStyle name="KT-stlpec 4 3" xfId="764" xr:uid="{00000000-0005-0000-0000-0000490D0000}"/>
    <cellStyle name="KT-stlpec 4 3 10" xfId="18973" xr:uid="{00000000-0005-0000-0000-00004A0D0000}"/>
    <cellStyle name="KT-stlpec 4 3 11" xfId="19717" xr:uid="{00000000-0005-0000-0000-00004B0D0000}"/>
    <cellStyle name="KT-stlpec 4 3 2" xfId="3667" xr:uid="{00000000-0005-0000-0000-00004C0D0000}"/>
    <cellStyle name="KT-stlpec 4 3 3" xfId="6145" xr:uid="{00000000-0005-0000-0000-00004D0D0000}"/>
    <cellStyle name="KT-stlpec 4 3 4" xfId="6552" xr:uid="{00000000-0005-0000-0000-00004E0D0000}"/>
    <cellStyle name="KT-stlpec 4 3 5" xfId="7818" xr:uid="{00000000-0005-0000-0000-00004F0D0000}"/>
    <cellStyle name="KT-stlpec 4 3 6" xfId="9164" xr:uid="{00000000-0005-0000-0000-0000500D0000}"/>
    <cellStyle name="KT-stlpec 4 3 7" xfId="11912" xr:uid="{00000000-0005-0000-0000-0000510D0000}"/>
    <cellStyle name="KT-stlpec 4 3 8" xfId="14276" xr:uid="{00000000-0005-0000-0000-0000520D0000}"/>
    <cellStyle name="KT-stlpec 4 3 9" xfId="14992" xr:uid="{00000000-0005-0000-0000-0000530D0000}"/>
    <cellStyle name="KT-stlpec 4 4" xfId="1556" xr:uid="{00000000-0005-0000-0000-0000540D0000}"/>
    <cellStyle name="KT-stlpec 4 4 10" xfId="20525" xr:uid="{00000000-0005-0000-0000-0000550D0000}"/>
    <cellStyle name="KT-stlpec 4 4 11" xfId="22197" xr:uid="{00000000-0005-0000-0000-0000560D0000}"/>
    <cellStyle name="KT-stlpec 4 4 2" xfId="4459" xr:uid="{00000000-0005-0000-0000-0000570D0000}"/>
    <cellStyle name="KT-stlpec 4 4 3" xfId="6937" xr:uid="{00000000-0005-0000-0000-0000580D0000}"/>
    <cellStyle name="KT-stlpec 4 4 4" xfId="8893" xr:uid="{00000000-0005-0000-0000-0000590D0000}"/>
    <cellStyle name="KT-stlpec 4 4 5" xfId="10846" xr:uid="{00000000-0005-0000-0000-00005A0D0000}"/>
    <cellStyle name="KT-stlpec 4 4 6" xfId="12800" xr:uid="{00000000-0005-0000-0000-00005B0D0000}"/>
    <cellStyle name="KT-stlpec 4 4 7" xfId="14600" xr:uid="{00000000-0005-0000-0000-00005C0D0000}"/>
    <cellStyle name="KT-stlpec 4 4 8" xfId="16855" xr:uid="{00000000-0005-0000-0000-00005D0D0000}"/>
    <cellStyle name="KT-stlpec 4 4 9" xfId="18727" xr:uid="{00000000-0005-0000-0000-00005E0D0000}"/>
    <cellStyle name="KT-stlpec 4 5" xfId="1719" xr:uid="{00000000-0005-0000-0000-00005F0D0000}"/>
    <cellStyle name="KT-stlpec 4 5 10" xfId="20686" xr:uid="{00000000-0005-0000-0000-0000600D0000}"/>
    <cellStyle name="KT-stlpec 4 5 11" xfId="22351" xr:uid="{00000000-0005-0000-0000-0000610D0000}"/>
    <cellStyle name="KT-stlpec 4 5 2" xfId="4622" xr:uid="{00000000-0005-0000-0000-0000620D0000}"/>
    <cellStyle name="KT-stlpec 4 5 3" xfId="7100" xr:uid="{00000000-0005-0000-0000-0000630D0000}"/>
    <cellStyle name="KT-stlpec 4 5 4" xfId="9056" xr:uid="{00000000-0005-0000-0000-0000640D0000}"/>
    <cellStyle name="KT-stlpec 4 5 5" xfId="11009" xr:uid="{00000000-0005-0000-0000-0000650D0000}"/>
    <cellStyle name="KT-stlpec 4 5 6" xfId="12963" xr:uid="{00000000-0005-0000-0000-0000660D0000}"/>
    <cellStyle name="KT-stlpec 4 5 7" xfId="14261" xr:uid="{00000000-0005-0000-0000-0000670D0000}"/>
    <cellStyle name="KT-stlpec 4 5 8" xfId="17018" xr:uid="{00000000-0005-0000-0000-0000680D0000}"/>
    <cellStyle name="KT-stlpec 4 5 9" xfId="18889" xr:uid="{00000000-0005-0000-0000-0000690D0000}"/>
    <cellStyle name="KT-stlpec 4 6" xfId="2023" xr:uid="{00000000-0005-0000-0000-00006A0D0000}"/>
    <cellStyle name="KT-stlpec 4 6 10" xfId="20930" xr:uid="{00000000-0005-0000-0000-00006B0D0000}"/>
    <cellStyle name="KT-stlpec 4 6 11" xfId="22542" xr:uid="{00000000-0005-0000-0000-00006C0D0000}"/>
    <cellStyle name="KT-stlpec 4 6 2" xfId="4926" xr:uid="{00000000-0005-0000-0000-00006D0D0000}"/>
    <cellStyle name="KT-stlpec 4 6 3" xfId="7404" xr:uid="{00000000-0005-0000-0000-00006E0D0000}"/>
    <cellStyle name="KT-stlpec 4 6 4" xfId="9357" xr:uid="{00000000-0005-0000-0000-00006F0D0000}"/>
    <cellStyle name="KT-stlpec 4 6 5" xfId="11311" xr:uid="{00000000-0005-0000-0000-0000700D0000}"/>
    <cellStyle name="KT-stlpec 4 6 6" xfId="13264" xr:uid="{00000000-0005-0000-0000-0000710D0000}"/>
    <cellStyle name="KT-stlpec 4 6 7" xfId="14647" xr:uid="{00000000-0005-0000-0000-0000720D0000}"/>
    <cellStyle name="KT-stlpec 4 6 8" xfId="17298" xr:uid="{00000000-0005-0000-0000-0000730D0000}"/>
    <cellStyle name="KT-stlpec 4 6 9" xfId="19154" xr:uid="{00000000-0005-0000-0000-0000740D0000}"/>
    <cellStyle name="KT-stlpec 4 7" xfId="2169" xr:uid="{00000000-0005-0000-0000-0000750D0000}"/>
    <cellStyle name="KT-stlpec 4 7 10" xfId="21063" xr:uid="{00000000-0005-0000-0000-0000760D0000}"/>
    <cellStyle name="KT-stlpec 4 7 11" xfId="22654" xr:uid="{00000000-0005-0000-0000-0000770D0000}"/>
    <cellStyle name="KT-stlpec 4 7 2" xfId="5072" xr:uid="{00000000-0005-0000-0000-0000780D0000}"/>
    <cellStyle name="KT-stlpec 4 7 3" xfId="7549" xr:uid="{00000000-0005-0000-0000-0000790D0000}"/>
    <cellStyle name="KT-stlpec 4 7 4" xfId="9502" xr:uid="{00000000-0005-0000-0000-00007A0D0000}"/>
    <cellStyle name="KT-stlpec 4 7 5" xfId="11456" xr:uid="{00000000-0005-0000-0000-00007B0D0000}"/>
    <cellStyle name="KT-stlpec 4 7 6" xfId="13409" xr:uid="{00000000-0005-0000-0000-00007C0D0000}"/>
    <cellStyle name="KT-stlpec 4 7 7" xfId="14243" xr:uid="{00000000-0005-0000-0000-00007D0D0000}"/>
    <cellStyle name="KT-stlpec 4 7 8" xfId="17440" xr:uid="{00000000-0005-0000-0000-00007E0D0000}"/>
    <cellStyle name="KT-stlpec 4 7 9" xfId="19292" xr:uid="{00000000-0005-0000-0000-00007F0D0000}"/>
    <cellStyle name="KT-stlpec 4 8" xfId="346" xr:uid="{00000000-0005-0000-0000-0000800D0000}"/>
    <cellStyle name="KT-stlpec 4 8 10" xfId="18578" xr:uid="{00000000-0005-0000-0000-0000810D0000}"/>
    <cellStyle name="KT-stlpec 4 8 11" xfId="20933" xr:uid="{00000000-0005-0000-0000-0000820D0000}"/>
    <cellStyle name="KT-stlpec 4 8 2" xfId="3249" xr:uid="{00000000-0005-0000-0000-0000830D0000}"/>
    <cellStyle name="KT-stlpec 4 8 3" xfId="2957" xr:uid="{00000000-0005-0000-0000-0000840D0000}"/>
    <cellStyle name="KT-stlpec 4 8 4" xfId="8262" xr:uid="{00000000-0005-0000-0000-0000850D0000}"/>
    <cellStyle name="KT-stlpec 4 8 5" xfId="9364" xr:uid="{00000000-0005-0000-0000-0000860D0000}"/>
    <cellStyle name="KT-stlpec 4 8 6" xfId="11319" xr:uid="{00000000-0005-0000-0000-0000870D0000}"/>
    <cellStyle name="KT-stlpec 4 8 7" xfId="13518" xr:uid="{00000000-0005-0000-0000-0000880D0000}"/>
    <cellStyle name="KT-stlpec 4 8 8" xfId="16248" xr:uid="{00000000-0005-0000-0000-0000890D0000}"/>
    <cellStyle name="KT-stlpec 4 8 9" xfId="17303" xr:uid="{00000000-0005-0000-0000-00008A0D0000}"/>
    <cellStyle name="KT-stlpec 4 9" xfId="3072" xr:uid="{00000000-0005-0000-0000-00008B0D0000}"/>
    <cellStyle name="KT-stlpec 5" xfId="165" xr:uid="{00000000-0005-0000-0000-00008C0D0000}"/>
    <cellStyle name="KT-stlpec 5 10" xfId="3016" xr:uid="{00000000-0005-0000-0000-00008D0D0000}"/>
    <cellStyle name="KT-stlpec 5 11" xfId="5225" xr:uid="{00000000-0005-0000-0000-00008E0D0000}"/>
    <cellStyle name="KT-stlpec 5 12" xfId="9427" xr:uid="{00000000-0005-0000-0000-00008F0D0000}"/>
    <cellStyle name="KT-stlpec 5 13" xfId="11382" xr:uid="{00000000-0005-0000-0000-0000900D0000}"/>
    <cellStyle name="KT-stlpec 5 14" xfId="6086" xr:uid="{00000000-0005-0000-0000-0000910D0000}"/>
    <cellStyle name="KT-stlpec 5 15" xfId="15212" xr:uid="{00000000-0005-0000-0000-0000920D0000}"/>
    <cellStyle name="KT-stlpec 5 16" xfId="14683" xr:uid="{00000000-0005-0000-0000-0000930D0000}"/>
    <cellStyle name="KT-stlpec 5 17" xfId="17366" xr:uid="{00000000-0005-0000-0000-0000940D0000}"/>
    <cellStyle name="KT-stlpec 5 18" xfId="19251" xr:uid="{00000000-0005-0000-0000-0000950D0000}"/>
    <cellStyle name="KT-stlpec 5 19" xfId="20996" xr:uid="{00000000-0005-0000-0000-0000960D0000}"/>
    <cellStyle name="KT-stlpec 5 2" xfId="905" xr:uid="{00000000-0005-0000-0000-0000970D0000}"/>
    <cellStyle name="KT-stlpec 5 2 10" xfId="18339" xr:uid="{00000000-0005-0000-0000-0000980D0000}"/>
    <cellStyle name="KT-stlpec 5 2 11" xfId="20735" xr:uid="{00000000-0005-0000-0000-0000990D0000}"/>
    <cellStyle name="KT-stlpec 5 2 2" xfId="3808" xr:uid="{00000000-0005-0000-0000-00009A0D0000}"/>
    <cellStyle name="KT-stlpec 5 2 3" xfId="6286" xr:uid="{00000000-0005-0000-0000-00009B0D0000}"/>
    <cellStyle name="KT-stlpec 5 2 4" xfId="6033" xr:uid="{00000000-0005-0000-0000-00009C0D0000}"/>
    <cellStyle name="KT-stlpec 5 2 5" xfId="9110" xr:uid="{00000000-0005-0000-0000-00009D0D0000}"/>
    <cellStyle name="KT-stlpec 5 2 6" xfId="11064" xr:uid="{00000000-0005-0000-0000-00009E0D0000}"/>
    <cellStyle name="KT-stlpec 5 2 7" xfId="11609" xr:uid="{00000000-0005-0000-0000-00009F0D0000}"/>
    <cellStyle name="KT-stlpec 5 2 8" xfId="15129" xr:uid="{00000000-0005-0000-0000-0000A00D0000}"/>
    <cellStyle name="KT-stlpec 5 2 9" xfId="17068" xr:uid="{00000000-0005-0000-0000-0000A10D0000}"/>
    <cellStyle name="KT-stlpec 5 3" xfId="761" xr:uid="{00000000-0005-0000-0000-0000A20D0000}"/>
    <cellStyle name="KT-stlpec 5 3 10" xfId="17112" xr:uid="{00000000-0005-0000-0000-0000A30D0000}"/>
    <cellStyle name="KT-stlpec 5 3 11" xfId="21497" xr:uid="{00000000-0005-0000-0000-0000A40D0000}"/>
    <cellStyle name="KT-stlpec 5 3 2" xfId="3664" xr:uid="{00000000-0005-0000-0000-0000A50D0000}"/>
    <cellStyle name="KT-stlpec 5 3 3" xfId="6142" xr:uid="{00000000-0005-0000-0000-0000A60D0000}"/>
    <cellStyle name="KT-stlpec 5 3 4" xfId="6551" xr:uid="{00000000-0005-0000-0000-0000A70D0000}"/>
    <cellStyle name="KT-stlpec 5 3 5" xfId="9987" xr:uid="{00000000-0005-0000-0000-0000A80D0000}"/>
    <cellStyle name="KT-stlpec 5 3 6" xfId="11942" xr:uid="{00000000-0005-0000-0000-0000A90D0000}"/>
    <cellStyle name="KT-stlpec 5 3 7" xfId="14784" xr:uid="{00000000-0005-0000-0000-0000AA0D0000}"/>
    <cellStyle name="KT-stlpec 5 3 8" xfId="14554" xr:uid="{00000000-0005-0000-0000-0000AB0D0000}"/>
    <cellStyle name="KT-stlpec 5 3 9" xfId="17910" xr:uid="{00000000-0005-0000-0000-0000AC0D0000}"/>
    <cellStyle name="KT-stlpec 5 4" xfId="1564" xr:uid="{00000000-0005-0000-0000-0000AD0D0000}"/>
    <cellStyle name="KT-stlpec 5 4 10" xfId="20533" xr:uid="{00000000-0005-0000-0000-0000AE0D0000}"/>
    <cellStyle name="KT-stlpec 5 4 11" xfId="22205" xr:uid="{00000000-0005-0000-0000-0000AF0D0000}"/>
    <cellStyle name="KT-stlpec 5 4 2" xfId="4467" xr:uid="{00000000-0005-0000-0000-0000B00D0000}"/>
    <cellStyle name="KT-stlpec 5 4 3" xfId="6945" xr:uid="{00000000-0005-0000-0000-0000B10D0000}"/>
    <cellStyle name="KT-stlpec 5 4 4" xfId="8901" xr:uid="{00000000-0005-0000-0000-0000B20D0000}"/>
    <cellStyle name="KT-stlpec 5 4 5" xfId="10854" xr:uid="{00000000-0005-0000-0000-0000B30D0000}"/>
    <cellStyle name="KT-stlpec 5 4 6" xfId="12808" xr:uid="{00000000-0005-0000-0000-0000B40D0000}"/>
    <cellStyle name="KT-stlpec 5 4 7" xfId="14679" xr:uid="{00000000-0005-0000-0000-0000B50D0000}"/>
    <cellStyle name="KT-stlpec 5 4 8" xfId="16863" xr:uid="{00000000-0005-0000-0000-0000B60D0000}"/>
    <cellStyle name="KT-stlpec 5 4 9" xfId="18735" xr:uid="{00000000-0005-0000-0000-0000B70D0000}"/>
    <cellStyle name="KT-stlpec 5 5" xfId="1866" xr:uid="{00000000-0005-0000-0000-0000B80D0000}"/>
    <cellStyle name="KT-stlpec 5 5 10" xfId="20785" xr:uid="{00000000-0005-0000-0000-0000B90D0000}"/>
    <cellStyle name="KT-stlpec 5 5 11" xfId="22401" xr:uid="{00000000-0005-0000-0000-0000BA0D0000}"/>
    <cellStyle name="KT-stlpec 5 5 2" xfId="4769" xr:uid="{00000000-0005-0000-0000-0000BB0D0000}"/>
    <cellStyle name="KT-stlpec 5 5 3" xfId="7247" xr:uid="{00000000-0005-0000-0000-0000BC0D0000}"/>
    <cellStyle name="KT-stlpec 5 5 4" xfId="9201" xr:uid="{00000000-0005-0000-0000-0000BD0D0000}"/>
    <cellStyle name="KT-stlpec 5 5 5" xfId="11156" xr:uid="{00000000-0005-0000-0000-0000BE0D0000}"/>
    <cellStyle name="KT-stlpec 5 5 6" xfId="13107" xr:uid="{00000000-0005-0000-0000-0000BF0D0000}"/>
    <cellStyle name="KT-stlpec 5 5 7" xfId="14652" xr:uid="{00000000-0005-0000-0000-0000C00D0000}"/>
    <cellStyle name="KT-stlpec 5 5 8" xfId="17146" xr:uid="{00000000-0005-0000-0000-0000C10D0000}"/>
    <cellStyle name="KT-stlpec 5 5 9" xfId="19006" xr:uid="{00000000-0005-0000-0000-0000C20D0000}"/>
    <cellStyle name="KT-stlpec 5 6" xfId="1717" xr:uid="{00000000-0005-0000-0000-0000C30D0000}"/>
    <cellStyle name="KT-stlpec 5 6 10" xfId="20684" xr:uid="{00000000-0005-0000-0000-0000C40D0000}"/>
    <cellStyle name="KT-stlpec 5 6 11" xfId="22349" xr:uid="{00000000-0005-0000-0000-0000C50D0000}"/>
    <cellStyle name="KT-stlpec 5 6 2" xfId="4620" xr:uid="{00000000-0005-0000-0000-0000C60D0000}"/>
    <cellStyle name="KT-stlpec 5 6 3" xfId="7098" xr:uid="{00000000-0005-0000-0000-0000C70D0000}"/>
    <cellStyle name="KT-stlpec 5 6 4" xfId="9054" xr:uid="{00000000-0005-0000-0000-0000C80D0000}"/>
    <cellStyle name="KT-stlpec 5 6 5" xfId="11007" xr:uid="{00000000-0005-0000-0000-0000C90D0000}"/>
    <cellStyle name="KT-stlpec 5 6 6" xfId="12961" xr:uid="{00000000-0005-0000-0000-0000CA0D0000}"/>
    <cellStyle name="KT-stlpec 5 6 7" xfId="14932" xr:uid="{00000000-0005-0000-0000-0000CB0D0000}"/>
    <cellStyle name="KT-stlpec 5 6 8" xfId="17016" xr:uid="{00000000-0005-0000-0000-0000CC0D0000}"/>
    <cellStyle name="KT-stlpec 5 6 9" xfId="18887" xr:uid="{00000000-0005-0000-0000-0000CD0D0000}"/>
    <cellStyle name="KT-stlpec 5 7" xfId="2167" xr:uid="{00000000-0005-0000-0000-0000CE0D0000}"/>
    <cellStyle name="KT-stlpec 5 7 10" xfId="21061" xr:uid="{00000000-0005-0000-0000-0000CF0D0000}"/>
    <cellStyle name="KT-stlpec 5 7 11" xfId="22652" xr:uid="{00000000-0005-0000-0000-0000D00D0000}"/>
    <cellStyle name="KT-stlpec 5 7 2" xfId="5070" xr:uid="{00000000-0005-0000-0000-0000D10D0000}"/>
    <cellStyle name="KT-stlpec 5 7 3" xfId="7547" xr:uid="{00000000-0005-0000-0000-0000D20D0000}"/>
    <cellStyle name="KT-stlpec 5 7 4" xfId="9500" xr:uid="{00000000-0005-0000-0000-0000D30D0000}"/>
    <cellStyle name="KT-stlpec 5 7 5" xfId="11454" xr:uid="{00000000-0005-0000-0000-0000D40D0000}"/>
    <cellStyle name="KT-stlpec 5 7 6" xfId="13407" xr:uid="{00000000-0005-0000-0000-0000D50D0000}"/>
    <cellStyle name="KT-stlpec 5 7 7" xfId="15400" xr:uid="{00000000-0005-0000-0000-0000D60D0000}"/>
    <cellStyle name="KT-stlpec 5 7 8" xfId="17438" xr:uid="{00000000-0005-0000-0000-0000D70D0000}"/>
    <cellStyle name="KT-stlpec 5 7 9" xfId="19290" xr:uid="{00000000-0005-0000-0000-0000D80D0000}"/>
    <cellStyle name="KT-stlpec 5 8" xfId="355" xr:uid="{00000000-0005-0000-0000-0000D90D0000}"/>
    <cellStyle name="KT-stlpec 5 8 10" xfId="19563" xr:uid="{00000000-0005-0000-0000-0000DA0D0000}"/>
    <cellStyle name="KT-stlpec 5 8 11" xfId="21553" xr:uid="{00000000-0005-0000-0000-0000DB0D0000}"/>
    <cellStyle name="KT-stlpec 5 8 2" xfId="3258" xr:uid="{00000000-0005-0000-0000-0000DC0D0000}"/>
    <cellStyle name="KT-stlpec 5 8 3" xfId="3644" xr:uid="{00000000-0005-0000-0000-0000DD0D0000}"/>
    <cellStyle name="KT-stlpec 5 8 4" xfId="6818" xr:uid="{00000000-0005-0000-0000-0000DE0D0000}"/>
    <cellStyle name="KT-stlpec 5 8 5" xfId="10045" xr:uid="{00000000-0005-0000-0000-0000DF0D0000}"/>
    <cellStyle name="KT-stlpec 5 8 6" xfId="12000" xr:uid="{00000000-0005-0000-0000-0000E00D0000}"/>
    <cellStyle name="KT-stlpec 5 8 7" xfId="15908" xr:uid="{00000000-0005-0000-0000-0000E10D0000}"/>
    <cellStyle name="KT-stlpec 5 8 8" xfId="14488" xr:uid="{00000000-0005-0000-0000-0000E20D0000}"/>
    <cellStyle name="KT-stlpec 5 8 9" xfId="17967" xr:uid="{00000000-0005-0000-0000-0000E30D0000}"/>
    <cellStyle name="KT-stlpec 5 9" xfId="3068" xr:uid="{00000000-0005-0000-0000-0000E40D0000}"/>
    <cellStyle name="KT-stlpec 6" xfId="348" xr:uid="{00000000-0005-0000-0000-0000E50D0000}"/>
    <cellStyle name="KT-stlpec 6 10" xfId="3257" xr:uid="{00000000-0005-0000-0000-0000E60D0000}"/>
    <cellStyle name="KT-stlpec 6 11" xfId="8742" xr:uid="{00000000-0005-0000-0000-0000E70D0000}"/>
    <cellStyle name="KT-stlpec 6 12" xfId="10695" xr:uid="{00000000-0005-0000-0000-0000E80D0000}"/>
    <cellStyle name="KT-stlpec 6 13" xfId="15742" xr:uid="{00000000-0005-0000-0000-0000E90D0000}"/>
    <cellStyle name="KT-stlpec 6 14" xfId="15638" xr:uid="{00000000-0005-0000-0000-0000EA0D0000}"/>
    <cellStyle name="KT-stlpec 6 15" xfId="16706" xr:uid="{00000000-0005-0000-0000-0000EB0D0000}"/>
    <cellStyle name="KT-stlpec 6 16" xfId="18407" xr:uid="{00000000-0005-0000-0000-0000EC0D0000}"/>
    <cellStyle name="KT-stlpec 6 17" xfId="20385" xr:uid="{00000000-0005-0000-0000-0000ED0D0000}"/>
    <cellStyle name="KT-stlpec 6 2" xfId="899" xr:uid="{00000000-0005-0000-0000-0000EE0D0000}"/>
    <cellStyle name="KT-stlpec 6 2 10" xfId="18341" xr:uid="{00000000-0005-0000-0000-0000EF0D0000}"/>
    <cellStyle name="KT-stlpec 6 2 11" xfId="20737" xr:uid="{00000000-0005-0000-0000-0000F00D0000}"/>
    <cellStyle name="KT-stlpec 6 2 2" xfId="3802" xr:uid="{00000000-0005-0000-0000-0000F10D0000}"/>
    <cellStyle name="KT-stlpec 6 2 3" xfId="6280" xr:uid="{00000000-0005-0000-0000-0000F20D0000}"/>
    <cellStyle name="KT-stlpec 6 2 4" xfId="6035" xr:uid="{00000000-0005-0000-0000-0000F30D0000}"/>
    <cellStyle name="KT-stlpec 6 2 5" xfId="9112" xr:uid="{00000000-0005-0000-0000-0000F40D0000}"/>
    <cellStyle name="KT-stlpec 6 2 6" xfId="11066" xr:uid="{00000000-0005-0000-0000-0000F50D0000}"/>
    <cellStyle name="KT-stlpec 6 2 7" xfId="11044" xr:uid="{00000000-0005-0000-0000-0000F60D0000}"/>
    <cellStyle name="KT-stlpec 6 2 8" xfId="14534" xr:uid="{00000000-0005-0000-0000-0000F70D0000}"/>
    <cellStyle name="KT-stlpec 6 2 9" xfId="17070" xr:uid="{00000000-0005-0000-0000-0000F80D0000}"/>
    <cellStyle name="KT-stlpec 6 3" xfId="836" xr:uid="{00000000-0005-0000-0000-0000F90D0000}"/>
    <cellStyle name="KT-stlpec 6 3 10" xfId="19719" xr:uid="{00000000-0005-0000-0000-0000FA0D0000}"/>
    <cellStyle name="KT-stlpec 6 3 11" xfId="20190" xr:uid="{00000000-0005-0000-0000-0000FB0D0000}"/>
    <cellStyle name="KT-stlpec 6 3 2" xfId="3739" xr:uid="{00000000-0005-0000-0000-0000FC0D0000}"/>
    <cellStyle name="KT-stlpec 6 3 3" xfId="6217" xr:uid="{00000000-0005-0000-0000-0000FD0D0000}"/>
    <cellStyle name="KT-stlpec 6 3 4" xfId="7176" xr:uid="{00000000-0005-0000-0000-0000FE0D0000}"/>
    <cellStyle name="KT-stlpec 6 3 5" xfId="8488" xr:uid="{00000000-0005-0000-0000-0000FF0D0000}"/>
    <cellStyle name="KT-stlpec 6 3 6" xfId="10441" xr:uid="{00000000-0005-0000-0000-0000000E0000}"/>
    <cellStyle name="KT-stlpec 6 3 7" xfId="6493" xr:uid="{00000000-0005-0000-0000-0000010E0000}"/>
    <cellStyle name="KT-stlpec 6 3 8" xfId="13350" xr:uid="{00000000-0005-0000-0000-0000020E0000}"/>
    <cellStyle name="KT-stlpec 6 3 9" xfId="16470" xr:uid="{00000000-0005-0000-0000-0000030E0000}"/>
    <cellStyle name="KT-stlpec 6 4" xfId="1558" xr:uid="{00000000-0005-0000-0000-0000040E0000}"/>
    <cellStyle name="KT-stlpec 6 4 10" xfId="20527" xr:uid="{00000000-0005-0000-0000-0000050E0000}"/>
    <cellStyle name="KT-stlpec 6 4 11" xfId="22199" xr:uid="{00000000-0005-0000-0000-0000060E0000}"/>
    <cellStyle name="KT-stlpec 6 4 2" xfId="4461" xr:uid="{00000000-0005-0000-0000-0000070E0000}"/>
    <cellStyle name="KT-stlpec 6 4 3" xfId="6939" xr:uid="{00000000-0005-0000-0000-0000080E0000}"/>
    <cellStyle name="KT-stlpec 6 4 4" xfId="8895" xr:uid="{00000000-0005-0000-0000-0000090E0000}"/>
    <cellStyle name="KT-stlpec 6 4 5" xfId="10848" xr:uid="{00000000-0005-0000-0000-00000A0E0000}"/>
    <cellStyle name="KT-stlpec 6 4 6" xfId="12802" xr:uid="{00000000-0005-0000-0000-00000B0E0000}"/>
    <cellStyle name="KT-stlpec 6 4 7" xfId="13892" xr:uid="{00000000-0005-0000-0000-00000C0E0000}"/>
    <cellStyle name="KT-stlpec 6 4 8" xfId="16857" xr:uid="{00000000-0005-0000-0000-00000D0E0000}"/>
    <cellStyle name="KT-stlpec 6 4 9" xfId="18729" xr:uid="{00000000-0005-0000-0000-00000E0E0000}"/>
    <cellStyle name="KT-stlpec 6 5" xfId="1422" xr:uid="{00000000-0005-0000-0000-00000F0E0000}"/>
    <cellStyle name="KT-stlpec 6 5 10" xfId="20402" xr:uid="{00000000-0005-0000-0000-0000100E0000}"/>
    <cellStyle name="KT-stlpec 6 5 11" xfId="22092" xr:uid="{00000000-0005-0000-0000-0000110E0000}"/>
    <cellStyle name="KT-stlpec 6 5 2" xfId="4325" xr:uid="{00000000-0005-0000-0000-0000120E0000}"/>
    <cellStyle name="KT-stlpec 6 5 3" xfId="6803" xr:uid="{00000000-0005-0000-0000-0000130E0000}"/>
    <cellStyle name="KT-stlpec 6 5 4" xfId="8759" xr:uid="{00000000-0005-0000-0000-0000140E0000}"/>
    <cellStyle name="KT-stlpec 6 5 5" xfId="10712" xr:uid="{00000000-0005-0000-0000-0000150E0000}"/>
    <cellStyle name="KT-stlpec 6 5 6" xfId="12666" xr:uid="{00000000-0005-0000-0000-0000160E0000}"/>
    <cellStyle name="KT-stlpec 6 5 7" xfId="14219" xr:uid="{00000000-0005-0000-0000-0000170E0000}"/>
    <cellStyle name="KT-stlpec 6 5 8" xfId="16723" xr:uid="{00000000-0005-0000-0000-0000180E0000}"/>
    <cellStyle name="KT-stlpec 6 5 9" xfId="18596" xr:uid="{00000000-0005-0000-0000-0000190E0000}"/>
    <cellStyle name="KT-stlpec 6 6" xfId="1976" xr:uid="{00000000-0005-0000-0000-00001A0E0000}"/>
    <cellStyle name="KT-stlpec 6 6 10" xfId="20887" xr:uid="{00000000-0005-0000-0000-00001B0E0000}"/>
    <cellStyle name="KT-stlpec 6 6 11" xfId="22501" xr:uid="{00000000-0005-0000-0000-00001C0E0000}"/>
    <cellStyle name="KT-stlpec 6 6 2" xfId="4879" xr:uid="{00000000-0005-0000-0000-00001D0E0000}"/>
    <cellStyle name="KT-stlpec 6 6 3" xfId="7357" xr:uid="{00000000-0005-0000-0000-00001E0E0000}"/>
    <cellStyle name="KT-stlpec 6 6 4" xfId="9311" xr:uid="{00000000-0005-0000-0000-00001F0E0000}"/>
    <cellStyle name="KT-stlpec 6 6 5" xfId="11265" xr:uid="{00000000-0005-0000-0000-0000200E0000}"/>
    <cellStyle name="KT-stlpec 6 6 6" xfId="13217" xr:uid="{00000000-0005-0000-0000-0000210E0000}"/>
    <cellStyle name="KT-stlpec 6 6 7" xfId="11937" xr:uid="{00000000-0005-0000-0000-0000220E0000}"/>
    <cellStyle name="KT-stlpec 6 6 8" xfId="17253" xr:uid="{00000000-0005-0000-0000-0000230E0000}"/>
    <cellStyle name="KT-stlpec 6 6 9" xfId="19112" xr:uid="{00000000-0005-0000-0000-0000240E0000}"/>
    <cellStyle name="KT-stlpec 6 7" xfId="2102" xr:uid="{00000000-0005-0000-0000-0000250E0000}"/>
    <cellStyle name="KT-stlpec 6 7 10" xfId="21003" xr:uid="{00000000-0005-0000-0000-0000260E0000}"/>
    <cellStyle name="KT-stlpec 6 7 11" xfId="22604" xr:uid="{00000000-0005-0000-0000-0000270E0000}"/>
    <cellStyle name="KT-stlpec 6 7 2" xfId="5005" xr:uid="{00000000-0005-0000-0000-0000280E0000}"/>
    <cellStyle name="KT-stlpec 6 7 3" xfId="7482" xr:uid="{00000000-0005-0000-0000-0000290E0000}"/>
    <cellStyle name="KT-stlpec 6 7 4" xfId="9435" xr:uid="{00000000-0005-0000-0000-00002A0E0000}"/>
    <cellStyle name="KT-stlpec 6 7 5" xfId="11389" xr:uid="{00000000-0005-0000-0000-00002B0E0000}"/>
    <cellStyle name="KT-stlpec 6 7 6" xfId="13342" xr:uid="{00000000-0005-0000-0000-00002C0E0000}"/>
    <cellStyle name="KT-stlpec 6 7 7" xfId="14668" xr:uid="{00000000-0005-0000-0000-00002D0E0000}"/>
    <cellStyle name="KT-stlpec 6 7 8" xfId="17374" xr:uid="{00000000-0005-0000-0000-00002E0E0000}"/>
    <cellStyle name="KT-stlpec 6 7 9" xfId="19229" xr:uid="{00000000-0005-0000-0000-00002F0E0000}"/>
    <cellStyle name="KT-stlpec 6 8" xfId="3251" xr:uid="{00000000-0005-0000-0000-0000300E0000}"/>
    <cellStyle name="KT-stlpec 6 9" xfId="2955" xr:uid="{00000000-0005-0000-0000-0000310E0000}"/>
    <cellStyle name="KT-stlpec 7" xfId="786" xr:uid="{00000000-0005-0000-0000-0000320E0000}"/>
    <cellStyle name="KT-stlpec 7 10" xfId="18968" xr:uid="{00000000-0005-0000-0000-0000330E0000}"/>
    <cellStyle name="KT-stlpec 7 11" xfId="20764" xr:uid="{00000000-0005-0000-0000-0000340E0000}"/>
    <cellStyle name="KT-stlpec 7 2" xfId="3689" xr:uid="{00000000-0005-0000-0000-0000350E0000}"/>
    <cellStyle name="KT-stlpec 7 3" xfId="6167" xr:uid="{00000000-0005-0000-0000-0000360E0000}"/>
    <cellStyle name="KT-stlpec 7 4" xfId="7823" xr:uid="{00000000-0005-0000-0000-0000370E0000}"/>
    <cellStyle name="KT-stlpec 7 5" xfId="9145" xr:uid="{00000000-0005-0000-0000-0000380E0000}"/>
    <cellStyle name="KT-stlpec 7 6" xfId="11099" xr:uid="{00000000-0005-0000-0000-0000390E0000}"/>
    <cellStyle name="KT-stlpec 7 7" xfId="15463" xr:uid="{00000000-0005-0000-0000-00003A0E0000}"/>
    <cellStyle name="KT-stlpec 7 8" xfId="14366" xr:uid="{00000000-0005-0000-0000-00003B0E0000}"/>
    <cellStyle name="KT-stlpec 7 9" xfId="17101" xr:uid="{00000000-0005-0000-0000-00003C0E0000}"/>
    <cellStyle name="KT-stlpec 8" xfId="855" xr:uid="{00000000-0005-0000-0000-00003D0E0000}"/>
    <cellStyle name="KT-stlpec 8 10" xfId="19548" xr:uid="{00000000-0005-0000-0000-00003E0E0000}"/>
    <cellStyle name="KT-stlpec 8 11" xfId="21317" xr:uid="{00000000-0005-0000-0000-00003F0E0000}"/>
    <cellStyle name="KT-stlpec 8 2" xfId="3758" xr:uid="{00000000-0005-0000-0000-0000400E0000}"/>
    <cellStyle name="KT-stlpec 8 3" xfId="6236" xr:uid="{00000000-0005-0000-0000-0000410E0000}"/>
    <cellStyle name="KT-stlpec 8 4" xfId="3040" xr:uid="{00000000-0005-0000-0000-0000420E0000}"/>
    <cellStyle name="KT-stlpec 8 5" xfId="9772" xr:uid="{00000000-0005-0000-0000-0000430E0000}"/>
    <cellStyle name="KT-stlpec 8 6" xfId="11727" xr:uid="{00000000-0005-0000-0000-0000440E0000}"/>
    <cellStyle name="KT-stlpec 8 7" xfId="14225" xr:uid="{00000000-0005-0000-0000-0000450E0000}"/>
    <cellStyle name="KT-stlpec 8 8" xfId="14780" xr:uid="{00000000-0005-0000-0000-0000460E0000}"/>
    <cellStyle name="KT-stlpec 8 9" xfId="17707" xr:uid="{00000000-0005-0000-0000-0000470E0000}"/>
    <cellStyle name="KT-stlpec 9" xfId="1446" xr:uid="{00000000-0005-0000-0000-0000480E0000}"/>
    <cellStyle name="KT-stlpec 9 10" xfId="18620" xr:uid="{00000000-0005-0000-0000-0000490E0000}"/>
    <cellStyle name="KT-stlpec 9 11" xfId="20423" xr:uid="{00000000-0005-0000-0000-00004A0E0000}"/>
    <cellStyle name="KT-stlpec 9 12" xfId="22112" xr:uid="{00000000-0005-0000-0000-00004B0E0000}"/>
    <cellStyle name="KT-stlpec 9 2" xfId="4349" xr:uid="{00000000-0005-0000-0000-00004C0E0000}"/>
    <cellStyle name="KT-stlpec 9 3" xfId="6827" xr:uid="{00000000-0005-0000-0000-00004D0E0000}"/>
    <cellStyle name="KT-stlpec 9 4" xfId="8783" xr:uid="{00000000-0005-0000-0000-00004E0E0000}"/>
    <cellStyle name="KT-stlpec 9 5" xfId="10736" xr:uid="{00000000-0005-0000-0000-00004F0E0000}"/>
    <cellStyle name="KT-stlpec 9 6" xfId="12690" xr:uid="{00000000-0005-0000-0000-0000500E0000}"/>
    <cellStyle name="KT-stlpec 9 7" xfId="14624" xr:uid="{00000000-0005-0000-0000-0000510E0000}"/>
    <cellStyle name="KT-stlpec 9 8" xfId="14160" xr:uid="{00000000-0005-0000-0000-0000520E0000}"/>
    <cellStyle name="KT-stlpec 9 9" xfId="16747" xr:uid="{00000000-0005-0000-0000-0000530E0000}"/>
    <cellStyle name="KT-sučet" xfId="97" xr:uid="{00000000-0005-0000-0000-0000540E0000}"/>
    <cellStyle name="KT-sučet 10" xfId="5961" xr:uid="{00000000-0005-0000-0000-0000550E0000}"/>
    <cellStyle name="KT-sučet 11" xfId="6113" xr:uid="{00000000-0005-0000-0000-0000560E0000}"/>
    <cellStyle name="KT-sučet 12" xfId="3131" xr:uid="{00000000-0005-0000-0000-0000570E0000}"/>
    <cellStyle name="KT-sučet 13" xfId="6578" xr:uid="{00000000-0005-0000-0000-0000580E0000}"/>
    <cellStyle name="KT-sučet 14" xfId="15844" xr:uid="{00000000-0005-0000-0000-0000590E0000}"/>
    <cellStyle name="KT-sučet 15" xfId="15069" xr:uid="{00000000-0005-0000-0000-00005A0E0000}"/>
    <cellStyle name="KT-sučet 16" xfId="15068" xr:uid="{00000000-0005-0000-0000-00005B0E0000}"/>
    <cellStyle name="KT-sučet 17" xfId="15744" xr:uid="{00000000-0005-0000-0000-00005C0E0000}"/>
    <cellStyle name="KT-sučet 18" xfId="17739" xr:uid="{00000000-0005-0000-0000-00005D0E0000}"/>
    <cellStyle name="KT-sučet 2" xfId="156" xr:uid="{00000000-0005-0000-0000-00005E0E0000}"/>
    <cellStyle name="KT-sučet 2 10" xfId="9432" xr:uid="{00000000-0005-0000-0000-00005F0E0000}"/>
    <cellStyle name="KT-sučet 2 11" xfId="11386" xr:uid="{00000000-0005-0000-0000-0000600E0000}"/>
    <cellStyle name="KT-sučet 2 12" xfId="8512" xr:uid="{00000000-0005-0000-0000-0000610E0000}"/>
    <cellStyle name="KT-sučet 2 13" xfId="15640" xr:uid="{00000000-0005-0000-0000-0000620E0000}"/>
    <cellStyle name="KT-sučet 2 14" xfId="14750" xr:uid="{00000000-0005-0000-0000-0000630E0000}"/>
    <cellStyle name="KT-sučet 2 15" xfId="17371" xr:uid="{00000000-0005-0000-0000-0000640E0000}"/>
    <cellStyle name="KT-sučet 2 16" xfId="19252" xr:uid="{00000000-0005-0000-0000-0000650E0000}"/>
    <cellStyle name="KT-sučet 2 17" xfId="21000" xr:uid="{00000000-0005-0000-0000-0000660E0000}"/>
    <cellStyle name="KT-sučet 2 2" xfId="184" xr:uid="{00000000-0005-0000-0000-0000670E0000}"/>
    <cellStyle name="KT-sučet 2 2 10" xfId="15285" xr:uid="{00000000-0005-0000-0000-0000680E0000}"/>
    <cellStyle name="KT-sučet 2 2 11" xfId="14436" xr:uid="{00000000-0005-0000-0000-0000690E0000}"/>
    <cellStyle name="KT-sučet 2 2 12" xfId="15491" xr:uid="{00000000-0005-0000-0000-00006A0E0000}"/>
    <cellStyle name="KT-sučet 2 2 13" xfId="18886" xr:uid="{00000000-0005-0000-0000-00006B0E0000}"/>
    <cellStyle name="KT-sučet 2 2 2" xfId="811" xr:uid="{00000000-0005-0000-0000-00006C0E0000}"/>
    <cellStyle name="KT-sučet 2 2 2 10" xfId="17732" xr:uid="{00000000-0005-0000-0000-00006D0E0000}"/>
    <cellStyle name="KT-sučet 2 2 2 11" xfId="19743" xr:uid="{00000000-0005-0000-0000-00006E0E0000}"/>
    <cellStyle name="KT-sučet 2 2 2 12" xfId="21334" xr:uid="{00000000-0005-0000-0000-00006F0E0000}"/>
    <cellStyle name="KT-sučet 2 2 2 2" xfId="3714" xr:uid="{00000000-0005-0000-0000-0000700E0000}"/>
    <cellStyle name="KT-sučet 2 2 2 3" xfId="6192" xr:uid="{00000000-0005-0000-0000-0000710E0000}"/>
    <cellStyle name="KT-sučet 2 2 2 4" xfId="6059" xr:uid="{00000000-0005-0000-0000-0000720E0000}"/>
    <cellStyle name="KT-sučet 2 2 2 5" xfId="9803" xr:uid="{00000000-0005-0000-0000-0000730E0000}"/>
    <cellStyle name="KT-sučet 2 2 2 6" xfId="11758" xr:uid="{00000000-0005-0000-0000-0000740E0000}"/>
    <cellStyle name="KT-sučet 2 2 2 7" xfId="11123" xr:uid="{00000000-0005-0000-0000-0000750E0000}"/>
    <cellStyle name="KT-sučet 2 2 2 8" xfId="15058" xr:uid="{00000000-0005-0000-0000-0000760E0000}"/>
    <cellStyle name="KT-sučet 2 2 2 9" xfId="15736" xr:uid="{00000000-0005-0000-0000-0000770E0000}"/>
    <cellStyle name="KT-sučet 2 2 3" xfId="3087" xr:uid="{00000000-0005-0000-0000-0000780E0000}"/>
    <cellStyle name="KT-sučet 2 2 4" xfId="5667" xr:uid="{00000000-0005-0000-0000-0000790E0000}"/>
    <cellStyle name="KT-sučet 2 2 5" xfId="3002" xr:uid="{00000000-0005-0000-0000-00007A0E0000}"/>
    <cellStyle name="KT-sučet 2 2 6" xfId="3217" xr:uid="{00000000-0005-0000-0000-00007B0E0000}"/>
    <cellStyle name="KT-sučet 2 2 7" xfId="2921" xr:uid="{00000000-0005-0000-0000-00007C0E0000}"/>
    <cellStyle name="KT-sučet 2 2 8" xfId="10770" xr:uid="{00000000-0005-0000-0000-00007D0E0000}"/>
    <cellStyle name="KT-sučet 2 2 9" xfId="15706" xr:uid="{00000000-0005-0000-0000-00007E0E0000}"/>
    <cellStyle name="KT-sučet 2 3" xfId="198" xr:uid="{00000000-0005-0000-0000-00007F0E0000}"/>
    <cellStyle name="KT-sučet 2 3 10" xfId="15139" xr:uid="{00000000-0005-0000-0000-0000800E0000}"/>
    <cellStyle name="KT-sučet 2 3 11" xfId="14744" xr:uid="{00000000-0005-0000-0000-0000810E0000}"/>
    <cellStyle name="KT-sučet 2 3 12" xfId="18332" xr:uid="{00000000-0005-0000-0000-0000820E0000}"/>
    <cellStyle name="KT-sučet 2 3 13" xfId="18969" xr:uid="{00000000-0005-0000-0000-0000830E0000}"/>
    <cellStyle name="KT-sučet 2 3 2" xfId="1071" xr:uid="{00000000-0005-0000-0000-0000840E0000}"/>
    <cellStyle name="KT-sučet 2 3 2 10" xfId="18283" xr:uid="{00000000-0005-0000-0000-0000850E0000}"/>
    <cellStyle name="KT-sučet 2 3 2 11" xfId="20118" xr:uid="{00000000-0005-0000-0000-0000860E0000}"/>
    <cellStyle name="KT-sučet 2 3 2 12" xfId="21857" xr:uid="{00000000-0005-0000-0000-0000870E0000}"/>
    <cellStyle name="KT-sučet 2 3 2 2" xfId="3974" xr:uid="{00000000-0005-0000-0000-0000880E0000}"/>
    <cellStyle name="KT-sučet 2 3 2 3" xfId="6452" xr:uid="{00000000-0005-0000-0000-0000890E0000}"/>
    <cellStyle name="KT-sučet 2 3 2 4" xfId="8409" xr:uid="{00000000-0005-0000-0000-00008A0E0000}"/>
    <cellStyle name="KT-sučet 2 3 2 5" xfId="10362" xr:uid="{00000000-0005-0000-0000-00008B0E0000}"/>
    <cellStyle name="KT-sučet 2 3 2 6" xfId="12317" xr:uid="{00000000-0005-0000-0000-00008C0E0000}"/>
    <cellStyle name="KT-sučet 2 3 2 7" xfId="14262" xr:uid="{00000000-0005-0000-0000-00008D0E0000}"/>
    <cellStyle name="KT-sučet 2 3 2 8" xfId="15028" xr:uid="{00000000-0005-0000-0000-00008E0E0000}"/>
    <cellStyle name="KT-sučet 2 3 2 9" xfId="16395" xr:uid="{00000000-0005-0000-0000-00008F0E0000}"/>
    <cellStyle name="KT-sučet 2 3 3" xfId="3101" xr:uid="{00000000-0005-0000-0000-0000900E0000}"/>
    <cellStyle name="KT-sučet 2 3 4" xfId="3440" xr:uid="{00000000-0005-0000-0000-0000910E0000}"/>
    <cellStyle name="KT-sučet 2 3 5" xfId="5273" xr:uid="{00000000-0005-0000-0000-0000920E0000}"/>
    <cellStyle name="KT-sučet 2 3 6" xfId="6547" xr:uid="{00000000-0005-0000-0000-0000930E0000}"/>
    <cellStyle name="KT-sučet 2 3 7" xfId="8030" xr:uid="{00000000-0005-0000-0000-0000940E0000}"/>
    <cellStyle name="KT-sučet 2 3 8" xfId="11808" xr:uid="{00000000-0005-0000-0000-0000950E0000}"/>
    <cellStyle name="KT-sučet 2 3 9" xfId="14753" xr:uid="{00000000-0005-0000-0000-0000960E0000}"/>
    <cellStyle name="KT-sučet 2 4" xfId="1472" xr:uid="{00000000-0005-0000-0000-0000970E0000}"/>
    <cellStyle name="KT-sučet 2 4 10" xfId="18644" xr:uid="{00000000-0005-0000-0000-0000980E0000}"/>
    <cellStyle name="KT-sučet 2 4 11" xfId="20445" xr:uid="{00000000-0005-0000-0000-0000990E0000}"/>
    <cellStyle name="KT-sučet 2 4 12" xfId="22125" xr:uid="{00000000-0005-0000-0000-00009A0E0000}"/>
    <cellStyle name="KT-sučet 2 4 2" xfId="4375" xr:uid="{00000000-0005-0000-0000-00009B0E0000}"/>
    <cellStyle name="KT-sučet 2 4 3" xfId="6853" xr:uid="{00000000-0005-0000-0000-00009C0E0000}"/>
    <cellStyle name="KT-sučet 2 4 4" xfId="8809" xr:uid="{00000000-0005-0000-0000-00009D0E0000}"/>
    <cellStyle name="KT-sučet 2 4 5" xfId="10762" xr:uid="{00000000-0005-0000-0000-00009E0E0000}"/>
    <cellStyle name="KT-sučet 2 4 6" xfId="12716" xr:uid="{00000000-0005-0000-0000-00009F0E0000}"/>
    <cellStyle name="KT-sučet 2 4 7" xfId="14649" xr:uid="{00000000-0005-0000-0000-0000A00E0000}"/>
    <cellStyle name="KT-sučet 2 4 8" xfId="14451" xr:uid="{00000000-0005-0000-0000-0000A10E0000}"/>
    <cellStyle name="KT-sučet 2 4 9" xfId="16771" xr:uid="{00000000-0005-0000-0000-0000A20E0000}"/>
    <cellStyle name="KT-sučet 2 5" xfId="2224" xr:uid="{00000000-0005-0000-0000-0000A30E0000}"/>
    <cellStyle name="KT-sučet 2 5 10" xfId="19345" xr:uid="{00000000-0005-0000-0000-0000A40E0000}"/>
    <cellStyle name="KT-sučet 2 5 11" xfId="21116" xr:uid="{00000000-0005-0000-0000-0000A50E0000}"/>
    <cellStyle name="KT-sučet 2 5 12" xfId="22706" xr:uid="{00000000-0005-0000-0000-0000A60E0000}"/>
    <cellStyle name="KT-sučet 2 5 2" xfId="5127" xr:uid="{00000000-0005-0000-0000-0000A70E0000}"/>
    <cellStyle name="KT-sučet 2 5 3" xfId="7603" xr:uid="{00000000-0005-0000-0000-0000A80E0000}"/>
    <cellStyle name="KT-sučet 2 5 4" xfId="9557" xr:uid="{00000000-0005-0000-0000-0000A90E0000}"/>
    <cellStyle name="KT-sučet 2 5 5" xfId="11511" xr:uid="{00000000-0005-0000-0000-0000AA0E0000}"/>
    <cellStyle name="KT-sučet 2 5 6" xfId="13464" xr:uid="{00000000-0005-0000-0000-0000AB0E0000}"/>
    <cellStyle name="KT-sučet 2 5 7" xfId="15389" xr:uid="{00000000-0005-0000-0000-0000AC0E0000}"/>
    <cellStyle name="KT-sučet 2 5 8" xfId="14684" xr:uid="{00000000-0005-0000-0000-0000AD0E0000}"/>
    <cellStyle name="KT-sučet 2 5 9" xfId="17495" xr:uid="{00000000-0005-0000-0000-0000AE0E0000}"/>
    <cellStyle name="KT-sučet 2 6" xfId="231" xr:uid="{00000000-0005-0000-0000-0000AF0E0000}"/>
    <cellStyle name="KT-sučet 2 6 10" xfId="13095" xr:uid="{00000000-0005-0000-0000-0000B00E0000}"/>
    <cellStyle name="KT-sučet 2 6 11" xfId="16481" xr:uid="{00000000-0005-0000-0000-0000B10E0000}"/>
    <cellStyle name="KT-sučet 2 6 12" xfId="17098" xr:uid="{00000000-0005-0000-0000-0000B20E0000}"/>
    <cellStyle name="KT-sučet 2 6 2" xfId="3134" xr:uid="{00000000-0005-0000-0000-0000B30E0000}"/>
    <cellStyle name="KT-sučet 2 6 3" xfId="3413" xr:uid="{00000000-0005-0000-0000-0000B40E0000}"/>
    <cellStyle name="KT-sučet 2 6 4" xfId="6199" xr:uid="{00000000-0005-0000-0000-0000B50E0000}"/>
    <cellStyle name="KT-sučet 2 6 5" xfId="6200" xr:uid="{00000000-0005-0000-0000-0000B60E0000}"/>
    <cellStyle name="KT-sučet 2 6 6" xfId="3004" xr:uid="{00000000-0005-0000-0000-0000B70E0000}"/>
    <cellStyle name="KT-sučet 2 6 7" xfId="12722" xr:uid="{00000000-0005-0000-0000-0000B80E0000}"/>
    <cellStyle name="KT-sučet 2 6 8" xfId="15702" xr:uid="{00000000-0005-0000-0000-0000B90E0000}"/>
    <cellStyle name="KT-sučet 2 6 9" xfId="14288" xr:uid="{00000000-0005-0000-0000-0000BA0E0000}"/>
    <cellStyle name="KT-sučet 2 7" xfId="3059" xr:uid="{00000000-0005-0000-0000-0000BB0E0000}"/>
    <cellStyle name="KT-sučet 2 8" xfId="5144" xr:uid="{00000000-0005-0000-0000-0000BC0E0000}"/>
    <cellStyle name="KT-sučet 2 9" xfId="5277" xr:uid="{00000000-0005-0000-0000-0000BD0E0000}"/>
    <cellStyle name="KT-sučet 3" xfId="150" xr:uid="{00000000-0005-0000-0000-0000BE0E0000}"/>
    <cellStyle name="KT-sučet 3 10" xfId="12707" xr:uid="{00000000-0005-0000-0000-0000BF0E0000}"/>
    <cellStyle name="KT-sučet 3 11" xfId="15113" xr:uid="{00000000-0005-0000-0000-0000C00E0000}"/>
    <cellStyle name="KT-sučet 3 12" xfId="14766" xr:uid="{00000000-0005-0000-0000-0000C10E0000}"/>
    <cellStyle name="KT-sučet 3 13" xfId="15903" xr:uid="{00000000-0005-0000-0000-0000C20E0000}"/>
    <cellStyle name="KT-sučet 3 14" xfId="17149" xr:uid="{00000000-0005-0000-0000-0000C30E0000}"/>
    <cellStyle name="KT-sučet 3 15" xfId="19722" xr:uid="{00000000-0005-0000-0000-0000C40E0000}"/>
    <cellStyle name="KT-sučet 3 2" xfId="178" xr:uid="{00000000-0005-0000-0000-0000C50E0000}"/>
    <cellStyle name="KT-sučet 3 2 10" xfId="8031" xr:uid="{00000000-0005-0000-0000-0000C60E0000}"/>
    <cellStyle name="KT-sučet 3 2 11" xfId="14542" xr:uid="{00000000-0005-0000-0000-0000C70E0000}"/>
    <cellStyle name="KT-sučet 3 2 12" xfId="16511" xr:uid="{00000000-0005-0000-0000-0000C80E0000}"/>
    <cellStyle name="KT-sučet 3 2 2" xfId="3081" xr:uid="{00000000-0005-0000-0000-0000C90E0000}"/>
    <cellStyle name="KT-sučet 3 2 3" xfId="3450" xr:uid="{00000000-0005-0000-0000-0000CA0E0000}"/>
    <cellStyle name="KT-sučet 3 2 4" xfId="3201" xr:uid="{00000000-0005-0000-0000-0000CB0E0000}"/>
    <cellStyle name="KT-sučet 3 2 5" xfId="6017" xr:uid="{00000000-0005-0000-0000-0000CC0E0000}"/>
    <cellStyle name="KT-sučet 3 2 6" xfId="7227" xr:uid="{00000000-0005-0000-0000-0000CD0E0000}"/>
    <cellStyle name="KT-sučet 3 2 7" xfId="11162" xr:uid="{00000000-0005-0000-0000-0000CE0E0000}"/>
    <cellStyle name="KT-sučet 3 2 8" xfId="15289" xr:uid="{00000000-0005-0000-0000-0000CF0E0000}"/>
    <cellStyle name="KT-sučet 3 2 9" xfId="15747" xr:uid="{00000000-0005-0000-0000-0000D00E0000}"/>
    <cellStyle name="KT-sučet 3 3" xfId="192" xr:uid="{00000000-0005-0000-0000-0000D10E0000}"/>
    <cellStyle name="KT-sučet 3 3 10" xfId="17637" xr:uid="{00000000-0005-0000-0000-0000D20E0000}"/>
    <cellStyle name="KT-sučet 3 3 11" xfId="19482" xr:uid="{00000000-0005-0000-0000-0000D30E0000}"/>
    <cellStyle name="KT-sučet 3 3 12" xfId="21251" xr:uid="{00000000-0005-0000-0000-0000D40E0000}"/>
    <cellStyle name="KT-sučet 3 3 2" xfId="3095" xr:uid="{00000000-0005-0000-0000-0000D50E0000}"/>
    <cellStyle name="KT-sučet 3 3 3" xfId="3014" xr:uid="{00000000-0005-0000-0000-0000D60E0000}"/>
    <cellStyle name="KT-sučet 3 3 4" xfId="3008" xr:uid="{00000000-0005-0000-0000-0000D70E0000}"/>
    <cellStyle name="KT-sučet 3 3 5" xfId="9703" xr:uid="{00000000-0005-0000-0000-0000D80E0000}"/>
    <cellStyle name="KT-sučet 3 3 6" xfId="11657" xr:uid="{00000000-0005-0000-0000-0000D90E0000}"/>
    <cellStyle name="KT-sučet 3 3 7" xfId="6063" xr:uid="{00000000-0005-0000-0000-0000DA0E0000}"/>
    <cellStyle name="KT-sučet 3 3 8" xfId="14238" xr:uid="{00000000-0005-0000-0000-0000DB0E0000}"/>
    <cellStyle name="KT-sučet 3 3 9" xfId="15745" xr:uid="{00000000-0005-0000-0000-0000DC0E0000}"/>
    <cellStyle name="KT-sučet 3 4" xfId="787" xr:uid="{00000000-0005-0000-0000-0000DD0E0000}"/>
    <cellStyle name="KT-sučet 3 4 10" xfId="16483" xr:uid="{00000000-0005-0000-0000-0000DE0E0000}"/>
    <cellStyle name="KT-sučet 3 4 11" xfId="18367" xr:uid="{00000000-0005-0000-0000-0000DF0E0000}"/>
    <cellStyle name="KT-sučet 3 4 12" xfId="20194" xr:uid="{00000000-0005-0000-0000-0000E00E0000}"/>
    <cellStyle name="KT-sučet 3 4 2" xfId="3690" xr:uid="{00000000-0005-0000-0000-0000E10E0000}"/>
    <cellStyle name="KT-sučet 3 4 3" xfId="6168" xr:uid="{00000000-0005-0000-0000-0000E20E0000}"/>
    <cellStyle name="KT-sučet 3 4 4" xfId="7190" xr:uid="{00000000-0005-0000-0000-0000E30E0000}"/>
    <cellStyle name="KT-sučet 3 4 5" xfId="8502" xr:uid="{00000000-0005-0000-0000-0000E40E0000}"/>
    <cellStyle name="KT-sučet 3 4 6" xfId="10455" xr:uid="{00000000-0005-0000-0000-0000E50E0000}"/>
    <cellStyle name="KT-sučet 3 4 7" xfId="13681" xr:uid="{00000000-0005-0000-0000-0000E60E0000}"/>
    <cellStyle name="KT-sučet 3 4 8" xfId="15560" xr:uid="{00000000-0005-0000-0000-0000E70E0000}"/>
    <cellStyle name="KT-sučet 3 4 9" xfId="12323" xr:uid="{00000000-0005-0000-0000-0000E80E0000}"/>
    <cellStyle name="KT-sučet 3 5" xfId="3053" xr:uid="{00000000-0005-0000-0000-0000E90E0000}"/>
    <cellStyle name="KT-sučet 3 6" xfId="3144" xr:uid="{00000000-0005-0000-0000-0000EA0E0000}"/>
    <cellStyle name="KT-sučet 3 7" xfId="6844" xr:uid="{00000000-0005-0000-0000-0000EB0E0000}"/>
    <cellStyle name="KT-sučet 3 8" xfId="7186" xr:uid="{00000000-0005-0000-0000-0000EC0E0000}"/>
    <cellStyle name="KT-sučet 3 9" xfId="8498" xr:uid="{00000000-0005-0000-0000-0000ED0E0000}"/>
    <cellStyle name="KT-sučet 4" xfId="170" xr:uid="{00000000-0005-0000-0000-0000EE0E0000}"/>
    <cellStyle name="KT-sučet 4 10" xfId="15922" xr:uid="{00000000-0005-0000-0000-0000EF0E0000}"/>
    <cellStyle name="KT-sučet 4 11" xfId="9362" xr:uid="{00000000-0005-0000-0000-0000F00E0000}"/>
    <cellStyle name="KT-sučet 4 12" xfId="16532" xr:uid="{00000000-0005-0000-0000-0000F10E0000}"/>
    <cellStyle name="KT-sučet 4 13" xfId="18360" xr:uid="{00000000-0005-0000-0000-0000F20E0000}"/>
    <cellStyle name="KT-sučet 4 2" xfId="856" xr:uid="{00000000-0005-0000-0000-0000F30E0000}"/>
    <cellStyle name="KT-sučet 4 2 10" xfId="17358" xr:uid="{00000000-0005-0000-0000-0000F40E0000}"/>
    <cellStyle name="KT-sučet 4 2 11" xfId="18951" xr:uid="{00000000-0005-0000-0000-0000F50E0000}"/>
    <cellStyle name="KT-sučet 4 2 12" xfId="20988" xr:uid="{00000000-0005-0000-0000-0000F60E0000}"/>
    <cellStyle name="KT-sučet 4 2 2" xfId="3759" xr:uid="{00000000-0005-0000-0000-0000F70E0000}"/>
    <cellStyle name="KT-sučet 4 2 3" xfId="6237" xr:uid="{00000000-0005-0000-0000-0000F80E0000}"/>
    <cellStyle name="KT-sučet 4 2 4" xfId="7820" xr:uid="{00000000-0005-0000-0000-0000F90E0000}"/>
    <cellStyle name="KT-sučet 4 2 5" xfId="9419" xr:uid="{00000000-0005-0000-0000-0000FA0E0000}"/>
    <cellStyle name="KT-sučet 4 2 6" xfId="11374" xr:uid="{00000000-0005-0000-0000-0000FB0E0000}"/>
    <cellStyle name="KT-sučet 4 2 7" xfId="7844" xr:uid="{00000000-0005-0000-0000-0000FC0E0000}"/>
    <cellStyle name="KT-sučet 4 2 8" xfId="12367" xr:uid="{00000000-0005-0000-0000-0000FD0E0000}"/>
    <cellStyle name="KT-sučet 4 2 9" xfId="13070" xr:uid="{00000000-0005-0000-0000-0000FE0E0000}"/>
    <cellStyle name="KT-sučet 4 3" xfId="3073" xr:uid="{00000000-0005-0000-0000-0000FF0E0000}"/>
    <cellStyle name="KT-sučet 4 4" xfId="3193" xr:uid="{00000000-0005-0000-0000-0000000F0000}"/>
    <cellStyle name="KT-sučet 4 5" xfId="6864" xr:uid="{00000000-0005-0000-0000-0000010F0000}"/>
    <cellStyle name="KT-sučet 4 6" xfId="7180" xr:uid="{00000000-0005-0000-0000-0000020F0000}"/>
    <cellStyle name="KT-sučet 4 7" xfId="8492" xr:uid="{00000000-0005-0000-0000-0000030F0000}"/>
    <cellStyle name="KT-sučet 4 8" xfId="12727" xr:uid="{00000000-0005-0000-0000-0000040F0000}"/>
    <cellStyle name="KT-sučet 4 9" xfId="15143" xr:uid="{00000000-0005-0000-0000-0000050F0000}"/>
    <cellStyle name="KT-sučet 5" xfId="164" xr:uid="{00000000-0005-0000-0000-0000060F0000}"/>
    <cellStyle name="KT-sučet 5 10" xfId="15105" xr:uid="{00000000-0005-0000-0000-0000070F0000}"/>
    <cellStyle name="KT-sučet 5 11" xfId="13657" xr:uid="{00000000-0005-0000-0000-0000080F0000}"/>
    <cellStyle name="KT-sučet 5 12" xfId="17099" xr:uid="{00000000-0005-0000-0000-0000090F0000}"/>
    <cellStyle name="KT-sučet 5 13" xfId="19738" xr:uid="{00000000-0005-0000-0000-00000A0F0000}"/>
    <cellStyle name="KT-sučet 5 2" xfId="1447" xr:uid="{00000000-0005-0000-0000-00000B0F0000}"/>
    <cellStyle name="KT-sučet 5 2 10" xfId="18621" xr:uid="{00000000-0005-0000-0000-00000C0F0000}"/>
    <cellStyle name="KT-sučet 5 2 11" xfId="20424" xr:uid="{00000000-0005-0000-0000-00000D0F0000}"/>
    <cellStyle name="KT-sučet 5 2 12" xfId="22113" xr:uid="{00000000-0005-0000-0000-00000E0F0000}"/>
    <cellStyle name="KT-sučet 5 2 2" xfId="4350" xr:uid="{00000000-0005-0000-0000-00000F0F0000}"/>
    <cellStyle name="KT-sučet 5 2 3" xfId="6828" xr:uid="{00000000-0005-0000-0000-0000100F0000}"/>
    <cellStyle name="KT-sučet 5 2 4" xfId="8784" xr:uid="{00000000-0005-0000-0000-0000110F0000}"/>
    <cellStyle name="KT-sučet 5 2 5" xfId="10737" xr:uid="{00000000-0005-0000-0000-0000120F0000}"/>
    <cellStyle name="KT-sučet 5 2 6" xfId="12691" xr:uid="{00000000-0005-0000-0000-0000130F0000}"/>
    <cellStyle name="KT-sučet 5 2 7" xfId="14625" xr:uid="{00000000-0005-0000-0000-0000140F0000}"/>
    <cellStyle name="KT-sučet 5 2 8" xfId="13476" xr:uid="{00000000-0005-0000-0000-0000150F0000}"/>
    <cellStyle name="KT-sučet 5 2 9" xfId="16748" xr:uid="{00000000-0005-0000-0000-0000160F0000}"/>
    <cellStyle name="KT-sučet 5 3" xfId="3067" xr:uid="{00000000-0005-0000-0000-0000170F0000}"/>
    <cellStyle name="KT-sučet 5 4" xfId="3194" xr:uid="{00000000-0005-0000-0000-0000180F0000}"/>
    <cellStyle name="KT-sučet 5 5" xfId="2979" xr:uid="{00000000-0005-0000-0000-0000190F0000}"/>
    <cellStyle name="KT-sučet 5 6" xfId="6606" xr:uid="{00000000-0005-0000-0000-00001A0F0000}"/>
    <cellStyle name="KT-sučet 5 7" xfId="6555" xr:uid="{00000000-0005-0000-0000-00001B0F0000}"/>
    <cellStyle name="KT-sučet 5 8" xfId="5982" xr:uid="{00000000-0005-0000-0000-00001C0F0000}"/>
    <cellStyle name="KT-sučet 5 9" xfId="15746" xr:uid="{00000000-0005-0000-0000-00001D0F0000}"/>
    <cellStyle name="KT-sučet 6" xfId="2232" xr:uid="{00000000-0005-0000-0000-00001E0F0000}"/>
    <cellStyle name="KT-sučet 6 10" xfId="19352" xr:uid="{00000000-0005-0000-0000-00001F0F0000}"/>
    <cellStyle name="KT-sučet 6 11" xfId="21123" xr:uid="{00000000-0005-0000-0000-0000200F0000}"/>
    <cellStyle name="KT-sučet 6 12" xfId="22712" xr:uid="{00000000-0005-0000-0000-0000210F0000}"/>
    <cellStyle name="KT-sučet 6 2" xfId="5135" xr:uid="{00000000-0005-0000-0000-0000220F0000}"/>
    <cellStyle name="KT-sučet 6 3" xfId="7611" xr:uid="{00000000-0005-0000-0000-0000230F0000}"/>
    <cellStyle name="KT-sučet 6 4" xfId="9565" xr:uid="{00000000-0005-0000-0000-0000240F0000}"/>
    <cellStyle name="KT-sučet 6 5" xfId="11519" xr:uid="{00000000-0005-0000-0000-0000250F0000}"/>
    <cellStyle name="KT-sučet 6 6" xfId="13472" xr:uid="{00000000-0005-0000-0000-0000260F0000}"/>
    <cellStyle name="KT-sučet 6 7" xfId="15397" xr:uid="{00000000-0005-0000-0000-0000270F0000}"/>
    <cellStyle name="KT-sučet 6 8" xfId="15325" xr:uid="{00000000-0005-0000-0000-0000280F0000}"/>
    <cellStyle name="KT-sučet 6 9" xfId="17503" xr:uid="{00000000-0005-0000-0000-0000290F0000}"/>
    <cellStyle name="KT-sučet 7" xfId="216" xr:uid="{00000000-0005-0000-0000-00002A0F0000}"/>
    <cellStyle name="KT-sučet 7 10" xfId="17040" xr:uid="{00000000-0005-0000-0000-00002B0F0000}"/>
    <cellStyle name="KT-sučet 7 11" xfId="11483" xr:uid="{00000000-0005-0000-0000-00002C0F0000}"/>
    <cellStyle name="KT-sučet 7 12" xfId="20708" xr:uid="{00000000-0005-0000-0000-00002D0F0000}"/>
    <cellStyle name="KT-sučet 7 2" xfId="3119" xr:uid="{00000000-0005-0000-0000-00002E0F0000}"/>
    <cellStyle name="KT-sučet 7 3" xfId="2926" xr:uid="{00000000-0005-0000-0000-00002F0F0000}"/>
    <cellStyle name="KT-sučet 7 4" xfId="2987" xr:uid="{00000000-0005-0000-0000-0000300F0000}"/>
    <cellStyle name="KT-sučet 7 5" xfId="9078" xr:uid="{00000000-0005-0000-0000-0000310F0000}"/>
    <cellStyle name="KT-sučet 7 6" xfId="11031" xr:uid="{00000000-0005-0000-0000-0000320F0000}"/>
    <cellStyle name="KT-sučet 7 7" xfId="9976" xr:uid="{00000000-0005-0000-0000-0000330F0000}"/>
    <cellStyle name="KT-sučet 7 8" xfId="14142" xr:uid="{00000000-0005-0000-0000-0000340F0000}"/>
    <cellStyle name="KT-sučet 7 9" xfId="14849" xr:uid="{00000000-0005-0000-0000-0000350F0000}"/>
    <cellStyle name="KT-sučet 8" xfId="3000" xr:uid="{00000000-0005-0000-0000-0000360F0000}"/>
    <cellStyle name="KT-sučet 9" xfId="3482" xr:uid="{00000000-0005-0000-0000-0000370F0000}"/>
    <cellStyle name="Linked Cell" xfId="98" xr:uid="{00000000-0005-0000-0000-0000380F0000}"/>
    <cellStyle name="Linked Cell 2" xfId="2286" xr:uid="{00000000-0005-0000-0000-0000390F0000}"/>
    <cellStyle name="Mena" xfId="2" builtinId="4"/>
    <cellStyle name="Mena 2" xfId="19" xr:uid="{00000000-0005-0000-0000-00003B0F0000}"/>
    <cellStyle name="Mena 2 2" xfId="2644" xr:uid="{00000000-0005-0000-0000-00003C0F0000}"/>
    <cellStyle name="Mena 2 2 2" xfId="5546" xr:uid="{00000000-0005-0000-0000-00003D0F0000}"/>
    <cellStyle name="Mena 2 3" xfId="2463" xr:uid="{00000000-0005-0000-0000-00003E0F0000}"/>
    <cellStyle name="Mena 2 3 2" xfId="5366" xr:uid="{00000000-0005-0000-0000-00003F0F0000}"/>
    <cellStyle name="Mena 2 4" xfId="504" xr:uid="{00000000-0005-0000-0000-0000400F0000}"/>
    <cellStyle name="Mena 2 5" xfId="2922" xr:uid="{00000000-0005-0000-0000-0000410F0000}"/>
    <cellStyle name="Mena 3" xfId="2709" xr:uid="{00000000-0005-0000-0000-0000420F0000}"/>
    <cellStyle name="Mena 3 2" xfId="5611" xr:uid="{00000000-0005-0000-0000-0000430F0000}"/>
    <cellStyle name="Mena 4" xfId="208" xr:uid="{00000000-0005-0000-0000-0000440F0000}"/>
    <cellStyle name="měny_Abs_0503_2r" xfId="99" xr:uid="{00000000-0005-0000-0000-0000450F0000}"/>
    <cellStyle name="Neutral" xfId="100" xr:uid="{00000000-0005-0000-0000-0000460F0000}"/>
    <cellStyle name="Neutral 2" xfId="2283" xr:uid="{00000000-0005-0000-0000-0000470F0000}"/>
    <cellStyle name="Neutrálna 2" xfId="27" xr:uid="{00000000-0005-0000-0000-0000480F0000}"/>
    <cellStyle name="Normal_1 Prir.vedy" xfId="101" xr:uid="{00000000-0005-0000-0000-0000490F0000}"/>
    <cellStyle name="Normálna" xfId="0" builtinId="0"/>
    <cellStyle name="Normálna 10" xfId="132" xr:uid="{00000000-0005-0000-0000-00004B0F0000}"/>
    <cellStyle name="Normálna 10 2" xfId="1051" xr:uid="{00000000-0005-0000-0000-00004C0F0000}"/>
    <cellStyle name="Normálna 10 2 2" xfId="3954" xr:uid="{00000000-0005-0000-0000-00004D0F0000}"/>
    <cellStyle name="Normálna 10 3" xfId="1709" xr:uid="{00000000-0005-0000-0000-00004E0F0000}"/>
    <cellStyle name="Normálna 10 3 2" xfId="4612" xr:uid="{00000000-0005-0000-0000-00004F0F0000}"/>
    <cellStyle name="Normálna 10 4" xfId="2234" xr:uid="{00000000-0005-0000-0000-0000500F0000}"/>
    <cellStyle name="Normálna 10 4 2" xfId="5137" xr:uid="{00000000-0005-0000-0000-0000510F0000}"/>
    <cellStyle name="Normálna 10 5" xfId="2481" xr:uid="{00000000-0005-0000-0000-0000520F0000}"/>
    <cellStyle name="Normálna 10 6" xfId="3035" xr:uid="{00000000-0005-0000-0000-0000530F0000}"/>
    <cellStyle name="Normálna 11" xfId="14" xr:uid="{00000000-0005-0000-0000-0000540F0000}"/>
    <cellStyle name="Normálna 11 2" xfId="133" xr:uid="{00000000-0005-0000-0000-0000550F0000}"/>
    <cellStyle name="Normálna 11 2 2" xfId="1053" xr:uid="{00000000-0005-0000-0000-0000560F0000}"/>
    <cellStyle name="Normálna 11 2 2 2" xfId="3956" xr:uid="{00000000-0005-0000-0000-0000570F0000}"/>
    <cellStyle name="Normálna 11 3" xfId="1711" xr:uid="{00000000-0005-0000-0000-0000580F0000}"/>
    <cellStyle name="Normálna 11 3 2" xfId="4614" xr:uid="{00000000-0005-0000-0000-0000590F0000}"/>
    <cellStyle name="Normálna 11 4" xfId="2236" xr:uid="{00000000-0005-0000-0000-00005A0F0000}"/>
    <cellStyle name="Normálna 11 4 2" xfId="5139" xr:uid="{00000000-0005-0000-0000-00005B0F0000}"/>
    <cellStyle name="Normálna 11 5" xfId="2708" xr:uid="{00000000-0005-0000-0000-00005C0F0000}"/>
    <cellStyle name="Normálna 11 5 2" xfId="5610" xr:uid="{00000000-0005-0000-0000-00005D0F0000}"/>
    <cellStyle name="Normálna 11 6" xfId="2918" xr:uid="{00000000-0005-0000-0000-00005E0F0000}"/>
    <cellStyle name="Normálna 12" xfId="34" xr:uid="{00000000-0005-0000-0000-00005F0F0000}"/>
    <cellStyle name="Normálna 12 2" xfId="507" xr:uid="{00000000-0005-0000-0000-0000600F0000}"/>
    <cellStyle name="Normálna 12 2 2" xfId="509" xr:uid="{00000000-0005-0000-0000-0000610F0000}"/>
    <cellStyle name="Normálna 12 2 2 2" xfId="1058" xr:uid="{00000000-0005-0000-0000-0000620F0000}"/>
    <cellStyle name="Normálna 12 2 2 2 2" xfId="3961" xr:uid="{00000000-0005-0000-0000-0000630F0000}"/>
    <cellStyle name="Normálna 12 2 2 3" xfId="1715" xr:uid="{00000000-0005-0000-0000-0000640F0000}"/>
    <cellStyle name="Normálna 12 2 2 3 2" xfId="4618" xr:uid="{00000000-0005-0000-0000-0000650F0000}"/>
    <cellStyle name="Normálna 12 2 2 4" xfId="3412" xr:uid="{00000000-0005-0000-0000-0000660F0000}"/>
    <cellStyle name="Normálna 12 2 3" xfId="1056" xr:uid="{00000000-0005-0000-0000-0000670F0000}"/>
    <cellStyle name="Normálna 12 2 3 2" xfId="3959" xr:uid="{00000000-0005-0000-0000-0000680F0000}"/>
    <cellStyle name="Normálna 12 2 4" xfId="1713" xr:uid="{00000000-0005-0000-0000-0000690F0000}"/>
    <cellStyle name="Normálna 12 2 4 2" xfId="4616" xr:uid="{00000000-0005-0000-0000-00006A0F0000}"/>
    <cellStyle name="Normálna 12 2 5" xfId="3410" xr:uid="{00000000-0005-0000-0000-00006B0F0000}"/>
    <cellStyle name="Normálna 12 3" xfId="1054" xr:uid="{00000000-0005-0000-0000-00006C0F0000}"/>
    <cellStyle name="Normálna 12 3 2" xfId="3957" xr:uid="{00000000-0005-0000-0000-00006D0F0000}"/>
    <cellStyle name="Normálna 12 4" xfId="1712" xr:uid="{00000000-0005-0000-0000-00006E0F0000}"/>
    <cellStyle name="Normálna 12 4 2" xfId="4615" xr:uid="{00000000-0005-0000-0000-00006F0F0000}"/>
    <cellStyle name="Normálna 12 5" xfId="2238" xr:uid="{00000000-0005-0000-0000-0000700F0000}"/>
    <cellStyle name="Normálna 12 5 2" xfId="5141" xr:uid="{00000000-0005-0000-0000-0000710F0000}"/>
    <cellStyle name="Normálna 12 6" xfId="2710" xr:uid="{00000000-0005-0000-0000-0000720F0000}"/>
    <cellStyle name="Normálna 12 6 2" xfId="5612" xr:uid="{00000000-0005-0000-0000-0000730F0000}"/>
    <cellStyle name="Normálna 12 7" xfId="505" xr:uid="{00000000-0005-0000-0000-0000740F0000}"/>
    <cellStyle name="Normálna 12 7 2" xfId="3408" xr:uid="{00000000-0005-0000-0000-0000750F0000}"/>
    <cellStyle name="Normálna 13" xfId="134" xr:uid="{00000000-0005-0000-0000-0000760F0000}"/>
    <cellStyle name="Normálna 13 2" xfId="642" xr:uid="{00000000-0005-0000-0000-0000770F0000}"/>
    <cellStyle name="Normálna 13 3" xfId="2712" xr:uid="{00000000-0005-0000-0000-0000780F0000}"/>
    <cellStyle name="Normálna 14" xfId="508" xr:uid="{00000000-0005-0000-0000-0000790F0000}"/>
    <cellStyle name="Normálna 14 2" xfId="1057" xr:uid="{00000000-0005-0000-0000-00007A0F0000}"/>
    <cellStyle name="Normálna 14 2 2" xfId="3960" xr:uid="{00000000-0005-0000-0000-00007B0F0000}"/>
    <cellStyle name="Normálna 14 3" xfId="1714" xr:uid="{00000000-0005-0000-0000-00007C0F0000}"/>
    <cellStyle name="Normálna 14 3 2" xfId="4617" xr:uid="{00000000-0005-0000-0000-00007D0F0000}"/>
    <cellStyle name="Normálna 14 4" xfId="3411" xr:uid="{00000000-0005-0000-0000-00007E0F0000}"/>
    <cellStyle name="Normálna 15" xfId="510" xr:uid="{00000000-0005-0000-0000-00007F0F0000}"/>
    <cellStyle name="Normálna 16" xfId="639" xr:uid="{00000000-0005-0000-0000-0000800F0000}"/>
    <cellStyle name="Normálna 16 2" xfId="1119" xr:uid="{00000000-0005-0000-0000-0000810F0000}"/>
    <cellStyle name="Normálna 16 2 2" xfId="4022" xr:uid="{00000000-0005-0000-0000-0000820F0000}"/>
    <cellStyle name="Normálna 16 3" xfId="1762" xr:uid="{00000000-0005-0000-0000-0000830F0000}"/>
    <cellStyle name="Normálna 16 3 2" xfId="4665" xr:uid="{00000000-0005-0000-0000-0000840F0000}"/>
    <cellStyle name="Normálna 16 4" xfId="3542" xr:uid="{00000000-0005-0000-0000-0000850F0000}"/>
    <cellStyle name="Normálna 17" xfId="641" xr:uid="{00000000-0005-0000-0000-0000860F0000}"/>
    <cellStyle name="Normálna 17 2" xfId="1120" xr:uid="{00000000-0005-0000-0000-0000870F0000}"/>
    <cellStyle name="Normálna 17 2 2" xfId="4023" xr:uid="{00000000-0005-0000-0000-0000880F0000}"/>
    <cellStyle name="Normálna 17 3" xfId="1765" xr:uid="{00000000-0005-0000-0000-0000890F0000}"/>
    <cellStyle name="Normálna 17 3 2" xfId="4668" xr:uid="{00000000-0005-0000-0000-00008A0F0000}"/>
    <cellStyle name="Normálna 17 4" xfId="3544" xr:uid="{00000000-0005-0000-0000-00008B0F0000}"/>
    <cellStyle name="Normálna 18" xfId="643" xr:uid="{00000000-0005-0000-0000-00008C0F0000}"/>
    <cellStyle name="Normálna 18 2" xfId="1121" xr:uid="{00000000-0005-0000-0000-00008D0F0000}"/>
    <cellStyle name="Normálna 18 2 2" xfId="4024" xr:uid="{00000000-0005-0000-0000-00008E0F0000}"/>
    <cellStyle name="Normálna 18 3" xfId="1766" xr:uid="{00000000-0005-0000-0000-00008F0F0000}"/>
    <cellStyle name="Normálna 18 3 2" xfId="4669" xr:uid="{00000000-0005-0000-0000-0000900F0000}"/>
    <cellStyle name="Normálna 18 4" xfId="3546" xr:uid="{00000000-0005-0000-0000-0000910F0000}"/>
    <cellStyle name="Normálna 19" xfId="32" xr:uid="{00000000-0005-0000-0000-0000920F0000}"/>
    <cellStyle name="Normálna 19 2" xfId="1124" xr:uid="{00000000-0005-0000-0000-0000930F0000}"/>
    <cellStyle name="Normálna 19 2 2" xfId="4027" xr:uid="{00000000-0005-0000-0000-0000940F0000}"/>
    <cellStyle name="Normálna 19 3" xfId="1769" xr:uid="{00000000-0005-0000-0000-0000950F0000}"/>
    <cellStyle name="Normálna 19 3 2" xfId="4672" xr:uid="{00000000-0005-0000-0000-0000960F0000}"/>
    <cellStyle name="Normálna 19 4" xfId="2886" xr:uid="{00000000-0005-0000-0000-0000970F0000}"/>
    <cellStyle name="Normálna 19 4 2" xfId="2893" xr:uid="{00000000-0005-0000-0000-0000980F0000}"/>
    <cellStyle name="Normálna 19 4 3" xfId="2903" xr:uid="{00000000-0005-0000-0000-0000990F0000}"/>
    <cellStyle name="Normálna 2" xfId="17" xr:uid="{00000000-0005-0000-0000-00009A0F0000}"/>
    <cellStyle name="Normálna 2 2" xfId="26" xr:uid="{00000000-0005-0000-0000-00009B0F0000}"/>
    <cellStyle name="Normálna 2 2 2" xfId="103" xr:uid="{00000000-0005-0000-0000-00009C0F0000}"/>
    <cellStyle name="Normálna 2 2 2 2" xfId="5" xr:uid="{00000000-0005-0000-0000-00009D0F0000}"/>
    <cellStyle name="Normálna 2 2 2 2 2" xfId="812" xr:uid="{00000000-0005-0000-0000-00009E0F0000}"/>
    <cellStyle name="Normálna 2 2 2 2 2 2" xfId="3715" xr:uid="{00000000-0005-0000-0000-00009F0F0000}"/>
    <cellStyle name="Normálna 2 2 2 2 3" xfId="138" xr:uid="{00000000-0005-0000-0000-0000A00F0000}"/>
    <cellStyle name="Normálna 2 2 2 2 3 2" xfId="3041" xr:uid="{00000000-0005-0000-0000-0000A10F0000}"/>
    <cellStyle name="Normálna 2 2 2 2 4" xfId="1473" xr:uid="{00000000-0005-0000-0000-0000A20F0000}"/>
    <cellStyle name="Normálna 2 2 2 2 4 2" xfId="4376" xr:uid="{00000000-0005-0000-0000-0000A30F0000}"/>
    <cellStyle name="Normálna 2 2 2 2 5" xfId="2115" xr:uid="{00000000-0005-0000-0000-0000A40F0000}"/>
    <cellStyle name="Normálna 2 2 2 2 5 2" xfId="5018" xr:uid="{00000000-0005-0000-0000-0000A50F0000}"/>
    <cellStyle name="Normálna 2 2 2 2 6" xfId="2897" xr:uid="{00000000-0005-0000-0000-0000A60F0000}"/>
    <cellStyle name="Normálna 2 2 2 3" xfId="790" xr:uid="{00000000-0005-0000-0000-0000A70F0000}"/>
    <cellStyle name="Normálna 2 2 2 3 2" xfId="3693" xr:uid="{00000000-0005-0000-0000-0000A80F0000}"/>
    <cellStyle name="Normálna 2 2 2 4" xfId="1450" xr:uid="{00000000-0005-0000-0000-0000A90F0000}"/>
    <cellStyle name="Normálna 2 2 2 4 2" xfId="4353" xr:uid="{00000000-0005-0000-0000-0000AA0F0000}"/>
    <cellStyle name="Normálna 2 2 2 5" xfId="2092" xr:uid="{00000000-0005-0000-0000-0000AB0F0000}"/>
    <cellStyle name="Normálna 2 2 2 5 2" xfId="4995" xr:uid="{00000000-0005-0000-0000-0000AC0F0000}"/>
    <cellStyle name="Normálna 2 2 2 6" xfId="3006" xr:uid="{00000000-0005-0000-0000-0000AD0F0000}"/>
    <cellStyle name="Normálna 2 2 3" xfId="104" xr:uid="{00000000-0005-0000-0000-0000AE0F0000}"/>
    <cellStyle name="Normálna 2 2 3 2" xfId="232" xr:uid="{00000000-0005-0000-0000-0000AF0F0000}"/>
    <cellStyle name="Normálna 2 2 3 2 2" xfId="813" xr:uid="{00000000-0005-0000-0000-0000B00F0000}"/>
    <cellStyle name="Normálna 2 2 3 2 2 2" xfId="3716" xr:uid="{00000000-0005-0000-0000-0000B10F0000}"/>
    <cellStyle name="Normálna 2 2 3 2 3" xfId="1474" xr:uid="{00000000-0005-0000-0000-0000B20F0000}"/>
    <cellStyle name="Normálna 2 2 3 2 3 2" xfId="4377" xr:uid="{00000000-0005-0000-0000-0000B30F0000}"/>
    <cellStyle name="Normálna 2 2 3 2 4" xfId="2116" xr:uid="{00000000-0005-0000-0000-0000B40F0000}"/>
    <cellStyle name="Normálna 2 2 3 2 4 2" xfId="5019" xr:uid="{00000000-0005-0000-0000-0000B50F0000}"/>
    <cellStyle name="Normálna 2 2 3 2 5" xfId="3135" xr:uid="{00000000-0005-0000-0000-0000B60F0000}"/>
    <cellStyle name="Normálna 2 2 3 3" xfId="797" xr:uid="{00000000-0005-0000-0000-0000B70F0000}"/>
    <cellStyle name="Normálna 2 2 3 3 2" xfId="3700" xr:uid="{00000000-0005-0000-0000-0000B80F0000}"/>
    <cellStyle name="Normálna 2 2 3 4" xfId="1456" xr:uid="{00000000-0005-0000-0000-0000B90F0000}"/>
    <cellStyle name="Normálna 2 2 3 4 2" xfId="4359" xr:uid="{00000000-0005-0000-0000-0000BA0F0000}"/>
    <cellStyle name="Normálna 2 2 3 5" xfId="2100" xr:uid="{00000000-0005-0000-0000-0000BB0F0000}"/>
    <cellStyle name="Normálna 2 2 3 5 2" xfId="5003" xr:uid="{00000000-0005-0000-0000-0000BC0F0000}"/>
    <cellStyle name="Normálna 2 2 3 6" xfId="3007" xr:uid="{00000000-0005-0000-0000-0000BD0F0000}"/>
    <cellStyle name="Normálna 2 2 4" xfId="141" xr:uid="{00000000-0005-0000-0000-0000BE0F0000}"/>
    <cellStyle name="Normálna 2 2 4 2" xfId="283" xr:uid="{00000000-0005-0000-0000-0000BF0F0000}"/>
    <cellStyle name="Normálna 2 2 5" xfId="102" xr:uid="{00000000-0005-0000-0000-0000C00F0000}"/>
    <cellStyle name="Normálna 2 2 6" xfId="2929" xr:uid="{00000000-0005-0000-0000-0000C10F0000}"/>
    <cellStyle name="Normálna 2 3" xfId="284" xr:uid="{00000000-0005-0000-0000-0000C20F0000}"/>
    <cellStyle name="Normálna 2 3 2" xfId="135" xr:uid="{00000000-0005-0000-0000-0000C30F0000}"/>
    <cellStyle name="Normálna 2 3 2 2" xfId="3038" xr:uid="{00000000-0005-0000-0000-0000C40F0000}"/>
    <cellStyle name="Normálna 2 4" xfId="282" xr:uid="{00000000-0005-0000-0000-0000C50F0000}"/>
    <cellStyle name="Normálna 2 4 2" xfId="2460" xr:uid="{00000000-0005-0000-0000-0000C60F0000}"/>
    <cellStyle name="Normálna 2 4 3" xfId="2420" xr:uid="{00000000-0005-0000-0000-0000C70F0000}"/>
    <cellStyle name="Normálna 2 5" xfId="778" xr:uid="{00000000-0005-0000-0000-0000C80F0000}"/>
    <cellStyle name="Normálna 2 5 2" xfId="2715" xr:uid="{00000000-0005-0000-0000-0000C90F0000}"/>
    <cellStyle name="Normálna 2 5 3" xfId="3681" xr:uid="{00000000-0005-0000-0000-0000CA0F0000}"/>
    <cellStyle name="Normálna 2 6" xfId="1437" xr:uid="{00000000-0005-0000-0000-0000CB0F0000}"/>
    <cellStyle name="Normálna 2 6 2" xfId="4340" xr:uid="{00000000-0005-0000-0000-0000CC0F0000}"/>
    <cellStyle name="Normálna 2 7" xfId="2071" xr:uid="{00000000-0005-0000-0000-0000CD0F0000}"/>
    <cellStyle name="Normálna 2 7 2" xfId="4974" xr:uid="{00000000-0005-0000-0000-0000CE0F0000}"/>
    <cellStyle name="Normálna 2 8" xfId="2889" xr:uid="{00000000-0005-0000-0000-0000CF0F0000}"/>
    <cellStyle name="Normálna 2 9" xfId="2898" xr:uid="{00000000-0005-0000-0000-0000D00F0000}"/>
    <cellStyle name="Normálna 20" xfId="755" xr:uid="{00000000-0005-0000-0000-0000D10F0000}"/>
    <cellStyle name="Normálna 20 2" xfId="1228" xr:uid="{00000000-0005-0000-0000-0000D20F0000}"/>
    <cellStyle name="Normálna 20 2 2" xfId="4131" xr:uid="{00000000-0005-0000-0000-0000D30F0000}"/>
    <cellStyle name="Normálna 20 3" xfId="1875" xr:uid="{00000000-0005-0000-0000-0000D40F0000}"/>
    <cellStyle name="Normálna 20 3 2" xfId="4778" xr:uid="{00000000-0005-0000-0000-0000D50F0000}"/>
    <cellStyle name="Normálna 20 4" xfId="3658" xr:uid="{00000000-0005-0000-0000-0000D60F0000}"/>
    <cellStyle name="Normálna 21" xfId="1404" xr:uid="{00000000-0005-0000-0000-0000D70F0000}"/>
    <cellStyle name="Normálna 22" xfId="1405" xr:uid="{00000000-0005-0000-0000-0000D80F0000}"/>
    <cellStyle name="Normálna 23" xfId="140" xr:uid="{00000000-0005-0000-0000-0000D90F0000}"/>
    <cellStyle name="Normálna 24" xfId="2031" xr:uid="{00000000-0005-0000-0000-0000DA0F0000}"/>
    <cellStyle name="Normálna 24 2" xfId="4934" xr:uid="{00000000-0005-0000-0000-0000DB0F0000}"/>
    <cellStyle name="Normálna 25" xfId="2887" xr:uid="{00000000-0005-0000-0000-0000DC0F0000}"/>
    <cellStyle name="Normálna 26" xfId="2894" xr:uid="{00000000-0005-0000-0000-0000DD0F0000}"/>
    <cellStyle name="Normálna 27" xfId="2884" xr:uid="{00000000-0005-0000-0000-0000DE0F0000}"/>
    <cellStyle name="Normálna 27 2" xfId="5786" xr:uid="{00000000-0005-0000-0000-0000DF0F0000}"/>
    <cellStyle name="Normálna 3" xfId="23" xr:uid="{00000000-0005-0000-0000-0000E00F0000}"/>
    <cellStyle name="Normálna 3 2" xfId="31" xr:uid="{00000000-0005-0000-0000-0000E10F0000}"/>
    <cellStyle name="Normálna 3 2 2" xfId="137" xr:uid="{00000000-0005-0000-0000-0000E20F0000}"/>
    <cellStyle name="Normálna 3 2 2 2" xfId="2714" xr:uid="{00000000-0005-0000-0000-0000E30F0000}"/>
    <cellStyle name="Normálna 3 2 3" xfId="285" xr:uid="{00000000-0005-0000-0000-0000E40F0000}"/>
    <cellStyle name="Normálna 3 3" xfId="105" xr:uid="{00000000-0005-0000-0000-0000E50F0000}"/>
    <cellStyle name="Normálna 4" xfId="21" xr:uid="{00000000-0005-0000-0000-0000E60F0000}"/>
    <cellStyle name="Normálna 4 2" xfId="22" xr:uid="{00000000-0005-0000-0000-0000E70F0000}"/>
    <cellStyle name="Normálna 4 2 2" xfId="136" xr:uid="{00000000-0005-0000-0000-0000E80F0000}"/>
    <cellStyle name="Normálna 4 3" xfId="233" xr:uid="{00000000-0005-0000-0000-0000E90F0000}"/>
    <cellStyle name="Normálna 4 3 2" xfId="814" xr:uid="{00000000-0005-0000-0000-0000EA0F0000}"/>
    <cellStyle name="Normálna 4 3 2 2" xfId="3717" xr:uid="{00000000-0005-0000-0000-0000EB0F0000}"/>
    <cellStyle name="Normálna 4 3 3" xfId="1475" xr:uid="{00000000-0005-0000-0000-0000EC0F0000}"/>
    <cellStyle name="Normálna 4 3 3 2" xfId="4378" xr:uid="{00000000-0005-0000-0000-0000ED0F0000}"/>
    <cellStyle name="Normálna 4 3 4" xfId="2117" xr:uid="{00000000-0005-0000-0000-0000EE0F0000}"/>
    <cellStyle name="Normálna 4 3 4 2" xfId="5020" xr:uid="{00000000-0005-0000-0000-0000EF0F0000}"/>
    <cellStyle name="Normálna 4 3 5" xfId="3136" xr:uid="{00000000-0005-0000-0000-0000F00F0000}"/>
    <cellStyle name="Normálna 4 4" xfId="791" xr:uid="{00000000-0005-0000-0000-0000F10F0000}"/>
    <cellStyle name="Normálna 4 4 2" xfId="3694" xr:uid="{00000000-0005-0000-0000-0000F20F0000}"/>
    <cellStyle name="Normálna 4 5" xfId="1451" xr:uid="{00000000-0005-0000-0000-0000F30F0000}"/>
    <cellStyle name="Normálna 4 5 2" xfId="4354" xr:uid="{00000000-0005-0000-0000-0000F40F0000}"/>
    <cellStyle name="Normálna 4 6" xfId="2093" xr:uid="{00000000-0005-0000-0000-0000F50F0000}"/>
    <cellStyle name="Normálna 4 6 2" xfId="4996" xr:uid="{00000000-0005-0000-0000-0000F60F0000}"/>
    <cellStyle name="Normálna 4 7" xfId="2924" xr:uid="{00000000-0005-0000-0000-0000F70F0000}"/>
    <cellStyle name="Normálna 5" xfId="29" xr:uid="{00000000-0005-0000-0000-0000F80F0000}"/>
    <cellStyle name="Normálna 5 2" xfId="106" xr:uid="{00000000-0005-0000-0000-0000F90F0000}"/>
    <cellStyle name="Normálna 5 2 2" xfId="235" xr:uid="{00000000-0005-0000-0000-0000FA0F0000}"/>
    <cellStyle name="Normálna 5 2 2 2" xfId="816" xr:uid="{00000000-0005-0000-0000-0000FB0F0000}"/>
    <cellStyle name="Normálna 5 2 2 2 2" xfId="3719" xr:uid="{00000000-0005-0000-0000-0000FC0F0000}"/>
    <cellStyle name="Normálna 5 2 2 3" xfId="1477" xr:uid="{00000000-0005-0000-0000-0000FD0F0000}"/>
    <cellStyle name="Normálna 5 2 2 3 2" xfId="4380" xr:uid="{00000000-0005-0000-0000-0000FE0F0000}"/>
    <cellStyle name="Normálna 5 2 2 4" xfId="2119" xr:uid="{00000000-0005-0000-0000-0000FF0F0000}"/>
    <cellStyle name="Normálna 5 2 2 4 2" xfId="5022" xr:uid="{00000000-0005-0000-0000-000000100000}"/>
    <cellStyle name="Normálna 5 2 2 5" xfId="2639" xr:uid="{00000000-0005-0000-0000-000001100000}"/>
    <cellStyle name="Normálna 5 2 2 5 2" xfId="5541" xr:uid="{00000000-0005-0000-0000-000002100000}"/>
    <cellStyle name="Normálna 5 2 2 6" xfId="3138" xr:uid="{00000000-0005-0000-0000-000003100000}"/>
    <cellStyle name="Normálna 5 2 3" xfId="799" xr:uid="{00000000-0005-0000-0000-000004100000}"/>
    <cellStyle name="Normálna 5 2 3 2" xfId="3702" xr:uid="{00000000-0005-0000-0000-000005100000}"/>
    <cellStyle name="Normálna 5 2 4" xfId="1460" xr:uid="{00000000-0005-0000-0000-000006100000}"/>
    <cellStyle name="Normálna 5 2 4 2" xfId="4363" xr:uid="{00000000-0005-0000-0000-000007100000}"/>
    <cellStyle name="Normálna 5 2 5" xfId="2105" xr:uid="{00000000-0005-0000-0000-000008100000}"/>
    <cellStyle name="Normálna 5 2 5 2" xfId="5008" xr:uid="{00000000-0005-0000-0000-000009100000}"/>
    <cellStyle name="Normálna 5 2 6" xfId="2459" xr:uid="{00000000-0005-0000-0000-00000A100000}"/>
    <cellStyle name="Normálna 5 2 6 2" xfId="5362" xr:uid="{00000000-0005-0000-0000-00000B100000}"/>
    <cellStyle name="Normálna 5 2 7" xfId="3009" xr:uid="{00000000-0005-0000-0000-00000C100000}"/>
    <cellStyle name="Normálna 5 3" xfId="234" xr:uid="{00000000-0005-0000-0000-00000D100000}"/>
    <cellStyle name="Normálna 5 3 2" xfId="815" xr:uid="{00000000-0005-0000-0000-00000E100000}"/>
    <cellStyle name="Normálna 5 3 2 2" xfId="2659" xr:uid="{00000000-0005-0000-0000-00000F100000}"/>
    <cellStyle name="Normálna 5 3 2 2 2" xfId="5561" xr:uid="{00000000-0005-0000-0000-000010100000}"/>
    <cellStyle name="Normálna 5 3 2 3" xfId="3718" xr:uid="{00000000-0005-0000-0000-000011100000}"/>
    <cellStyle name="Normálna 5 3 3" xfId="1476" xr:uid="{00000000-0005-0000-0000-000012100000}"/>
    <cellStyle name="Normálna 5 3 3 2" xfId="4379" xr:uid="{00000000-0005-0000-0000-000013100000}"/>
    <cellStyle name="Normálna 5 3 4" xfId="2118" xr:uid="{00000000-0005-0000-0000-000014100000}"/>
    <cellStyle name="Normálna 5 3 4 2" xfId="5021" xr:uid="{00000000-0005-0000-0000-000015100000}"/>
    <cellStyle name="Normálna 5 3 5" xfId="2479" xr:uid="{00000000-0005-0000-0000-000016100000}"/>
    <cellStyle name="Normálna 5 3 5 2" xfId="5381" xr:uid="{00000000-0005-0000-0000-000017100000}"/>
    <cellStyle name="Normálna 5 3 6" xfId="3137" xr:uid="{00000000-0005-0000-0000-000018100000}"/>
    <cellStyle name="Normálna 5 4" xfId="793" xr:uid="{00000000-0005-0000-0000-000019100000}"/>
    <cellStyle name="Normálna 5 4 2" xfId="2610" xr:uid="{00000000-0005-0000-0000-00001A100000}"/>
    <cellStyle name="Normálna 5 4 2 2" xfId="5512" xr:uid="{00000000-0005-0000-0000-00001B100000}"/>
    <cellStyle name="Normálna 5 4 3" xfId="3696" xr:uid="{00000000-0005-0000-0000-00001C100000}"/>
    <cellStyle name="Normálna 5 5" xfId="1453" xr:uid="{00000000-0005-0000-0000-00001D100000}"/>
    <cellStyle name="Normálna 5 5 2" xfId="4356" xr:uid="{00000000-0005-0000-0000-00001E100000}"/>
    <cellStyle name="Normálna 5 6" xfId="2095" xr:uid="{00000000-0005-0000-0000-00001F100000}"/>
    <cellStyle name="Normálna 5 6 2" xfId="4998" xr:uid="{00000000-0005-0000-0000-000020100000}"/>
    <cellStyle name="Normálna 5 7" xfId="2419" xr:uid="{00000000-0005-0000-0000-000021100000}"/>
    <cellStyle name="Normálna 5 7 2" xfId="5322" xr:uid="{00000000-0005-0000-0000-000022100000}"/>
    <cellStyle name="Normálna 6" xfId="107" xr:uid="{00000000-0005-0000-0000-000023100000}"/>
    <cellStyle name="Normálna 6 2" xfId="2456" xr:uid="{00000000-0005-0000-0000-000024100000}"/>
    <cellStyle name="Normálna 7" xfId="35" xr:uid="{00000000-0005-0000-0000-000025100000}"/>
    <cellStyle name="Normálna 7 2" xfId="236" xr:uid="{00000000-0005-0000-0000-000026100000}"/>
    <cellStyle name="Normálna 7 2 2" xfId="2635" xr:uid="{00000000-0005-0000-0000-000027100000}"/>
    <cellStyle name="Normálna 7 2 2 2" xfId="5537" xr:uid="{00000000-0005-0000-0000-000028100000}"/>
    <cellStyle name="Normálna 7 3" xfId="2454" xr:uid="{00000000-0005-0000-0000-000029100000}"/>
    <cellStyle name="Normálna 7 3 2" xfId="5357" xr:uid="{00000000-0005-0000-0000-00002A100000}"/>
    <cellStyle name="Normálna 8" xfId="108" xr:uid="{00000000-0005-0000-0000-00002B100000}"/>
    <cellStyle name="Normálna 8 2" xfId="511" xr:uid="{00000000-0005-0000-0000-00002C100000}"/>
    <cellStyle name="Normálna 8 2 2" xfId="1716" xr:uid="{00000000-0005-0000-0000-00002D100000}"/>
    <cellStyle name="Normálna 8 2 3" xfId="2643" xr:uid="{00000000-0005-0000-0000-00002E100000}"/>
    <cellStyle name="Normálna 8 2 3 2" xfId="5545" xr:uid="{00000000-0005-0000-0000-00002F100000}"/>
    <cellStyle name="Normálna 8 3" xfId="2462" xr:uid="{00000000-0005-0000-0000-000030100000}"/>
    <cellStyle name="Normálna 8 3 2" xfId="5365" xr:uid="{00000000-0005-0000-0000-000031100000}"/>
    <cellStyle name="Normálna 8 4" xfId="249" xr:uid="{00000000-0005-0000-0000-000032100000}"/>
    <cellStyle name="Normálna 9" xfId="109" xr:uid="{00000000-0005-0000-0000-000033100000}"/>
    <cellStyle name="Normálna 9 2" xfId="800" xr:uid="{00000000-0005-0000-0000-000034100000}"/>
    <cellStyle name="Normálna 9 2 2" xfId="2645" xr:uid="{00000000-0005-0000-0000-000035100000}"/>
    <cellStyle name="Normálna 9 2 2 2" xfId="5547" xr:uid="{00000000-0005-0000-0000-000036100000}"/>
    <cellStyle name="Normálna 9 2 3" xfId="3703" xr:uid="{00000000-0005-0000-0000-000037100000}"/>
    <cellStyle name="Normálna 9 3" xfId="1462" xr:uid="{00000000-0005-0000-0000-000038100000}"/>
    <cellStyle name="Normálna 9 3 2" xfId="2711" xr:uid="{00000000-0005-0000-0000-000039100000}"/>
    <cellStyle name="Normálna 9 3 2 2" xfId="5613" xr:uid="{00000000-0005-0000-0000-00003A100000}"/>
    <cellStyle name="Normálna 9 3 3" xfId="4365" xr:uid="{00000000-0005-0000-0000-00003B100000}"/>
    <cellStyle name="Normálna 9 4" xfId="2107" xr:uid="{00000000-0005-0000-0000-00003C100000}"/>
    <cellStyle name="Normálna 9 4 2" xfId="5010" xr:uid="{00000000-0005-0000-0000-00003D100000}"/>
    <cellStyle name="Normálna 9 5" xfId="2464" xr:uid="{00000000-0005-0000-0000-00003E100000}"/>
    <cellStyle name="Normálna 9 5 2" xfId="5367" xr:uid="{00000000-0005-0000-0000-00003F100000}"/>
    <cellStyle name="Normálna 9 6" xfId="221" xr:uid="{00000000-0005-0000-0000-000040100000}"/>
    <cellStyle name="Normálna 9 6 2" xfId="3124" xr:uid="{00000000-0005-0000-0000-000041100000}"/>
    <cellStyle name="normálne 10" xfId="537" xr:uid="{00000000-0005-0000-0000-000042100000}"/>
    <cellStyle name="normálne 11" xfId="538" xr:uid="{00000000-0005-0000-0000-000043100000}"/>
    <cellStyle name="normálne 11 2" xfId="539" xr:uid="{00000000-0005-0000-0000-000044100000}"/>
    <cellStyle name="normálne 11 3" xfId="540" xr:uid="{00000000-0005-0000-0000-000045100000}"/>
    <cellStyle name="normálne 12" xfId="541" xr:uid="{00000000-0005-0000-0000-000046100000}"/>
    <cellStyle name="normálne 2" xfId="110" xr:uid="{00000000-0005-0000-0000-000047100000}"/>
    <cellStyle name="normálne 2 2" xfId="111" xr:uid="{00000000-0005-0000-0000-000048100000}"/>
    <cellStyle name="normálne 2 2 2" xfId="288" xr:uid="{00000000-0005-0000-0000-000049100000}"/>
    <cellStyle name="normálne 2 2 2 2" xfId="512" xr:uid="{00000000-0005-0000-0000-00004A100000}"/>
    <cellStyle name="normálne 2 2 3" xfId="287" xr:uid="{00000000-0005-0000-0000-00004B100000}"/>
    <cellStyle name="normálne 2 2 4" xfId="219" xr:uid="{00000000-0005-0000-0000-00004C100000}"/>
    <cellStyle name="normálne 2 3" xfId="286" xr:uid="{00000000-0005-0000-0000-00004D100000}"/>
    <cellStyle name="normálne 2 3 2" xfId="542" xr:uid="{00000000-0005-0000-0000-00004E100000}"/>
    <cellStyle name="Normálne 2 3 3" xfId="2480" xr:uid="{00000000-0005-0000-0000-00004F100000}"/>
    <cellStyle name="Normálne 2 3 4" xfId="2765" xr:uid="{00000000-0005-0000-0000-000050100000}"/>
    <cellStyle name="Normálne 2 3 5" xfId="2323" xr:uid="{00000000-0005-0000-0000-000051100000}"/>
    <cellStyle name="normálne 2 4" xfId="543" xr:uid="{00000000-0005-0000-0000-000052100000}"/>
    <cellStyle name="normálne 2 4 2" xfId="544" xr:uid="{00000000-0005-0000-0000-000053100000}"/>
    <cellStyle name="normálne 2 5" xfId="545" xr:uid="{00000000-0005-0000-0000-000054100000}"/>
    <cellStyle name="normálne 2 5 2" xfId="546" xr:uid="{00000000-0005-0000-0000-000055100000}"/>
    <cellStyle name="normálne 2 6" xfId="547" xr:uid="{00000000-0005-0000-0000-000056100000}"/>
    <cellStyle name="normálne 2 7" xfId="548" xr:uid="{00000000-0005-0000-0000-000057100000}"/>
    <cellStyle name="normálne 2 8" xfId="549" xr:uid="{00000000-0005-0000-0000-000058100000}"/>
    <cellStyle name="normálne 2 9" xfId="209" xr:uid="{00000000-0005-0000-0000-000059100000}"/>
    <cellStyle name="normálne 2_PP 077 15    inventúra soc št a stravy 2010 odLV" xfId="144" xr:uid="{00000000-0005-0000-0000-00005A100000}"/>
    <cellStyle name="normálne 22" xfId="550" xr:uid="{00000000-0005-0000-0000-00005B100000}"/>
    <cellStyle name="normálne 24" xfId="551" xr:uid="{00000000-0005-0000-0000-00005C100000}"/>
    <cellStyle name="normálne 3" xfId="112" xr:uid="{00000000-0005-0000-0000-00005D100000}"/>
    <cellStyle name="normálne 3 2" xfId="290" xr:uid="{00000000-0005-0000-0000-00005E100000}"/>
    <cellStyle name="normálne 3 3" xfId="289" xr:uid="{00000000-0005-0000-0000-00005F100000}"/>
    <cellStyle name="normálne 3 4" xfId="33" xr:uid="{00000000-0005-0000-0000-000060100000}"/>
    <cellStyle name="normálne 3 4 2" xfId="2885" xr:uid="{00000000-0005-0000-0000-000061100000}"/>
    <cellStyle name="normálne 35" xfId="552" xr:uid="{00000000-0005-0000-0000-000062100000}"/>
    <cellStyle name="normálne 4" xfId="113" xr:uid="{00000000-0005-0000-0000-000063100000}"/>
    <cellStyle name="normálne 4 2" xfId="291" xr:uid="{00000000-0005-0000-0000-000064100000}"/>
    <cellStyle name="normálne 4 3" xfId="237" xr:uid="{00000000-0005-0000-0000-000065100000}"/>
    <cellStyle name="normálne 5" xfId="114" xr:uid="{00000000-0005-0000-0000-000066100000}"/>
    <cellStyle name="normálne 5 2" xfId="553" xr:uid="{00000000-0005-0000-0000-000067100000}"/>
    <cellStyle name="normálne 6" xfId="13" xr:uid="{00000000-0005-0000-0000-000068100000}"/>
    <cellStyle name="normálne 6 2" xfId="115" xr:uid="{00000000-0005-0000-0000-000069100000}"/>
    <cellStyle name="normálne 6 2 2" xfId="116" xr:uid="{00000000-0005-0000-0000-00006A100000}"/>
    <cellStyle name="normálne 6 2 2 2" xfId="240" xr:uid="{00000000-0005-0000-0000-00006B100000}"/>
    <cellStyle name="normálne 6 2 2 2 2" xfId="820" xr:uid="{00000000-0005-0000-0000-00006C100000}"/>
    <cellStyle name="normálne 6 2 2 2 2 2" xfId="3723" xr:uid="{00000000-0005-0000-0000-00006D100000}"/>
    <cellStyle name="normálne 6 2 2 2 3" xfId="1480" xr:uid="{00000000-0005-0000-0000-00006E100000}"/>
    <cellStyle name="normálne 6 2 2 2 3 2" xfId="4383" xr:uid="{00000000-0005-0000-0000-00006F100000}"/>
    <cellStyle name="normálne 6 2 2 2 4" xfId="2123" xr:uid="{00000000-0005-0000-0000-000070100000}"/>
    <cellStyle name="normálne 6 2 2 2 4 2" xfId="5026" xr:uid="{00000000-0005-0000-0000-000071100000}"/>
    <cellStyle name="normálne 6 2 2 2 5" xfId="3143" xr:uid="{00000000-0005-0000-0000-000072100000}"/>
    <cellStyle name="normálne 6 2 2 3" xfId="798" xr:uid="{00000000-0005-0000-0000-000073100000}"/>
    <cellStyle name="normálne 6 2 2 3 2" xfId="3701" xr:uid="{00000000-0005-0000-0000-000074100000}"/>
    <cellStyle name="normálne 6 2 2 4" xfId="1459" xr:uid="{00000000-0005-0000-0000-000075100000}"/>
    <cellStyle name="normálne 6 2 2 4 2" xfId="4362" xr:uid="{00000000-0005-0000-0000-000076100000}"/>
    <cellStyle name="normálne 6 2 2 5" xfId="2104" xr:uid="{00000000-0005-0000-0000-000077100000}"/>
    <cellStyle name="normálne 6 2 2 5 2" xfId="5007" xr:uid="{00000000-0005-0000-0000-000078100000}"/>
    <cellStyle name="normálne 6 2 2 6" xfId="3019" xr:uid="{00000000-0005-0000-0000-000079100000}"/>
    <cellStyle name="normálne 6 2 3" xfId="239" xr:uid="{00000000-0005-0000-0000-00007A100000}"/>
    <cellStyle name="normálne 6 2 3 2" xfId="819" xr:uid="{00000000-0005-0000-0000-00007B100000}"/>
    <cellStyle name="normálne 6 2 3 2 2" xfId="3722" xr:uid="{00000000-0005-0000-0000-00007C100000}"/>
    <cellStyle name="normálne 6 2 3 3" xfId="1479" xr:uid="{00000000-0005-0000-0000-00007D100000}"/>
    <cellStyle name="normálne 6 2 3 3 2" xfId="4382" xr:uid="{00000000-0005-0000-0000-00007E100000}"/>
    <cellStyle name="normálne 6 2 3 4" xfId="2122" xr:uid="{00000000-0005-0000-0000-00007F100000}"/>
    <cellStyle name="normálne 6 2 3 4 2" xfId="5025" xr:uid="{00000000-0005-0000-0000-000080100000}"/>
    <cellStyle name="normálne 6 2 3 5" xfId="3142" xr:uid="{00000000-0005-0000-0000-000081100000}"/>
    <cellStyle name="normálne 6 2 4" xfId="795" xr:uid="{00000000-0005-0000-0000-000082100000}"/>
    <cellStyle name="normálne 6 2 4 2" xfId="3698" xr:uid="{00000000-0005-0000-0000-000083100000}"/>
    <cellStyle name="normálne 6 2 5" xfId="1454" xr:uid="{00000000-0005-0000-0000-000084100000}"/>
    <cellStyle name="normálne 6 2 5 2" xfId="4357" xr:uid="{00000000-0005-0000-0000-000085100000}"/>
    <cellStyle name="normálne 6 2 6" xfId="2097" xr:uid="{00000000-0005-0000-0000-000086100000}"/>
    <cellStyle name="normálne 6 2 6 2" xfId="5000" xr:uid="{00000000-0005-0000-0000-000087100000}"/>
    <cellStyle name="normálne 6 2 7" xfId="3018" xr:uid="{00000000-0005-0000-0000-000088100000}"/>
    <cellStyle name="normálne 6 3" xfId="238" xr:uid="{00000000-0005-0000-0000-000089100000}"/>
    <cellStyle name="normálne 6 3 2" xfId="818" xr:uid="{00000000-0005-0000-0000-00008A100000}"/>
    <cellStyle name="normálne 6 3 2 2" xfId="3721" xr:uid="{00000000-0005-0000-0000-00008B100000}"/>
    <cellStyle name="normálne 6 3 3" xfId="1478" xr:uid="{00000000-0005-0000-0000-00008C100000}"/>
    <cellStyle name="normálne 6 3 3 2" xfId="4381" xr:uid="{00000000-0005-0000-0000-00008D100000}"/>
    <cellStyle name="normálne 6 3 4" xfId="2121" xr:uid="{00000000-0005-0000-0000-00008E100000}"/>
    <cellStyle name="normálne 6 3 4 2" xfId="5024" xr:uid="{00000000-0005-0000-0000-00008F100000}"/>
    <cellStyle name="normálne 6 3 5" xfId="3141" xr:uid="{00000000-0005-0000-0000-000090100000}"/>
    <cellStyle name="normálne 6 4" xfId="779" xr:uid="{00000000-0005-0000-0000-000091100000}"/>
    <cellStyle name="normálne 6 4 2" xfId="3682" xr:uid="{00000000-0005-0000-0000-000092100000}"/>
    <cellStyle name="normálne 6 5" xfId="1438" xr:uid="{00000000-0005-0000-0000-000093100000}"/>
    <cellStyle name="normálne 6 5 2" xfId="4341" xr:uid="{00000000-0005-0000-0000-000094100000}"/>
    <cellStyle name="normálne 6 6" xfId="2076" xr:uid="{00000000-0005-0000-0000-000095100000}"/>
    <cellStyle name="normálne 6 6 2" xfId="4979" xr:uid="{00000000-0005-0000-0000-000096100000}"/>
    <cellStyle name="normálne 6 7" xfId="2917" xr:uid="{00000000-0005-0000-0000-000097100000}"/>
    <cellStyle name="normálne 7" xfId="743" xr:uid="{00000000-0005-0000-0000-000098100000}"/>
    <cellStyle name="normálne 7 2" xfId="554" xr:uid="{00000000-0005-0000-0000-000099100000}"/>
    <cellStyle name="normálne 8" xfId="555" xr:uid="{00000000-0005-0000-0000-00009A100000}"/>
    <cellStyle name="normálne 8 2" xfId="556" xr:uid="{00000000-0005-0000-0000-00009B100000}"/>
    <cellStyle name="normálne 8 3" xfId="2241" xr:uid="{00000000-0005-0000-0000-00009C100000}"/>
    <cellStyle name="normálne 9" xfId="557" xr:uid="{00000000-0005-0000-0000-00009D100000}"/>
    <cellStyle name="normálne 9 2" xfId="558" xr:uid="{00000000-0005-0000-0000-00009E100000}"/>
    <cellStyle name="normálne 9 3" xfId="1077" xr:uid="{00000000-0005-0000-0000-00009F100000}"/>
    <cellStyle name="normálne 9 3 2" xfId="3980" xr:uid="{00000000-0005-0000-0000-0000A0100000}"/>
    <cellStyle name="normálne 9 4" xfId="1741" xr:uid="{00000000-0005-0000-0000-0000A1100000}"/>
    <cellStyle name="normálne 9 4 2" xfId="4644" xr:uid="{00000000-0005-0000-0000-0000A2100000}"/>
    <cellStyle name="normálne 9 5" xfId="3460" xr:uid="{00000000-0005-0000-0000-0000A3100000}"/>
    <cellStyle name="normálne_Databazy_VVŠ_2006_ severská" xfId="292" xr:uid="{00000000-0005-0000-0000-0000A4100000}"/>
    <cellStyle name="normálne_Suhrn DOT 2005 dofinanc v maji + korekcia v dec05" xfId="16" xr:uid="{00000000-0005-0000-0000-0000A5100000}"/>
    <cellStyle name="normálne_vykon2008_v2" xfId="8" xr:uid="{00000000-0005-0000-0000-0000A6100000}"/>
    <cellStyle name="normální 2" xfId="117" xr:uid="{00000000-0005-0000-0000-0000A7100000}"/>
    <cellStyle name="normální 2 2" xfId="241" xr:uid="{00000000-0005-0000-0000-0000A8100000}"/>
    <cellStyle name="normální_15.6.07 východ.+rozpočet 08-10" xfId="559" xr:uid="{00000000-0005-0000-0000-0000A9100000}"/>
    <cellStyle name="Note" xfId="118" xr:uid="{00000000-0005-0000-0000-0000AA100000}"/>
    <cellStyle name="Note 10" xfId="2227" xr:uid="{00000000-0005-0000-0000-0000AB100000}"/>
    <cellStyle name="Note 10 10" xfId="21119" xr:uid="{00000000-0005-0000-0000-0000AC100000}"/>
    <cellStyle name="Note 10 11" xfId="22708" xr:uid="{00000000-0005-0000-0000-0000AD100000}"/>
    <cellStyle name="Note 10 2" xfId="5130" xr:uid="{00000000-0005-0000-0000-0000AE100000}"/>
    <cellStyle name="Note 10 3" xfId="7606" xr:uid="{00000000-0005-0000-0000-0000AF100000}"/>
    <cellStyle name="Note 10 4" xfId="9560" xr:uid="{00000000-0005-0000-0000-0000B0100000}"/>
    <cellStyle name="Note 10 5" xfId="11514" xr:uid="{00000000-0005-0000-0000-0000B1100000}"/>
    <cellStyle name="Note 10 6" xfId="13467" xr:uid="{00000000-0005-0000-0000-0000B2100000}"/>
    <cellStyle name="Note 10 7" xfId="15418" xr:uid="{00000000-0005-0000-0000-0000B3100000}"/>
    <cellStyle name="Note 10 8" xfId="17498" xr:uid="{00000000-0005-0000-0000-0000B4100000}"/>
    <cellStyle name="Note 10 9" xfId="19348" xr:uid="{00000000-0005-0000-0000-0000B5100000}"/>
    <cellStyle name="Note 11" xfId="2368" xr:uid="{00000000-0005-0000-0000-0000B6100000}"/>
    <cellStyle name="Note 11 10" xfId="21248" xr:uid="{00000000-0005-0000-0000-0000B7100000}"/>
    <cellStyle name="Note 11 11" xfId="22824" xr:uid="{00000000-0005-0000-0000-0000B8100000}"/>
    <cellStyle name="Note 11 2" xfId="5271" xr:uid="{00000000-0005-0000-0000-0000B9100000}"/>
    <cellStyle name="Note 11 3" xfId="7747" xr:uid="{00000000-0005-0000-0000-0000BA100000}"/>
    <cellStyle name="Note 11 4" xfId="9700" xr:uid="{00000000-0005-0000-0000-0000BB100000}"/>
    <cellStyle name="Note 11 5" xfId="11654" xr:uid="{00000000-0005-0000-0000-0000BC100000}"/>
    <cellStyle name="Note 11 6" xfId="13606" xr:uid="{00000000-0005-0000-0000-0000BD100000}"/>
    <cellStyle name="Note 11 7" xfId="14388" xr:uid="{00000000-0005-0000-0000-0000BE100000}"/>
    <cellStyle name="Note 11 8" xfId="17634" xr:uid="{00000000-0005-0000-0000-0000BF100000}"/>
    <cellStyle name="Note 11 9" xfId="19480" xr:uid="{00000000-0005-0000-0000-0000C0100000}"/>
    <cellStyle name="Note 12" xfId="2326" xr:uid="{00000000-0005-0000-0000-0000C1100000}"/>
    <cellStyle name="Note 12 10" xfId="21206" xr:uid="{00000000-0005-0000-0000-0000C2100000}"/>
    <cellStyle name="Note 12 11" xfId="22782" xr:uid="{00000000-0005-0000-0000-0000C3100000}"/>
    <cellStyle name="Note 12 2" xfId="5229" xr:uid="{00000000-0005-0000-0000-0000C4100000}"/>
    <cellStyle name="Note 12 3" xfId="7705" xr:uid="{00000000-0005-0000-0000-0000C5100000}"/>
    <cellStyle name="Note 12 4" xfId="9658" xr:uid="{00000000-0005-0000-0000-0000C6100000}"/>
    <cellStyle name="Note 12 5" xfId="11612" xr:uid="{00000000-0005-0000-0000-0000C7100000}"/>
    <cellStyle name="Note 12 6" xfId="13564" xr:uid="{00000000-0005-0000-0000-0000C8100000}"/>
    <cellStyle name="Note 12 7" xfId="6778" xr:uid="{00000000-0005-0000-0000-0000C9100000}"/>
    <cellStyle name="Note 12 8" xfId="17592" xr:uid="{00000000-0005-0000-0000-0000CA100000}"/>
    <cellStyle name="Note 12 9" xfId="19438" xr:uid="{00000000-0005-0000-0000-0000CB100000}"/>
    <cellStyle name="Note 13" xfId="2841" xr:uid="{00000000-0005-0000-0000-0000CC100000}"/>
    <cellStyle name="Note 13 10" xfId="21678" xr:uid="{00000000-0005-0000-0000-0000CD100000}"/>
    <cellStyle name="Note 13 11" xfId="23207" xr:uid="{00000000-0005-0000-0000-0000CE100000}"/>
    <cellStyle name="Note 13 2" xfId="5743" xr:uid="{00000000-0005-0000-0000-0000CF100000}"/>
    <cellStyle name="Note 13 3" xfId="8219" xr:uid="{00000000-0005-0000-0000-0000D0100000}"/>
    <cellStyle name="Note 13 4" xfId="10171" xr:uid="{00000000-0005-0000-0000-0000D1100000}"/>
    <cellStyle name="Note 13 5" xfId="12126" xr:uid="{00000000-0005-0000-0000-0000D2100000}"/>
    <cellStyle name="Note 13 6" xfId="14076" xr:uid="{00000000-0005-0000-0000-0000D3100000}"/>
    <cellStyle name="Note 13 7" xfId="16205" xr:uid="{00000000-0005-0000-0000-0000D4100000}"/>
    <cellStyle name="Note 13 8" xfId="18093" xr:uid="{00000000-0005-0000-0000-0000D5100000}"/>
    <cellStyle name="Note 13 9" xfId="19928" xr:uid="{00000000-0005-0000-0000-0000D6100000}"/>
    <cellStyle name="Note 14" xfId="3021" xr:uid="{00000000-0005-0000-0000-0000D7100000}"/>
    <cellStyle name="Note 15" xfId="3203" xr:uid="{00000000-0005-0000-0000-0000D8100000}"/>
    <cellStyle name="Note 16" xfId="6133" xr:uid="{00000000-0005-0000-0000-0000D9100000}"/>
    <cellStyle name="Note 17" xfId="6076" xr:uid="{00000000-0005-0000-0000-0000DA100000}"/>
    <cellStyle name="Note 18" xfId="11107" xr:uid="{00000000-0005-0000-0000-0000DB100000}"/>
    <cellStyle name="Note 19" xfId="14210" xr:uid="{00000000-0005-0000-0000-0000DC100000}"/>
    <cellStyle name="Note 2" xfId="157" xr:uid="{00000000-0005-0000-0000-0000DD100000}"/>
    <cellStyle name="Note 2 10" xfId="2786" xr:uid="{00000000-0005-0000-0000-0000DE100000}"/>
    <cellStyle name="Note 2 10 10" xfId="21623" xr:uid="{00000000-0005-0000-0000-0000DF100000}"/>
    <cellStyle name="Note 2 10 11" xfId="23153" xr:uid="{00000000-0005-0000-0000-0000E0100000}"/>
    <cellStyle name="Note 2 10 2" xfId="5688" xr:uid="{00000000-0005-0000-0000-0000E1100000}"/>
    <cellStyle name="Note 2 10 3" xfId="8164" xr:uid="{00000000-0005-0000-0000-0000E2100000}"/>
    <cellStyle name="Note 2 10 4" xfId="10116" xr:uid="{00000000-0005-0000-0000-0000E3100000}"/>
    <cellStyle name="Note 2 10 5" xfId="12071" xr:uid="{00000000-0005-0000-0000-0000E4100000}"/>
    <cellStyle name="Note 2 10 6" xfId="14021" xr:uid="{00000000-0005-0000-0000-0000E5100000}"/>
    <cellStyle name="Note 2 10 7" xfId="16150" xr:uid="{00000000-0005-0000-0000-0000E6100000}"/>
    <cellStyle name="Note 2 10 8" xfId="18038" xr:uid="{00000000-0005-0000-0000-0000E7100000}"/>
    <cellStyle name="Note 2 10 9" xfId="19873" xr:uid="{00000000-0005-0000-0000-0000E8100000}"/>
    <cellStyle name="Note 2 11" xfId="2348" xr:uid="{00000000-0005-0000-0000-0000E9100000}"/>
    <cellStyle name="Note 2 11 10" xfId="21228" xr:uid="{00000000-0005-0000-0000-0000EA100000}"/>
    <cellStyle name="Note 2 11 11" xfId="22804" xr:uid="{00000000-0005-0000-0000-0000EB100000}"/>
    <cellStyle name="Note 2 11 2" xfId="5251" xr:uid="{00000000-0005-0000-0000-0000EC100000}"/>
    <cellStyle name="Note 2 11 3" xfId="7727" xr:uid="{00000000-0005-0000-0000-0000ED100000}"/>
    <cellStyle name="Note 2 11 4" xfId="9680" xr:uid="{00000000-0005-0000-0000-0000EE100000}"/>
    <cellStyle name="Note 2 11 5" xfId="11634" xr:uid="{00000000-0005-0000-0000-0000EF100000}"/>
    <cellStyle name="Note 2 11 6" xfId="13586" xr:uid="{00000000-0005-0000-0000-0000F0100000}"/>
    <cellStyle name="Note 2 11 7" xfId="15017" xr:uid="{00000000-0005-0000-0000-0000F1100000}"/>
    <cellStyle name="Note 2 11 8" xfId="17614" xr:uid="{00000000-0005-0000-0000-0000F2100000}"/>
    <cellStyle name="Note 2 11 9" xfId="19460" xr:uid="{00000000-0005-0000-0000-0000F3100000}"/>
    <cellStyle name="Note 2 12" xfId="293" xr:uid="{00000000-0005-0000-0000-0000F4100000}"/>
    <cellStyle name="Note 2 12 10" xfId="14493" xr:uid="{00000000-0005-0000-0000-0000F5100000}"/>
    <cellStyle name="Note 2 12 11" xfId="19565" xr:uid="{00000000-0005-0000-0000-0000F6100000}"/>
    <cellStyle name="Note 2 12 12" xfId="16499" xr:uid="{00000000-0005-0000-0000-0000F7100000}"/>
    <cellStyle name="Note 2 12 2" xfId="3196" xr:uid="{00000000-0005-0000-0000-0000F8100000}"/>
    <cellStyle name="Note 2 12 3" xfId="2986" xr:uid="{00000000-0005-0000-0000-0000F9100000}"/>
    <cellStyle name="Note 2 12 4" xfId="8023" xr:uid="{00000000-0005-0000-0000-0000FA100000}"/>
    <cellStyle name="Note 2 12 5" xfId="6540" xr:uid="{00000000-0005-0000-0000-0000FB100000}"/>
    <cellStyle name="Note 2 12 6" xfId="9141" xr:uid="{00000000-0005-0000-0000-0000FC100000}"/>
    <cellStyle name="Note 2 12 7" xfId="12706" xr:uid="{00000000-0005-0000-0000-0000FD100000}"/>
    <cellStyle name="Note 2 12 8" xfId="14517" xr:uid="{00000000-0005-0000-0000-0000FE100000}"/>
    <cellStyle name="Note 2 12 9" xfId="12442" xr:uid="{00000000-0005-0000-0000-0000FF100000}"/>
    <cellStyle name="Note 2 13" xfId="3060" xr:uid="{00000000-0005-0000-0000-000000110000}"/>
    <cellStyle name="Note 2 14" xfId="3459" xr:uid="{00000000-0005-0000-0000-000001110000}"/>
    <cellStyle name="Note 2 15" xfId="7479" xr:uid="{00000000-0005-0000-0000-000002110000}"/>
    <cellStyle name="Note 2 16" xfId="8792" xr:uid="{00000000-0005-0000-0000-000003110000}"/>
    <cellStyle name="Note 2 17" xfId="10745" xr:uid="{00000000-0005-0000-0000-000004110000}"/>
    <cellStyle name="Note 2 18" xfId="13339" xr:uid="{00000000-0005-0000-0000-000005110000}"/>
    <cellStyle name="Note 2 19" xfId="15408" xr:uid="{00000000-0005-0000-0000-000006110000}"/>
    <cellStyle name="Note 2 2" xfId="185" xr:uid="{00000000-0005-0000-0000-000007110000}"/>
    <cellStyle name="Note 2 2 10" xfId="2983" xr:uid="{00000000-0005-0000-0000-000008110000}"/>
    <cellStyle name="Note 2 2 11" xfId="7841" xr:uid="{00000000-0005-0000-0000-000009110000}"/>
    <cellStyle name="Note 2 2 12" xfId="9973" xr:uid="{00000000-0005-0000-0000-00000A110000}"/>
    <cellStyle name="Note 2 2 13" xfId="4915" xr:uid="{00000000-0005-0000-0000-00000B110000}"/>
    <cellStyle name="Note 2 2 14" xfId="13706" xr:uid="{00000000-0005-0000-0000-00000C110000}"/>
    <cellStyle name="Note 2 2 15" xfId="11579" xr:uid="{00000000-0005-0000-0000-00000D110000}"/>
    <cellStyle name="Note 2 2 16" xfId="11138" xr:uid="{00000000-0005-0000-0000-00000E110000}"/>
    <cellStyle name="Note 2 2 17" xfId="17724" xr:uid="{00000000-0005-0000-0000-00000F110000}"/>
    <cellStyle name="Note 2 2 18" xfId="14155" xr:uid="{00000000-0005-0000-0000-000010110000}"/>
    <cellStyle name="Note 2 2 2" xfId="958" xr:uid="{00000000-0005-0000-0000-000011110000}"/>
    <cellStyle name="Note 2 2 2 10" xfId="20007" xr:uid="{00000000-0005-0000-0000-000012110000}"/>
    <cellStyle name="Note 2 2 2 11" xfId="21754" xr:uid="{00000000-0005-0000-0000-000013110000}"/>
    <cellStyle name="Note 2 2 2 2" xfId="3861" xr:uid="{00000000-0005-0000-0000-000014110000}"/>
    <cellStyle name="Note 2 2 2 3" xfId="6339" xr:uid="{00000000-0005-0000-0000-000015110000}"/>
    <cellStyle name="Note 2 2 2 4" xfId="8296" xr:uid="{00000000-0005-0000-0000-000016110000}"/>
    <cellStyle name="Note 2 2 2 5" xfId="10249" xr:uid="{00000000-0005-0000-0000-000017110000}"/>
    <cellStyle name="Note 2 2 2 6" xfId="12204" xr:uid="{00000000-0005-0000-0000-000018110000}"/>
    <cellStyle name="Note 2 2 2 7" xfId="6014" xr:uid="{00000000-0005-0000-0000-000019110000}"/>
    <cellStyle name="Note 2 2 2 8" xfId="16282" xr:uid="{00000000-0005-0000-0000-00001A110000}"/>
    <cellStyle name="Note 2 2 2 9" xfId="18171" xr:uid="{00000000-0005-0000-0000-00001B110000}"/>
    <cellStyle name="Note 2 2 3" xfId="1271" xr:uid="{00000000-0005-0000-0000-00001C110000}"/>
    <cellStyle name="Note 2 2 3 10" xfId="20258" xr:uid="{00000000-0005-0000-0000-00001D110000}"/>
    <cellStyle name="Note 2 2 3 11" xfId="21950" xr:uid="{00000000-0005-0000-0000-00001E110000}"/>
    <cellStyle name="Note 2 2 3 2" xfId="4174" xr:uid="{00000000-0005-0000-0000-00001F110000}"/>
    <cellStyle name="Note 2 2 3 3" xfId="6652" xr:uid="{00000000-0005-0000-0000-000020110000}"/>
    <cellStyle name="Note 2 2 3 4" xfId="8608" xr:uid="{00000000-0005-0000-0000-000021110000}"/>
    <cellStyle name="Note 2 2 3 5" xfId="10561" xr:uid="{00000000-0005-0000-0000-000022110000}"/>
    <cellStyle name="Note 2 2 3 6" xfId="12515" xr:uid="{00000000-0005-0000-0000-000023110000}"/>
    <cellStyle name="Note 2 2 3 7" xfId="15344" xr:uid="{00000000-0005-0000-0000-000024110000}"/>
    <cellStyle name="Note 2 2 3 8" xfId="16577" xr:uid="{00000000-0005-0000-0000-000025110000}"/>
    <cellStyle name="Note 2 2 3 9" xfId="18450" xr:uid="{00000000-0005-0000-0000-000026110000}"/>
    <cellStyle name="Note 2 2 4" xfId="1617" xr:uid="{00000000-0005-0000-0000-000027110000}"/>
    <cellStyle name="Note 2 2 4 10" xfId="20585" xr:uid="{00000000-0005-0000-0000-000028110000}"/>
    <cellStyle name="Note 2 2 4 11" xfId="22257" xr:uid="{00000000-0005-0000-0000-000029110000}"/>
    <cellStyle name="Note 2 2 4 2" xfId="4520" xr:uid="{00000000-0005-0000-0000-00002A110000}"/>
    <cellStyle name="Note 2 2 4 3" xfId="6998" xr:uid="{00000000-0005-0000-0000-00002B110000}"/>
    <cellStyle name="Note 2 2 4 4" xfId="8954" xr:uid="{00000000-0005-0000-0000-00002C110000}"/>
    <cellStyle name="Note 2 2 4 5" xfId="10907" xr:uid="{00000000-0005-0000-0000-00002D110000}"/>
    <cellStyle name="Note 2 2 4 6" xfId="12861" xr:uid="{00000000-0005-0000-0000-00002E110000}"/>
    <cellStyle name="Note 2 2 4 7" xfId="9209" xr:uid="{00000000-0005-0000-0000-00002F110000}"/>
    <cellStyle name="Note 2 2 4 8" xfId="16916" xr:uid="{00000000-0005-0000-0000-000030110000}"/>
    <cellStyle name="Note 2 2 4 9" xfId="18787" xr:uid="{00000000-0005-0000-0000-000031110000}"/>
    <cellStyle name="Note 2 2 5" xfId="1885" xr:uid="{00000000-0005-0000-0000-000032110000}"/>
    <cellStyle name="Note 2 2 5 10" xfId="20796" xr:uid="{00000000-0005-0000-0000-000033110000}"/>
    <cellStyle name="Note 2 2 5 11" xfId="22410" xr:uid="{00000000-0005-0000-0000-000034110000}"/>
    <cellStyle name="Note 2 2 5 2" xfId="4788" xr:uid="{00000000-0005-0000-0000-000035110000}"/>
    <cellStyle name="Note 2 2 5 3" xfId="7266" xr:uid="{00000000-0005-0000-0000-000036110000}"/>
    <cellStyle name="Note 2 2 5 4" xfId="9220" xr:uid="{00000000-0005-0000-0000-000037110000}"/>
    <cellStyle name="Note 2 2 5 5" xfId="11174" xr:uid="{00000000-0005-0000-0000-000038110000}"/>
    <cellStyle name="Note 2 2 5 6" xfId="13126" xr:uid="{00000000-0005-0000-0000-000039110000}"/>
    <cellStyle name="Note 2 2 5 7" xfId="12416" xr:uid="{00000000-0005-0000-0000-00003A110000}"/>
    <cellStyle name="Note 2 2 5 8" xfId="17162" xr:uid="{00000000-0005-0000-0000-00003B110000}"/>
    <cellStyle name="Note 2 2 5 9" xfId="19021" xr:uid="{00000000-0005-0000-0000-00003C110000}"/>
    <cellStyle name="Note 2 2 6" xfId="2066" xr:uid="{00000000-0005-0000-0000-00003D110000}"/>
    <cellStyle name="Note 2 2 6 10" xfId="20968" xr:uid="{00000000-0005-0000-0000-00003E110000}"/>
    <cellStyle name="Note 2 2 6 11" xfId="22578" xr:uid="{00000000-0005-0000-0000-00003F110000}"/>
    <cellStyle name="Note 2 2 6 2" xfId="4969" xr:uid="{00000000-0005-0000-0000-000040110000}"/>
    <cellStyle name="Note 2 2 6 3" xfId="7446" xr:uid="{00000000-0005-0000-0000-000041110000}"/>
    <cellStyle name="Note 2 2 6 4" xfId="9399" xr:uid="{00000000-0005-0000-0000-000042110000}"/>
    <cellStyle name="Note 2 2 6 5" xfId="11354" xr:uid="{00000000-0005-0000-0000-000043110000}"/>
    <cellStyle name="Note 2 2 6 6" xfId="13306" xr:uid="{00000000-0005-0000-0000-000044110000}"/>
    <cellStyle name="Note 2 2 6 7" xfId="15349" xr:uid="{00000000-0005-0000-0000-000045110000}"/>
    <cellStyle name="Note 2 2 6 8" xfId="17338" xr:uid="{00000000-0005-0000-0000-000046110000}"/>
    <cellStyle name="Note 2 2 6 9" xfId="19193" xr:uid="{00000000-0005-0000-0000-000047110000}"/>
    <cellStyle name="Note 2 2 7" xfId="410" xr:uid="{00000000-0005-0000-0000-000048110000}"/>
    <cellStyle name="Note 2 2 7 10" xfId="16380" xr:uid="{00000000-0005-0000-0000-000049110000}"/>
    <cellStyle name="Note 2 2 7 11" xfId="12452" xr:uid="{00000000-0005-0000-0000-00004A110000}"/>
    <cellStyle name="Note 2 2 7 12" xfId="20103" xr:uid="{00000000-0005-0000-0000-00004B110000}"/>
    <cellStyle name="Note 2 2 7 2" xfId="3313" xr:uid="{00000000-0005-0000-0000-00004C110000}"/>
    <cellStyle name="Note 2 2 7 3" xfId="5791" xr:uid="{00000000-0005-0000-0000-00004D110000}"/>
    <cellStyle name="Note 2 2 7 4" xfId="7094" xr:uid="{00000000-0005-0000-0000-00004E110000}"/>
    <cellStyle name="Note 2 2 7 5" xfId="8394" xr:uid="{00000000-0005-0000-0000-00004F110000}"/>
    <cellStyle name="Note 2 2 7 6" xfId="10347" xr:uid="{00000000-0005-0000-0000-000050110000}"/>
    <cellStyle name="Note 2 2 7 7" xfId="12300" xr:uid="{00000000-0005-0000-0000-000051110000}"/>
    <cellStyle name="Note 2 2 7 8" xfId="15658" xr:uid="{00000000-0005-0000-0000-000052110000}"/>
    <cellStyle name="Note 2 2 7 9" xfId="13704" xr:uid="{00000000-0005-0000-0000-000053110000}"/>
    <cellStyle name="Note 2 2 8" xfId="3088" xr:uid="{00000000-0005-0000-0000-000054110000}"/>
    <cellStyle name="Note 2 2 9" xfId="5382" xr:uid="{00000000-0005-0000-0000-000055110000}"/>
    <cellStyle name="Note 2 20" xfId="9989" xr:uid="{00000000-0005-0000-0000-000056110000}"/>
    <cellStyle name="Note 2 21" xfId="16756" xr:uid="{00000000-0005-0000-0000-000057110000}"/>
    <cellStyle name="Note 2 22" xfId="18655" xr:uid="{00000000-0005-0000-0000-000058110000}"/>
    <cellStyle name="Note 2 23" xfId="20431" xr:uid="{00000000-0005-0000-0000-000059110000}"/>
    <cellStyle name="Note 2 3" xfId="199" xr:uid="{00000000-0005-0000-0000-00005A110000}"/>
    <cellStyle name="Note 2 3 10" xfId="6164" xr:uid="{00000000-0005-0000-0000-00005B110000}"/>
    <cellStyle name="Note 2 3 11" xfId="10043" xr:uid="{00000000-0005-0000-0000-00005C110000}"/>
    <cellStyle name="Note 2 3 12" xfId="11998" xr:uid="{00000000-0005-0000-0000-00005D110000}"/>
    <cellStyle name="Note 2 3 13" xfId="9166" xr:uid="{00000000-0005-0000-0000-00005E110000}"/>
    <cellStyle name="Note 2 3 14" xfId="14423" xr:uid="{00000000-0005-0000-0000-00005F110000}"/>
    <cellStyle name="Note 2 3 15" xfId="12404" xr:uid="{00000000-0005-0000-0000-000060110000}"/>
    <cellStyle name="Note 2 3 16" xfId="17965" xr:uid="{00000000-0005-0000-0000-000061110000}"/>
    <cellStyle name="Note 2 3 17" xfId="17126" xr:uid="{00000000-0005-0000-0000-000062110000}"/>
    <cellStyle name="Note 2 3 18" xfId="21551" xr:uid="{00000000-0005-0000-0000-000063110000}"/>
    <cellStyle name="Note 2 3 2" xfId="904" xr:uid="{00000000-0005-0000-0000-000064110000}"/>
    <cellStyle name="Note 2 3 2 10" xfId="18939" xr:uid="{00000000-0005-0000-0000-000065110000}"/>
    <cellStyle name="Note 2 3 2 11" xfId="17109" xr:uid="{00000000-0005-0000-0000-000066110000}"/>
    <cellStyle name="Note 2 3 2 2" xfId="3807" xr:uid="{00000000-0005-0000-0000-000067110000}"/>
    <cellStyle name="Note 2 3 2 3" xfId="6285" xr:uid="{00000000-0005-0000-0000-000068110000}"/>
    <cellStyle name="Note 2 3 2 4" xfId="6034" xr:uid="{00000000-0005-0000-0000-000069110000}"/>
    <cellStyle name="Note 2 3 2 5" xfId="6576" xr:uid="{00000000-0005-0000-0000-00006A110000}"/>
    <cellStyle name="Note 2 3 2 6" xfId="9984" xr:uid="{00000000-0005-0000-0000-00006B110000}"/>
    <cellStyle name="Note 2 3 2 7" xfId="9624" xr:uid="{00000000-0005-0000-0000-00006C110000}"/>
    <cellStyle name="Note 2 3 2 8" xfId="14866" xr:uid="{00000000-0005-0000-0000-00006D110000}"/>
    <cellStyle name="Note 2 3 2 9" xfId="15217" xr:uid="{00000000-0005-0000-0000-00006E110000}"/>
    <cellStyle name="Note 2 3 3" xfId="833" xr:uid="{00000000-0005-0000-0000-00006F110000}"/>
    <cellStyle name="Note 2 3 3 10" xfId="18358" xr:uid="{00000000-0005-0000-0000-000070110000}"/>
    <cellStyle name="Note 2 3 3 11" xfId="20755" xr:uid="{00000000-0005-0000-0000-000071110000}"/>
    <cellStyle name="Note 2 3 3 2" xfId="3736" xr:uid="{00000000-0005-0000-0000-000072110000}"/>
    <cellStyle name="Note 2 3 3 3" xfId="6214" xr:uid="{00000000-0005-0000-0000-000073110000}"/>
    <cellStyle name="Note 2 3 3 4" xfId="6053" xr:uid="{00000000-0005-0000-0000-000074110000}"/>
    <cellStyle name="Note 2 3 3 5" xfId="9130" xr:uid="{00000000-0005-0000-0000-000075110000}"/>
    <cellStyle name="Note 2 3 3 6" xfId="11084" xr:uid="{00000000-0005-0000-0000-000076110000}"/>
    <cellStyle name="Note 2 3 3 7" xfId="14644" xr:uid="{00000000-0005-0000-0000-000077110000}"/>
    <cellStyle name="Note 2 3 3 8" xfId="15167" xr:uid="{00000000-0005-0000-0000-000078110000}"/>
    <cellStyle name="Note 2 3 3 9" xfId="17088" xr:uid="{00000000-0005-0000-0000-000079110000}"/>
    <cellStyle name="Note 2 3 4" xfId="1563" xr:uid="{00000000-0005-0000-0000-00007A110000}"/>
    <cellStyle name="Note 2 3 4 10" xfId="20532" xr:uid="{00000000-0005-0000-0000-00007B110000}"/>
    <cellStyle name="Note 2 3 4 11" xfId="22204" xr:uid="{00000000-0005-0000-0000-00007C110000}"/>
    <cellStyle name="Note 2 3 4 2" xfId="4466" xr:uid="{00000000-0005-0000-0000-00007D110000}"/>
    <cellStyle name="Note 2 3 4 3" xfId="6944" xr:uid="{00000000-0005-0000-0000-00007E110000}"/>
    <cellStyle name="Note 2 3 4 4" xfId="8900" xr:uid="{00000000-0005-0000-0000-00007F110000}"/>
    <cellStyle name="Note 2 3 4 5" xfId="10853" xr:uid="{00000000-0005-0000-0000-000080110000}"/>
    <cellStyle name="Note 2 3 4 6" xfId="12807" xr:uid="{00000000-0005-0000-0000-000081110000}"/>
    <cellStyle name="Note 2 3 4 7" xfId="15375" xr:uid="{00000000-0005-0000-0000-000082110000}"/>
    <cellStyle name="Note 2 3 4 8" xfId="16862" xr:uid="{00000000-0005-0000-0000-000083110000}"/>
    <cellStyle name="Note 2 3 4 9" xfId="18734" xr:uid="{00000000-0005-0000-0000-000084110000}"/>
    <cellStyle name="Note 2 3 5" xfId="1417" xr:uid="{00000000-0005-0000-0000-000085110000}"/>
    <cellStyle name="Note 2 3 5 10" xfId="20397" xr:uid="{00000000-0005-0000-0000-000086110000}"/>
    <cellStyle name="Note 2 3 5 11" xfId="22087" xr:uid="{00000000-0005-0000-0000-000087110000}"/>
    <cellStyle name="Note 2 3 5 2" xfId="4320" xr:uid="{00000000-0005-0000-0000-000088110000}"/>
    <cellStyle name="Note 2 3 5 3" xfId="6798" xr:uid="{00000000-0005-0000-0000-000089110000}"/>
    <cellStyle name="Note 2 3 5 4" xfId="8754" xr:uid="{00000000-0005-0000-0000-00008A110000}"/>
    <cellStyle name="Note 2 3 5 5" xfId="10707" xr:uid="{00000000-0005-0000-0000-00008B110000}"/>
    <cellStyle name="Note 2 3 5 6" xfId="12661" xr:uid="{00000000-0005-0000-0000-00008C110000}"/>
    <cellStyle name="Note 2 3 5 7" xfId="15824" xr:uid="{00000000-0005-0000-0000-00008D110000}"/>
    <cellStyle name="Note 2 3 5 8" xfId="16718" xr:uid="{00000000-0005-0000-0000-00008E110000}"/>
    <cellStyle name="Note 2 3 5 9" xfId="18591" xr:uid="{00000000-0005-0000-0000-00008F110000}"/>
    <cellStyle name="Note 2 3 6" xfId="2096" xr:uid="{00000000-0005-0000-0000-000090110000}"/>
    <cellStyle name="Note 2 3 6 10" xfId="20998" xr:uid="{00000000-0005-0000-0000-000091110000}"/>
    <cellStyle name="Note 2 3 6 11" xfId="22601" xr:uid="{00000000-0005-0000-0000-000092110000}"/>
    <cellStyle name="Note 2 3 6 2" xfId="4999" xr:uid="{00000000-0005-0000-0000-000093110000}"/>
    <cellStyle name="Note 2 3 6 3" xfId="7476" xr:uid="{00000000-0005-0000-0000-000094110000}"/>
    <cellStyle name="Note 2 3 6 4" xfId="9429" xr:uid="{00000000-0005-0000-0000-000095110000}"/>
    <cellStyle name="Note 2 3 6 5" xfId="11384" xr:uid="{00000000-0005-0000-0000-000096110000}"/>
    <cellStyle name="Note 2 3 6 6" xfId="13336" xr:uid="{00000000-0005-0000-0000-000097110000}"/>
    <cellStyle name="Note 2 3 6 7" xfId="14765" xr:uid="{00000000-0005-0000-0000-000098110000}"/>
    <cellStyle name="Note 2 3 6 8" xfId="17368" xr:uid="{00000000-0005-0000-0000-000099110000}"/>
    <cellStyle name="Note 2 3 6 9" xfId="19223" xr:uid="{00000000-0005-0000-0000-00009A110000}"/>
    <cellStyle name="Note 2 3 7" xfId="353" xr:uid="{00000000-0005-0000-0000-00009B110000}"/>
    <cellStyle name="Note 2 3 7 10" xfId="17343" xr:uid="{00000000-0005-0000-0000-00009C110000}"/>
    <cellStyle name="Note 2 3 7 11" xfId="17102" xr:uid="{00000000-0005-0000-0000-00009D110000}"/>
    <cellStyle name="Note 2 3 7 12" xfId="20973" xr:uid="{00000000-0005-0000-0000-00009E110000}"/>
    <cellStyle name="Note 2 3 7 2" xfId="3256" xr:uid="{00000000-0005-0000-0000-00009F110000}"/>
    <cellStyle name="Note 2 3 7 3" xfId="3109" xr:uid="{00000000-0005-0000-0000-0000A0110000}"/>
    <cellStyle name="Note 2 3 7 4" xfId="6136" xr:uid="{00000000-0005-0000-0000-0000A1110000}"/>
    <cellStyle name="Note 2 3 7 5" xfId="9404" xr:uid="{00000000-0005-0000-0000-0000A2110000}"/>
    <cellStyle name="Note 2 3 7 6" xfId="11359" xr:uid="{00000000-0005-0000-0000-0000A3110000}"/>
    <cellStyle name="Note 2 3 7 7" xfId="12472" xr:uid="{00000000-0005-0000-0000-0000A4110000}"/>
    <cellStyle name="Note 2 3 7 8" xfId="14139" xr:uid="{00000000-0005-0000-0000-0000A5110000}"/>
    <cellStyle name="Note 2 3 7 9" xfId="14227" xr:uid="{00000000-0005-0000-0000-0000A6110000}"/>
    <cellStyle name="Note 2 3 8" xfId="3102" xr:uid="{00000000-0005-0000-0000-0000A7110000}"/>
    <cellStyle name="Note 2 3 9" xfId="3012" xr:uid="{00000000-0005-0000-0000-0000A8110000}"/>
    <cellStyle name="Note 2 4" xfId="853" xr:uid="{00000000-0005-0000-0000-0000A9110000}"/>
    <cellStyle name="Note 2 4 10" xfId="19213" xr:uid="{00000000-0005-0000-0000-0000AA110000}"/>
    <cellStyle name="Note 2 4 11" xfId="16495" xr:uid="{00000000-0005-0000-0000-0000AB110000}"/>
    <cellStyle name="Note 2 4 2" xfId="3756" xr:uid="{00000000-0005-0000-0000-0000AC110000}"/>
    <cellStyle name="Note 2 4 3" xfId="6234" xr:uid="{00000000-0005-0000-0000-0000AD110000}"/>
    <cellStyle name="Note 2 4 4" xfId="6048" xr:uid="{00000000-0005-0000-0000-0000AE110000}"/>
    <cellStyle name="Note 2 4 5" xfId="6572" xr:uid="{00000000-0005-0000-0000-0000AF110000}"/>
    <cellStyle name="Note 2 4 6" xfId="9172" xr:uid="{00000000-0005-0000-0000-0000B0110000}"/>
    <cellStyle name="Note 2 4 7" xfId="14862" xr:uid="{00000000-0005-0000-0000-0000B1110000}"/>
    <cellStyle name="Note 2 4 8" xfId="15302" xr:uid="{00000000-0005-0000-0000-0000B2110000}"/>
    <cellStyle name="Note 2 4 9" xfId="11939" xr:uid="{00000000-0005-0000-0000-0000B3110000}"/>
    <cellStyle name="Note 2 5" xfId="1068" xr:uid="{00000000-0005-0000-0000-0000B4110000}"/>
    <cellStyle name="Note 2 5 10" xfId="20115" xr:uid="{00000000-0005-0000-0000-0000B5110000}"/>
    <cellStyle name="Note 2 5 11" xfId="21854" xr:uid="{00000000-0005-0000-0000-0000B6110000}"/>
    <cellStyle name="Note 2 5 2" xfId="3971" xr:uid="{00000000-0005-0000-0000-0000B7110000}"/>
    <cellStyle name="Note 2 5 3" xfId="6449" xr:uid="{00000000-0005-0000-0000-0000B8110000}"/>
    <cellStyle name="Note 2 5 4" xfId="8406" xr:uid="{00000000-0005-0000-0000-0000B9110000}"/>
    <cellStyle name="Note 2 5 5" xfId="10359" xr:uid="{00000000-0005-0000-0000-0000BA110000}"/>
    <cellStyle name="Note 2 5 6" xfId="12314" xr:uid="{00000000-0005-0000-0000-0000BB110000}"/>
    <cellStyle name="Note 2 5 7" xfId="15520" xr:uid="{00000000-0005-0000-0000-0000BC110000}"/>
    <cellStyle name="Note 2 5 8" xfId="16392" xr:uid="{00000000-0005-0000-0000-0000BD110000}"/>
    <cellStyle name="Note 2 5 9" xfId="18280" xr:uid="{00000000-0005-0000-0000-0000BE110000}"/>
    <cellStyle name="Note 2 6" xfId="1513" xr:uid="{00000000-0005-0000-0000-0000BF110000}"/>
    <cellStyle name="Note 2 6 10" xfId="20482" xr:uid="{00000000-0005-0000-0000-0000C0110000}"/>
    <cellStyle name="Note 2 6 11" xfId="22154" xr:uid="{00000000-0005-0000-0000-0000C1110000}"/>
    <cellStyle name="Note 2 6 2" xfId="4416" xr:uid="{00000000-0005-0000-0000-0000C2110000}"/>
    <cellStyle name="Note 2 6 3" xfId="6894" xr:uid="{00000000-0005-0000-0000-0000C3110000}"/>
    <cellStyle name="Note 2 6 4" xfId="8850" xr:uid="{00000000-0005-0000-0000-0000C4110000}"/>
    <cellStyle name="Note 2 6 5" xfId="10803" xr:uid="{00000000-0005-0000-0000-0000C5110000}"/>
    <cellStyle name="Note 2 6 6" xfId="12757" xr:uid="{00000000-0005-0000-0000-0000C6110000}"/>
    <cellStyle name="Note 2 6 7" xfId="11134" xr:uid="{00000000-0005-0000-0000-0000C7110000}"/>
    <cellStyle name="Note 2 6 8" xfId="16812" xr:uid="{00000000-0005-0000-0000-0000C8110000}"/>
    <cellStyle name="Note 2 6 9" xfId="18684" xr:uid="{00000000-0005-0000-0000-0000C9110000}"/>
    <cellStyle name="Note 2 7" xfId="1458" xr:uid="{00000000-0005-0000-0000-0000CA110000}"/>
    <cellStyle name="Note 2 7 10" xfId="20434" xr:uid="{00000000-0005-0000-0000-0000CB110000}"/>
    <cellStyle name="Note 2 7 11" xfId="22117" xr:uid="{00000000-0005-0000-0000-0000CC110000}"/>
    <cellStyle name="Note 2 7 2" xfId="4361" xr:uid="{00000000-0005-0000-0000-0000CD110000}"/>
    <cellStyle name="Note 2 7 3" xfId="6839" xr:uid="{00000000-0005-0000-0000-0000CE110000}"/>
    <cellStyle name="Note 2 7 4" xfId="8795" xr:uid="{00000000-0005-0000-0000-0000CF110000}"/>
    <cellStyle name="Note 2 7 5" xfId="10748" xr:uid="{00000000-0005-0000-0000-0000D0110000}"/>
    <cellStyle name="Note 2 7 6" xfId="12702" xr:uid="{00000000-0005-0000-0000-0000D1110000}"/>
    <cellStyle name="Note 2 7 7" xfId="7255" xr:uid="{00000000-0005-0000-0000-0000D2110000}"/>
    <cellStyle name="Note 2 7 8" xfId="16759" xr:uid="{00000000-0005-0000-0000-0000D3110000}"/>
    <cellStyle name="Note 2 7 9" xfId="18632" xr:uid="{00000000-0005-0000-0000-0000D4110000}"/>
    <cellStyle name="Note 2 8" xfId="2208" xr:uid="{00000000-0005-0000-0000-0000D5110000}"/>
    <cellStyle name="Note 2 8 10" xfId="21100" xr:uid="{00000000-0005-0000-0000-0000D6110000}"/>
    <cellStyle name="Note 2 8 11" xfId="22690" xr:uid="{00000000-0005-0000-0000-0000D7110000}"/>
    <cellStyle name="Note 2 8 2" xfId="5111" xr:uid="{00000000-0005-0000-0000-0000D8110000}"/>
    <cellStyle name="Note 2 8 3" xfId="7587" xr:uid="{00000000-0005-0000-0000-0000D9110000}"/>
    <cellStyle name="Note 2 8 4" xfId="9541" xr:uid="{00000000-0005-0000-0000-0000DA110000}"/>
    <cellStyle name="Note 2 8 5" xfId="11495" xr:uid="{00000000-0005-0000-0000-0000DB110000}"/>
    <cellStyle name="Note 2 8 6" xfId="13448" xr:uid="{00000000-0005-0000-0000-0000DC110000}"/>
    <cellStyle name="Note 2 8 7" xfId="15750" xr:uid="{00000000-0005-0000-0000-0000DD110000}"/>
    <cellStyle name="Note 2 8 8" xfId="17479" xr:uid="{00000000-0005-0000-0000-0000DE110000}"/>
    <cellStyle name="Note 2 8 9" xfId="19329" xr:uid="{00000000-0005-0000-0000-0000DF110000}"/>
    <cellStyle name="Note 2 9" xfId="2557" xr:uid="{00000000-0005-0000-0000-0000E0110000}"/>
    <cellStyle name="Note 2 9 10" xfId="21413" xr:uid="{00000000-0005-0000-0000-0000E1110000}"/>
    <cellStyle name="Note 2 9 11" xfId="22967" xr:uid="{00000000-0005-0000-0000-0000E2110000}"/>
    <cellStyle name="Note 2 9 2" xfId="5459" xr:uid="{00000000-0005-0000-0000-0000E3110000}"/>
    <cellStyle name="Note 2 9 3" xfId="7935" xr:uid="{00000000-0005-0000-0000-0000E4110000}"/>
    <cellStyle name="Note 2 9 4" xfId="9887" xr:uid="{00000000-0005-0000-0000-0000E5110000}"/>
    <cellStyle name="Note 2 9 5" xfId="11842" xr:uid="{00000000-0005-0000-0000-0000E6110000}"/>
    <cellStyle name="Note 2 9 6" xfId="13794" xr:uid="{00000000-0005-0000-0000-0000E7110000}"/>
    <cellStyle name="Note 2 9 7" xfId="14965" xr:uid="{00000000-0005-0000-0000-0000E8110000}"/>
    <cellStyle name="Note 2 9 8" xfId="17816" xr:uid="{00000000-0005-0000-0000-0000E9110000}"/>
    <cellStyle name="Note 2 9 9" xfId="19655" xr:uid="{00000000-0005-0000-0000-0000EA110000}"/>
    <cellStyle name="Note 20" xfId="15127" xr:uid="{00000000-0005-0000-0000-0000EB110000}"/>
    <cellStyle name="Note 21" xfId="15166" xr:uid="{00000000-0005-0000-0000-0000EC110000}"/>
    <cellStyle name="Note 22" xfId="19010" xr:uid="{00000000-0005-0000-0000-0000ED110000}"/>
    <cellStyle name="Note 23" xfId="18976" xr:uid="{00000000-0005-0000-0000-0000EE110000}"/>
    <cellStyle name="Note 3" xfId="148" xr:uid="{00000000-0005-0000-0000-0000EF110000}"/>
    <cellStyle name="Note 3 10" xfId="3051" xr:uid="{00000000-0005-0000-0000-0000F0110000}"/>
    <cellStyle name="Note 3 11" xfId="5187" xr:uid="{00000000-0005-0000-0000-0000F1110000}"/>
    <cellStyle name="Note 3 12" xfId="7937" xr:uid="{00000000-0005-0000-0000-0000F2110000}"/>
    <cellStyle name="Note 3 13" xfId="9441" xr:uid="{00000000-0005-0000-0000-0000F3110000}"/>
    <cellStyle name="Note 3 14" xfId="11395" xr:uid="{00000000-0005-0000-0000-0000F4110000}"/>
    <cellStyle name="Note 3 15" xfId="13796" xr:uid="{00000000-0005-0000-0000-0000F5110000}"/>
    <cellStyle name="Note 3 16" xfId="15748" xr:uid="{00000000-0005-0000-0000-0000F6110000}"/>
    <cellStyle name="Note 3 17" xfId="12433" xr:uid="{00000000-0005-0000-0000-0000F7110000}"/>
    <cellStyle name="Note 3 18" xfId="17379" xr:uid="{00000000-0005-0000-0000-0000F8110000}"/>
    <cellStyle name="Note 3 19" xfId="14921" xr:uid="{00000000-0005-0000-0000-0000F9110000}"/>
    <cellStyle name="Note 3 2" xfId="176" xr:uid="{00000000-0005-0000-0000-0000FA110000}"/>
    <cellStyle name="Note 3 2 10" xfId="11571" xr:uid="{00000000-0005-0000-0000-0000FB110000}"/>
    <cellStyle name="Note 3 2 11" xfId="17640" xr:uid="{00000000-0005-0000-0000-0000FC110000}"/>
    <cellStyle name="Note 3 2 12" xfId="17059" xr:uid="{00000000-0005-0000-0000-0000FD110000}"/>
    <cellStyle name="Note 3 2 13" xfId="21254" xr:uid="{00000000-0005-0000-0000-0000FE110000}"/>
    <cellStyle name="Note 3 2 2" xfId="821" xr:uid="{00000000-0005-0000-0000-0000FF110000}"/>
    <cellStyle name="Note 3 2 2 10" xfId="18960" xr:uid="{00000000-0005-0000-0000-000000120000}"/>
    <cellStyle name="Note 3 2 2 11" xfId="20760" xr:uid="{00000000-0005-0000-0000-000001120000}"/>
    <cellStyle name="Note 3 2 2 2" xfId="3724" xr:uid="{00000000-0005-0000-0000-000002120000}"/>
    <cellStyle name="Note 3 2 2 3" xfId="6202" xr:uid="{00000000-0005-0000-0000-000003120000}"/>
    <cellStyle name="Note 3 2 2 4" xfId="6166" xr:uid="{00000000-0005-0000-0000-000004120000}"/>
    <cellStyle name="Note 3 2 2 5" xfId="9135" xr:uid="{00000000-0005-0000-0000-000005120000}"/>
    <cellStyle name="Note 3 2 2 6" xfId="11089" xr:uid="{00000000-0005-0000-0000-000006120000}"/>
    <cellStyle name="Note 3 2 2 7" xfId="15493" xr:uid="{00000000-0005-0000-0000-000007120000}"/>
    <cellStyle name="Note 3 2 2 8" xfId="15913" xr:uid="{00000000-0005-0000-0000-000008120000}"/>
    <cellStyle name="Note 3 2 2 9" xfId="17093" xr:uid="{00000000-0005-0000-0000-000009120000}"/>
    <cellStyle name="Note 3 2 3" xfId="3079" xr:uid="{00000000-0005-0000-0000-00000A120000}"/>
    <cellStyle name="Note 3 2 4" xfId="3452" xr:uid="{00000000-0005-0000-0000-00000B120000}"/>
    <cellStyle name="Note 3 2 5" xfId="7701" xr:uid="{00000000-0005-0000-0000-00000C120000}"/>
    <cellStyle name="Note 3 2 6" xfId="9706" xr:uid="{00000000-0005-0000-0000-00000D120000}"/>
    <cellStyle name="Note 3 2 7" xfId="11660" xr:uid="{00000000-0005-0000-0000-00000E120000}"/>
    <cellStyle name="Note 3 2 8" xfId="13560" xr:uid="{00000000-0005-0000-0000-00000F120000}"/>
    <cellStyle name="Note 3 2 9" xfId="15863" xr:uid="{00000000-0005-0000-0000-000010120000}"/>
    <cellStyle name="Note 3 20" xfId="21006" xr:uid="{00000000-0005-0000-0000-000011120000}"/>
    <cellStyle name="Note 3 3" xfId="190" xr:uid="{00000000-0005-0000-0000-000012120000}"/>
    <cellStyle name="Note 3 3 10" xfId="15590" xr:uid="{00000000-0005-0000-0000-000013120000}"/>
    <cellStyle name="Note 3 3 11" xfId="12417" xr:uid="{00000000-0005-0000-0000-000014120000}"/>
    <cellStyle name="Note 3 3 12" xfId="16738" xr:uid="{00000000-0005-0000-0000-000015120000}"/>
    <cellStyle name="Note 3 3 13" xfId="19539" xr:uid="{00000000-0005-0000-0000-000016120000}"/>
    <cellStyle name="Note 3 3 2" xfId="1070" xr:uid="{00000000-0005-0000-0000-000017120000}"/>
    <cellStyle name="Note 3 3 2 10" xfId="20117" xr:uid="{00000000-0005-0000-0000-000018120000}"/>
    <cellStyle name="Note 3 3 2 11" xfId="21856" xr:uid="{00000000-0005-0000-0000-000019120000}"/>
    <cellStyle name="Note 3 3 2 2" xfId="3973" xr:uid="{00000000-0005-0000-0000-00001A120000}"/>
    <cellStyle name="Note 3 3 2 3" xfId="6451" xr:uid="{00000000-0005-0000-0000-00001B120000}"/>
    <cellStyle name="Note 3 3 2 4" xfId="8408" xr:uid="{00000000-0005-0000-0000-00001C120000}"/>
    <cellStyle name="Note 3 3 2 5" xfId="10361" xr:uid="{00000000-0005-0000-0000-00001D120000}"/>
    <cellStyle name="Note 3 3 2 6" xfId="12316" xr:uid="{00000000-0005-0000-0000-00001E120000}"/>
    <cellStyle name="Note 3 3 2 7" xfId="15403" xr:uid="{00000000-0005-0000-0000-00001F120000}"/>
    <cellStyle name="Note 3 3 2 8" xfId="16394" xr:uid="{00000000-0005-0000-0000-000020120000}"/>
    <cellStyle name="Note 3 3 2 9" xfId="18282" xr:uid="{00000000-0005-0000-0000-000021120000}"/>
    <cellStyle name="Note 3 3 3" xfId="3093" xr:uid="{00000000-0005-0000-0000-000022120000}"/>
    <cellStyle name="Note 3 3 4" xfId="3415" xr:uid="{00000000-0005-0000-0000-000023120000}"/>
    <cellStyle name="Note 3 3 5" xfId="3202" xr:uid="{00000000-0005-0000-0000-000024120000}"/>
    <cellStyle name="Note 3 3 6" xfId="3660" xr:uid="{00000000-0005-0000-0000-000025120000}"/>
    <cellStyle name="Note 3 3 7" xfId="6138" xr:uid="{00000000-0005-0000-0000-000026120000}"/>
    <cellStyle name="Note 3 3 8" xfId="10514" xr:uid="{00000000-0005-0000-0000-000027120000}"/>
    <cellStyle name="Note 3 3 9" xfId="14875" xr:uid="{00000000-0005-0000-0000-000028120000}"/>
    <cellStyle name="Note 3 4" xfId="1481" xr:uid="{00000000-0005-0000-0000-000029120000}"/>
    <cellStyle name="Note 3 4 10" xfId="20451" xr:uid="{00000000-0005-0000-0000-00002A120000}"/>
    <cellStyle name="Note 3 4 11" xfId="22126" xr:uid="{00000000-0005-0000-0000-00002B120000}"/>
    <cellStyle name="Note 3 4 2" xfId="4384" xr:uid="{00000000-0005-0000-0000-00002C120000}"/>
    <cellStyle name="Note 3 4 3" xfId="6862" xr:uid="{00000000-0005-0000-0000-00002D120000}"/>
    <cellStyle name="Note 3 4 4" xfId="8818" xr:uid="{00000000-0005-0000-0000-00002E120000}"/>
    <cellStyle name="Note 3 4 5" xfId="10771" xr:uid="{00000000-0005-0000-0000-00002F120000}"/>
    <cellStyle name="Note 3 4 6" xfId="12725" xr:uid="{00000000-0005-0000-0000-000030120000}"/>
    <cellStyle name="Note 3 4 7" xfId="14178" xr:uid="{00000000-0005-0000-0000-000031120000}"/>
    <cellStyle name="Note 3 4 8" xfId="16780" xr:uid="{00000000-0005-0000-0000-000032120000}"/>
    <cellStyle name="Note 3 4 9" xfId="18652" xr:uid="{00000000-0005-0000-0000-000033120000}"/>
    <cellStyle name="Note 3 5" xfId="1764" xr:uid="{00000000-0005-0000-0000-000034120000}"/>
    <cellStyle name="Note 3 5 10" xfId="20726" xr:uid="{00000000-0005-0000-0000-000035120000}"/>
    <cellStyle name="Note 3 5 11" xfId="22389" xr:uid="{00000000-0005-0000-0000-000036120000}"/>
    <cellStyle name="Note 3 5 2" xfId="4667" xr:uid="{00000000-0005-0000-0000-000037120000}"/>
    <cellStyle name="Note 3 5 3" xfId="7145" xr:uid="{00000000-0005-0000-0000-000038120000}"/>
    <cellStyle name="Note 3 5 4" xfId="9100" xr:uid="{00000000-0005-0000-0000-000039120000}"/>
    <cellStyle name="Note 3 5 5" xfId="11054" xr:uid="{00000000-0005-0000-0000-00003A120000}"/>
    <cellStyle name="Note 3 5 6" xfId="13008" xr:uid="{00000000-0005-0000-0000-00003B120000}"/>
    <cellStyle name="Note 3 5 7" xfId="12723" xr:uid="{00000000-0005-0000-0000-00003C120000}"/>
    <cellStyle name="Note 3 5 8" xfId="17058" xr:uid="{00000000-0005-0000-0000-00003D120000}"/>
    <cellStyle name="Note 3 5 9" xfId="18928" xr:uid="{00000000-0005-0000-0000-00003E120000}"/>
    <cellStyle name="Note 3 6" xfId="2183" xr:uid="{00000000-0005-0000-0000-00003F120000}"/>
    <cellStyle name="Note 3 6 10" xfId="21077" xr:uid="{00000000-0005-0000-0000-000040120000}"/>
    <cellStyle name="Note 3 6 11" xfId="22668" xr:uid="{00000000-0005-0000-0000-000041120000}"/>
    <cellStyle name="Note 3 6 2" xfId="5086" xr:uid="{00000000-0005-0000-0000-000042120000}"/>
    <cellStyle name="Note 3 6 3" xfId="7563" xr:uid="{00000000-0005-0000-0000-000043120000}"/>
    <cellStyle name="Note 3 6 4" xfId="9516" xr:uid="{00000000-0005-0000-0000-000044120000}"/>
    <cellStyle name="Note 3 6 5" xfId="11470" xr:uid="{00000000-0005-0000-0000-000045120000}"/>
    <cellStyle name="Note 3 6 6" xfId="13423" xr:uid="{00000000-0005-0000-0000-000046120000}"/>
    <cellStyle name="Note 3 6 7" xfId="11101" xr:uid="{00000000-0005-0000-0000-000047120000}"/>
    <cellStyle name="Note 3 6 8" xfId="17454" xr:uid="{00000000-0005-0000-0000-000048120000}"/>
    <cellStyle name="Note 3 6 9" xfId="19306" xr:uid="{00000000-0005-0000-0000-000049120000}"/>
    <cellStyle name="Note 3 7" xfId="2525" xr:uid="{00000000-0005-0000-0000-00004A120000}"/>
    <cellStyle name="Note 3 7 10" xfId="21382" xr:uid="{00000000-0005-0000-0000-00004B120000}"/>
    <cellStyle name="Note 3 7 11" xfId="22936" xr:uid="{00000000-0005-0000-0000-00004C120000}"/>
    <cellStyle name="Note 3 7 2" xfId="5427" xr:uid="{00000000-0005-0000-0000-00004D120000}"/>
    <cellStyle name="Note 3 7 3" xfId="7903" xr:uid="{00000000-0005-0000-0000-00004E120000}"/>
    <cellStyle name="Note 3 7 4" xfId="9855" xr:uid="{00000000-0005-0000-0000-00004F120000}"/>
    <cellStyle name="Note 3 7 5" xfId="11810" xr:uid="{00000000-0005-0000-0000-000050120000}"/>
    <cellStyle name="Note 3 7 6" xfId="13762" xr:uid="{00000000-0005-0000-0000-000051120000}"/>
    <cellStyle name="Note 3 7 7" xfId="12432" xr:uid="{00000000-0005-0000-0000-000052120000}"/>
    <cellStyle name="Note 3 7 8" xfId="17784" xr:uid="{00000000-0005-0000-0000-000053120000}"/>
    <cellStyle name="Note 3 7 9" xfId="19623" xr:uid="{00000000-0005-0000-0000-000054120000}"/>
    <cellStyle name="Note 3 8" xfId="2848" xr:uid="{00000000-0005-0000-0000-000055120000}"/>
    <cellStyle name="Note 3 8 10" xfId="21685" xr:uid="{00000000-0005-0000-0000-000056120000}"/>
    <cellStyle name="Note 3 8 11" xfId="23214" xr:uid="{00000000-0005-0000-0000-000057120000}"/>
    <cellStyle name="Note 3 8 2" xfId="5750" xr:uid="{00000000-0005-0000-0000-000058120000}"/>
    <cellStyle name="Note 3 8 3" xfId="8226" xr:uid="{00000000-0005-0000-0000-000059120000}"/>
    <cellStyle name="Note 3 8 4" xfId="10178" xr:uid="{00000000-0005-0000-0000-00005A120000}"/>
    <cellStyle name="Note 3 8 5" xfId="12133" xr:uid="{00000000-0005-0000-0000-00005B120000}"/>
    <cellStyle name="Note 3 8 6" xfId="14083" xr:uid="{00000000-0005-0000-0000-00005C120000}"/>
    <cellStyle name="Note 3 8 7" xfId="16212" xr:uid="{00000000-0005-0000-0000-00005D120000}"/>
    <cellStyle name="Note 3 8 8" xfId="18100" xr:uid="{00000000-0005-0000-0000-00005E120000}"/>
    <cellStyle name="Note 3 8 9" xfId="19935" xr:uid="{00000000-0005-0000-0000-00005F120000}"/>
    <cellStyle name="Note 3 9" xfId="242" xr:uid="{00000000-0005-0000-0000-000060120000}"/>
    <cellStyle name="Note 3 9 10" xfId="17394" xr:uid="{00000000-0005-0000-0000-000061120000}"/>
    <cellStyle name="Note 3 9 11" xfId="16760" xr:uid="{00000000-0005-0000-0000-000062120000}"/>
    <cellStyle name="Note 3 9 12" xfId="21017" xr:uid="{00000000-0005-0000-0000-000063120000}"/>
    <cellStyle name="Note 3 9 2" xfId="3145" xr:uid="{00000000-0005-0000-0000-000064120000}"/>
    <cellStyle name="Note 3 9 3" xfId="3003" xr:uid="{00000000-0005-0000-0000-000065120000}"/>
    <cellStyle name="Note 3 9 4" xfId="6179" xr:uid="{00000000-0005-0000-0000-000066120000}"/>
    <cellStyle name="Note 3 9 5" xfId="9456" xr:uid="{00000000-0005-0000-0000-000067120000}"/>
    <cellStyle name="Note 3 9 6" xfId="11410" xr:uid="{00000000-0005-0000-0000-000068120000}"/>
    <cellStyle name="Note 3 9 7" xfId="12703" xr:uid="{00000000-0005-0000-0000-000069120000}"/>
    <cellStyle name="Note 3 9 8" xfId="15731" xr:uid="{00000000-0005-0000-0000-00006A120000}"/>
    <cellStyle name="Note 3 9 9" xfId="14289" xr:uid="{00000000-0005-0000-0000-00006B120000}"/>
    <cellStyle name="Note 4" xfId="171" xr:uid="{00000000-0005-0000-0000-00006C120000}"/>
    <cellStyle name="Note 4 10" xfId="3074" xr:uid="{00000000-0005-0000-0000-00006D120000}"/>
    <cellStyle name="Note 4 11" xfId="3015" xr:uid="{00000000-0005-0000-0000-00006E120000}"/>
    <cellStyle name="Note 4 12" xfId="6203" xr:uid="{00000000-0005-0000-0000-00006F120000}"/>
    <cellStyle name="Note 4 13" xfId="6861" xr:uid="{00000000-0005-0000-0000-000070120000}"/>
    <cellStyle name="Note 4 14" xfId="6826" xr:uid="{00000000-0005-0000-0000-000071120000}"/>
    <cellStyle name="Note 4 15" xfId="10445" xr:uid="{00000000-0005-0000-0000-000072120000}"/>
    <cellStyle name="Note 4 16" xfId="14546" xr:uid="{00000000-0005-0000-0000-000073120000}"/>
    <cellStyle name="Note 4 17" xfId="15651" xr:uid="{00000000-0005-0000-0000-000074120000}"/>
    <cellStyle name="Note 4 18" xfId="14487" xr:uid="{00000000-0005-0000-0000-000075120000}"/>
    <cellStyle name="Note 4 19" xfId="19923" xr:uid="{00000000-0005-0000-0000-000076120000}"/>
    <cellStyle name="Note 4 2" xfId="920" xr:uid="{00000000-0005-0000-0000-000077120000}"/>
    <cellStyle name="Note 4 2 10" xfId="18335" xr:uid="{00000000-0005-0000-0000-000078120000}"/>
    <cellStyle name="Note 4 2 11" xfId="20165" xr:uid="{00000000-0005-0000-0000-000079120000}"/>
    <cellStyle name="Note 4 2 2" xfId="3823" xr:uid="{00000000-0005-0000-0000-00007A120000}"/>
    <cellStyle name="Note 4 2 3" xfId="6301" xr:uid="{00000000-0005-0000-0000-00007B120000}"/>
    <cellStyle name="Note 4 2 4" xfId="7151" xr:uid="{00000000-0005-0000-0000-00007C120000}"/>
    <cellStyle name="Note 4 2 5" xfId="8463" xr:uid="{00000000-0005-0000-0000-00007D120000}"/>
    <cellStyle name="Note 4 2 6" xfId="10416" xr:uid="{00000000-0005-0000-0000-00007E120000}"/>
    <cellStyle name="Note 4 2 7" xfId="14407" xr:uid="{00000000-0005-0000-0000-00007F120000}"/>
    <cellStyle name="Note 4 2 8" xfId="11122" xr:uid="{00000000-0005-0000-0000-000080120000}"/>
    <cellStyle name="Note 4 2 9" xfId="16445" xr:uid="{00000000-0005-0000-0000-000081120000}"/>
    <cellStyle name="Note 4 20" xfId="16533" xr:uid="{00000000-0005-0000-0000-000082120000}"/>
    <cellStyle name="Note 4 3" xfId="1235" xr:uid="{00000000-0005-0000-0000-000083120000}"/>
    <cellStyle name="Note 4 3 10" xfId="20222" xr:uid="{00000000-0005-0000-0000-000084120000}"/>
    <cellStyle name="Note 4 3 11" xfId="21914" xr:uid="{00000000-0005-0000-0000-000085120000}"/>
    <cellStyle name="Note 4 3 2" xfId="4138" xr:uid="{00000000-0005-0000-0000-000086120000}"/>
    <cellStyle name="Note 4 3 3" xfId="6616" xr:uid="{00000000-0005-0000-0000-000087120000}"/>
    <cellStyle name="Note 4 3 4" xfId="8572" xr:uid="{00000000-0005-0000-0000-000088120000}"/>
    <cellStyle name="Note 4 3 5" xfId="10525" xr:uid="{00000000-0005-0000-0000-000089120000}"/>
    <cellStyle name="Note 4 3 6" xfId="12479" xr:uid="{00000000-0005-0000-0000-00008A120000}"/>
    <cellStyle name="Note 4 3 7" xfId="14594" xr:uid="{00000000-0005-0000-0000-00008B120000}"/>
    <cellStyle name="Note 4 3 8" xfId="16541" xr:uid="{00000000-0005-0000-0000-00008C120000}"/>
    <cellStyle name="Note 4 3 9" xfId="18414" xr:uid="{00000000-0005-0000-0000-00008D120000}"/>
    <cellStyle name="Note 4 4" xfId="1580" xr:uid="{00000000-0005-0000-0000-00008E120000}"/>
    <cellStyle name="Note 4 4 10" xfId="20549" xr:uid="{00000000-0005-0000-0000-00008F120000}"/>
    <cellStyle name="Note 4 4 11" xfId="22221" xr:uid="{00000000-0005-0000-0000-000090120000}"/>
    <cellStyle name="Note 4 4 2" xfId="4483" xr:uid="{00000000-0005-0000-0000-000091120000}"/>
    <cellStyle name="Note 4 4 3" xfId="6961" xr:uid="{00000000-0005-0000-0000-000092120000}"/>
    <cellStyle name="Note 4 4 4" xfId="8917" xr:uid="{00000000-0005-0000-0000-000093120000}"/>
    <cellStyle name="Note 4 4 5" xfId="10870" xr:uid="{00000000-0005-0000-0000-000094120000}"/>
    <cellStyle name="Note 4 4 6" xfId="12824" xr:uid="{00000000-0005-0000-0000-000095120000}"/>
    <cellStyle name="Note 4 4 7" xfId="15059" xr:uid="{00000000-0005-0000-0000-000096120000}"/>
    <cellStyle name="Note 4 4 8" xfId="16879" xr:uid="{00000000-0005-0000-0000-000097120000}"/>
    <cellStyle name="Note 4 4 9" xfId="18751" xr:uid="{00000000-0005-0000-0000-000098120000}"/>
    <cellStyle name="Note 4 5" xfId="1415" xr:uid="{00000000-0005-0000-0000-000099120000}"/>
    <cellStyle name="Note 4 5 10" xfId="20395" xr:uid="{00000000-0005-0000-0000-00009A120000}"/>
    <cellStyle name="Note 4 5 11" xfId="22085" xr:uid="{00000000-0005-0000-0000-00009B120000}"/>
    <cellStyle name="Note 4 5 2" xfId="4318" xr:uid="{00000000-0005-0000-0000-00009C120000}"/>
    <cellStyle name="Note 4 5 3" xfId="6796" xr:uid="{00000000-0005-0000-0000-00009D120000}"/>
    <cellStyle name="Note 4 5 4" xfId="8752" xr:uid="{00000000-0005-0000-0000-00009E120000}"/>
    <cellStyle name="Note 4 5 5" xfId="10705" xr:uid="{00000000-0005-0000-0000-00009F120000}"/>
    <cellStyle name="Note 4 5 6" xfId="12659" xr:uid="{00000000-0005-0000-0000-0000A0120000}"/>
    <cellStyle name="Note 4 5 7" xfId="13675" xr:uid="{00000000-0005-0000-0000-0000A1120000}"/>
    <cellStyle name="Note 4 5 8" xfId="16716" xr:uid="{00000000-0005-0000-0000-0000A2120000}"/>
    <cellStyle name="Note 4 5 9" xfId="18589" xr:uid="{00000000-0005-0000-0000-0000A3120000}"/>
    <cellStyle name="Note 4 6" xfId="2188" xr:uid="{00000000-0005-0000-0000-0000A4120000}"/>
    <cellStyle name="Note 4 6 10" xfId="21082" xr:uid="{00000000-0005-0000-0000-0000A5120000}"/>
    <cellStyle name="Note 4 6 11" xfId="22672" xr:uid="{00000000-0005-0000-0000-0000A6120000}"/>
    <cellStyle name="Note 4 6 2" xfId="5091" xr:uid="{00000000-0005-0000-0000-0000A7120000}"/>
    <cellStyle name="Note 4 6 3" xfId="7568" xr:uid="{00000000-0005-0000-0000-0000A8120000}"/>
    <cellStyle name="Note 4 6 4" xfId="9521" xr:uid="{00000000-0005-0000-0000-0000A9120000}"/>
    <cellStyle name="Note 4 6 5" xfId="11475" xr:uid="{00000000-0005-0000-0000-0000AA120000}"/>
    <cellStyle name="Note 4 6 6" xfId="13428" xr:uid="{00000000-0005-0000-0000-0000AB120000}"/>
    <cellStyle name="Note 4 6 7" xfId="3023" xr:uid="{00000000-0005-0000-0000-0000AC120000}"/>
    <cellStyle name="Note 4 6 8" xfId="17459" xr:uid="{00000000-0005-0000-0000-0000AD120000}"/>
    <cellStyle name="Note 4 6 9" xfId="19311" xr:uid="{00000000-0005-0000-0000-0000AE120000}"/>
    <cellStyle name="Note 4 7" xfId="2664" xr:uid="{00000000-0005-0000-0000-0000AF120000}"/>
    <cellStyle name="Note 4 7 10" xfId="21503" xr:uid="{00000000-0005-0000-0000-0000B0120000}"/>
    <cellStyle name="Note 4 7 11" xfId="23040" xr:uid="{00000000-0005-0000-0000-0000B1120000}"/>
    <cellStyle name="Note 4 7 2" xfId="5566" xr:uid="{00000000-0005-0000-0000-0000B2120000}"/>
    <cellStyle name="Note 4 7 3" xfId="8042" xr:uid="{00000000-0005-0000-0000-0000B3120000}"/>
    <cellStyle name="Note 4 7 4" xfId="9994" xr:uid="{00000000-0005-0000-0000-0000B4120000}"/>
    <cellStyle name="Note 4 7 5" xfId="11949" xr:uid="{00000000-0005-0000-0000-0000B5120000}"/>
    <cellStyle name="Note 4 7 6" xfId="13899" xr:uid="{00000000-0005-0000-0000-0000B6120000}"/>
    <cellStyle name="Note 4 7 7" xfId="16028" xr:uid="{00000000-0005-0000-0000-0000B7120000}"/>
    <cellStyle name="Note 4 7 8" xfId="17917" xr:uid="{00000000-0005-0000-0000-0000B8120000}"/>
    <cellStyle name="Note 4 7 9" xfId="19753" xr:uid="{00000000-0005-0000-0000-0000B9120000}"/>
    <cellStyle name="Note 4 8" xfId="2741" xr:uid="{00000000-0005-0000-0000-0000BA120000}"/>
    <cellStyle name="Note 4 8 10" xfId="21579" xr:uid="{00000000-0005-0000-0000-0000BB120000}"/>
    <cellStyle name="Note 4 8 11" xfId="23109" xr:uid="{00000000-0005-0000-0000-0000BC120000}"/>
    <cellStyle name="Note 4 8 2" xfId="5643" xr:uid="{00000000-0005-0000-0000-0000BD120000}"/>
    <cellStyle name="Note 4 8 3" xfId="8119" xr:uid="{00000000-0005-0000-0000-0000BE120000}"/>
    <cellStyle name="Note 4 8 4" xfId="10071" xr:uid="{00000000-0005-0000-0000-0000BF120000}"/>
    <cellStyle name="Note 4 8 5" xfId="12026" xr:uid="{00000000-0005-0000-0000-0000C0120000}"/>
    <cellStyle name="Note 4 8 6" xfId="13976" xr:uid="{00000000-0005-0000-0000-0000C1120000}"/>
    <cellStyle name="Note 4 8 7" xfId="16105" xr:uid="{00000000-0005-0000-0000-0000C2120000}"/>
    <cellStyle name="Note 4 8 8" xfId="17993" xr:uid="{00000000-0005-0000-0000-0000C3120000}"/>
    <cellStyle name="Note 4 8 9" xfId="19829" xr:uid="{00000000-0005-0000-0000-0000C4120000}"/>
    <cellStyle name="Note 4 9" xfId="372" xr:uid="{00000000-0005-0000-0000-0000C5120000}"/>
    <cellStyle name="Note 4 9 10" xfId="15379" xr:uid="{00000000-0005-0000-0000-0000C6120000}"/>
    <cellStyle name="Note 4 9 11" xfId="16482" xr:uid="{00000000-0005-0000-0000-0000C7120000}"/>
    <cellStyle name="Note 4 9 12" xfId="16488" xr:uid="{00000000-0005-0000-0000-0000C8120000}"/>
    <cellStyle name="Note 4 9 2" xfId="3275" xr:uid="{00000000-0005-0000-0000-0000C9120000}"/>
    <cellStyle name="Note 4 9 3" xfId="3175" xr:uid="{00000000-0005-0000-0000-0000CA120000}"/>
    <cellStyle name="Note 4 9 4" xfId="5614" xr:uid="{00000000-0005-0000-0000-0000CB120000}"/>
    <cellStyle name="Note 4 9 5" xfId="5185" xr:uid="{00000000-0005-0000-0000-0000CC120000}"/>
    <cellStyle name="Note 4 9 6" xfId="9529" xr:uid="{00000000-0005-0000-0000-0000CD120000}"/>
    <cellStyle name="Note 4 9 7" xfId="10446" xr:uid="{00000000-0005-0000-0000-0000CE120000}"/>
    <cellStyle name="Note 4 9 8" xfId="14234" xr:uid="{00000000-0005-0000-0000-0000CF120000}"/>
    <cellStyle name="Note 4 9 9" xfId="11129" xr:uid="{00000000-0005-0000-0000-0000D0120000}"/>
    <cellStyle name="Note 5" xfId="162" xr:uid="{00000000-0005-0000-0000-0000D1120000}"/>
    <cellStyle name="Note 5 10" xfId="3065" xr:uid="{00000000-0005-0000-0000-0000D2120000}"/>
    <cellStyle name="Note 5 11" xfId="3017" xr:uid="{00000000-0005-0000-0000-0000D3120000}"/>
    <cellStyle name="Note 5 12" xfId="6204" xr:uid="{00000000-0005-0000-0000-0000D4120000}"/>
    <cellStyle name="Note 5 13" xfId="6201" xr:uid="{00000000-0005-0000-0000-0000D5120000}"/>
    <cellStyle name="Note 5 14" xfId="7484" xr:uid="{00000000-0005-0000-0000-0000D6120000}"/>
    <cellStyle name="Note 5 15" xfId="6082" xr:uid="{00000000-0005-0000-0000-0000D7120000}"/>
    <cellStyle name="Note 5 16" xfId="5927" xr:uid="{00000000-0005-0000-0000-0000D8120000}"/>
    <cellStyle name="Note 5 17" xfId="15304" xr:uid="{00000000-0005-0000-0000-0000D9120000}"/>
    <cellStyle name="Note 5 18" xfId="5183" xr:uid="{00000000-0005-0000-0000-0000DA120000}"/>
    <cellStyle name="Note 5 19" xfId="19221" xr:uid="{00000000-0005-0000-0000-0000DB120000}"/>
    <cellStyle name="Note 5 2" xfId="940" xr:uid="{00000000-0005-0000-0000-0000DC120000}"/>
    <cellStyle name="Note 5 2 10" xfId="19989" xr:uid="{00000000-0005-0000-0000-0000DD120000}"/>
    <cellStyle name="Note 5 2 11" xfId="21736" xr:uid="{00000000-0005-0000-0000-0000DE120000}"/>
    <cellStyle name="Note 5 2 2" xfId="3843" xr:uid="{00000000-0005-0000-0000-0000DF120000}"/>
    <cellStyle name="Note 5 2 3" xfId="6321" xr:uid="{00000000-0005-0000-0000-0000E0120000}"/>
    <cellStyle name="Note 5 2 4" xfId="8278" xr:uid="{00000000-0005-0000-0000-0000E1120000}"/>
    <cellStyle name="Note 5 2 5" xfId="10231" xr:uid="{00000000-0005-0000-0000-0000E2120000}"/>
    <cellStyle name="Note 5 2 6" xfId="12186" xr:uid="{00000000-0005-0000-0000-0000E3120000}"/>
    <cellStyle name="Note 5 2 7" xfId="15497" xr:uid="{00000000-0005-0000-0000-0000E4120000}"/>
    <cellStyle name="Note 5 2 8" xfId="16264" xr:uid="{00000000-0005-0000-0000-0000E5120000}"/>
    <cellStyle name="Note 5 2 9" xfId="18153" xr:uid="{00000000-0005-0000-0000-0000E6120000}"/>
    <cellStyle name="Note 5 20" xfId="8803" xr:uid="{00000000-0005-0000-0000-0000E7120000}"/>
    <cellStyle name="Note 5 3" xfId="1253" xr:uid="{00000000-0005-0000-0000-0000E8120000}"/>
    <cellStyle name="Note 5 3 10" xfId="20240" xr:uid="{00000000-0005-0000-0000-0000E9120000}"/>
    <cellStyle name="Note 5 3 11" xfId="21932" xr:uid="{00000000-0005-0000-0000-0000EA120000}"/>
    <cellStyle name="Note 5 3 2" xfId="4156" xr:uid="{00000000-0005-0000-0000-0000EB120000}"/>
    <cellStyle name="Note 5 3 3" xfId="6634" xr:uid="{00000000-0005-0000-0000-0000EC120000}"/>
    <cellStyle name="Note 5 3 4" xfId="8590" xr:uid="{00000000-0005-0000-0000-0000ED120000}"/>
    <cellStyle name="Note 5 3 5" xfId="10543" xr:uid="{00000000-0005-0000-0000-0000EE120000}"/>
    <cellStyle name="Note 5 3 6" xfId="12497" xr:uid="{00000000-0005-0000-0000-0000EF120000}"/>
    <cellStyle name="Note 5 3 7" xfId="14492" xr:uid="{00000000-0005-0000-0000-0000F0120000}"/>
    <cellStyle name="Note 5 3 8" xfId="16559" xr:uid="{00000000-0005-0000-0000-0000F1120000}"/>
    <cellStyle name="Note 5 3 9" xfId="18432" xr:uid="{00000000-0005-0000-0000-0000F2120000}"/>
    <cellStyle name="Note 5 4" xfId="1599" xr:uid="{00000000-0005-0000-0000-0000F3120000}"/>
    <cellStyle name="Note 5 4 10" xfId="20567" xr:uid="{00000000-0005-0000-0000-0000F4120000}"/>
    <cellStyle name="Note 5 4 11" xfId="22239" xr:uid="{00000000-0005-0000-0000-0000F5120000}"/>
    <cellStyle name="Note 5 4 2" xfId="4502" xr:uid="{00000000-0005-0000-0000-0000F6120000}"/>
    <cellStyle name="Note 5 4 3" xfId="6980" xr:uid="{00000000-0005-0000-0000-0000F7120000}"/>
    <cellStyle name="Note 5 4 4" xfId="8936" xr:uid="{00000000-0005-0000-0000-0000F8120000}"/>
    <cellStyle name="Note 5 4 5" xfId="10889" xr:uid="{00000000-0005-0000-0000-0000F9120000}"/>
    <cellStyle name="Note 5 4 6" xfId="12843" xr:uid="{00000000-0005-0000-0000-0000FA120000}"/>
    <cellStyle name="Note 5 4 7" xfId="14416" xr:uid="{00000000-0005-0000-0000-0000FB120000}"/>
    <cellStyle name="Note 5 4 8" xfId="16898" xr:uid="{00000000-0005-0000-0000-0000FC120000}"/>
    <cellStyle name="Note 5 4 9" xfId="18769" xr:uid="{00000000-0005-0000-0000-0000FD120000}"/>
    <cellStyle name="Note 5 5" xfId="1409" xr:uid="{00000000-0005-0000-0000-0000FE120000}"/>
    <cellStyle name="Note 5 5 10" xfId="20389" xr:uid="{00000000-0005-0000-0000-0000FF120000}"/>
    <cellStyle name="Note 5 5 11" xfId="22079" xr:uid="{00000000-0005-0000-0000-000000130000}"/>
    <cellStyle name="Note 5 5 2" xfId="4312" xr:uid="{00000000-0005-0000-0000-000001130000}"/>
    <cellStyle name="Note 5 5 3" xfId="6790" xr:uid="{00000000-0005-0000-0000-000002130000}"/>
    <cellStyle name="Note 5 5 4" xfId="8746" xr:uid="{00000000-0005-0000-0000-000003130000}"/>
    <cellStyle name="Note 5 5 5" xfId="10699" xr:uid="{00000000-0005-0000-0000-000004130000}"/>
    <cellStyle name="Note 5 5 6" xfId="12653" xr:uid="{00000000-0005-0000-0000-000005130000}"/>
    <cellStyle name="Note 5 5 7" xfId="10769" xr:uid="{00000000-0005-0000-0000-000006130000}"/>
    <cellStyle name="Note 5 5 8" xfId="16710" xr:uid="{00000000-0005-0000-0000-000007130000}"/>
    <cellStyle name="Note 5 5 9" xfId="18583" xr:uid="{00000000-0005-0000-0000-000008130000}"/>
    <cellStyle name="Note 5 6" xfId="2191" xr:uid="{00000000-0005-0000-0000-000009130000}"/>
    <cellStyle name="Note 5 6 10" xfId="21085" xr:uid="{00000000-0005-0000-0000-00000A130000}"/>
    <cellStyle name="Note 5 6 11" xfId="22675" xr:uid="{00000000-0005-0000-0000-00000B130000}"/>
    <cellStyle name="Note 5 6 2" xfId="5094" xr:uid="{00000000-0005-0000-0000-00000C130000}"/>
    <cellStyle name="Note 5 6 3" xfId="7571" xr:uid="{00000000-0005-0000-0000-00000D130000}"/>
    <cellStyle name="Note 5 6 4" xfId="9524" xr:uid="{00000000-0005-0000-0000-00000E130000}"/>
    <cellStyle name="Note 5 6 5" xfId="11478" xr:uid="{00000000-0005-0000-0000-00000F130000}"/>
    <cellStyle name="Note 5 6 6" xfId="13431" xr:uid="{00000000-0005-0000-0000-000010130000}"/>
    <cellStyle name="Note 5 6 7" xfId="6582" xr:uid="{00000000-0005-0000-0000-000011130000}"/>
    <cellStyle name="Note 5 6 8" xfId="17462" xr:uid="{00000000-0005-0000-0000-000012130000}"/>
    <cellStyle name="Note 5 6 9" xfId="19314" xr:uid="{00000000-0005-0000-0000-000013130000}"/>
    <cellStyle name="Note 5 7" xfId="2612" xr:uid="{00000000-0005-0000-0000-000014130000}"/>
    <cellStyle name="Note 5 7 10" xfId="21468" xr:uid="{00000000-0005-0000-0000-000015130000}"/>
    <cellStyle name="Note 5 7 11" xfId="23020" xr:uid="{00000000-0005-0000-0000-000016130000}"/>
    <cellStyle name="Note 5 7 2" xfId="5514" xr:uid="{00000000-0005-0000-0000-000017130000}"/>
    <cellStyle name="Note 5 7 3" xfId="7990" xr:uid="{00000000-0005-0000-0000-000018130000}"/>
    <cellStyle name="Note 5 7 4" xfId="9942" xr:uid="{00000000-0005-0000-0000-000019130000}"/>
    <cellStyle name="Note 5 7 5" xfId="11897" xr:uid="{00000000-0005-0000-0000-00001A130000}"/>
    <cellStyle name="Note 5 7 6" xfId="13849" xr:uid="{00000000-0005-0000-0000-00001B130000}"/>
    <cellStyle name="Note 5 7 7" xfId="15621" xr:uid="{00000000-0005-0000-0000-00001C130000}"/>
    <cellStyle name="Note 5 7 8" xfId="17871" xr:uid="{00000000-0005-0000-0000-00001D130000}"/>
    <cellStyle name="Note 5 7 9" xfId="19709" xr:uid="{00000000-0005-0000-0000-00001E130000}"/>
    <cellStyle name="Note 5 8" xfId="2820" xr:uid="{00000000-0005-0000-0000-00001F130000}"/>
    <cellStyle name="Note 5 8 10" xfId="21657" xr:uid="{00000000-0005-0000-0000-000020130000}"/>
    <cellStyle name="Note 5 8 11" xfId="23187" xr:uid="{00000000-0005-0000-0000-000021130000}"/>
    <cellStyle name="Note 5 8 2" xfId="5722" xr:uid="{00000000-0005-0000-0000-000022130000}"/>
    <cellStyle name="Note 5 8 3" xfId="8198" xr:uid="{00000000-0005-0000-0000-000023130000}"/>
    <cellStyle name="Note 5 8 4" xfId="10150" xr:uid="{00000000-0005-0000-0000-000024130000}"/>
    <cellStyle name="Note 5 8 5" xfId="12105" xr:uid="{00000000-0005-0000-0000-000025130000}"/>
    <cellStyle name="Note 5 8 6" xfId="14055" xr:uid="{00000000-0005-0000-0000-000026130000}"/>
    <cellStyle name="Note 5 8 7" xfId="16184" xr:uid="{00000000-0005-0000-0000-000027130000}"/>
    <cellStyle name="Note 5 8 8" xfId="18072" xr:uid="{00000000-0005-0000-0000-000028130000}"/>
    <cellStyle name="Note 5 8 9" xfId="19907" xr:uid="{00000000-0005-0000-0000-000029130000}"/>
    <cellStyle name="Note 5 9" xfId="392" xr:uid="{00000000-0005-0000-0000-00002A130000}"/>
    <cellStyle name="Note 5 9 10" xfId="16441" xr:uid="{00000000-0005-0000-0000-00002B130000}"/>
    <cellStyle name="Note 5 9 11" xfId="18328" xr:uid="{00000000-0005-0000-0000-00002C130000}"/>
    <cellStyle name="Note 5 9 12" xfId="20161" xr:uid="{00000000-0005-0000-0000-00002D130000}"/>
    <cellStyle name="Note 5 9 2" xfId="3295" xr:uid="{00000000-0005-0000-0000-00002E130000}"/>
    <cellStyle name="Note 5 9 3" xfId="3162" xr:uid="{00000000-0005-0000-0000-00002F130000}"/>
    <cellStyle name="Note 5 9 4" xfId="7146" xr:uid="{00000000-0005-0000-0000-000030130000}"/>
    <cellStyle name="Note 5 9 5" xfId="8458" xr:uid="{00000000-0005-0000-0000-000031130000}"/>
    <cellStyle name="Note 5 9 6" xfId="10411" xr:uid="{00000000-0005-0000-0000-000032130000}"/>
    <cellStyle name="Note 5 9 7" xfId="11132" xr:uid="{00000000-0005-0000-0000-000033130000}"/>
    <cellStyle name="Note 5 9 8" xfId="15242" xr:uid="{00000000-0005-0000-0000-000034130000}"/>
    <cellStyle name="Note 5 9 9" xfId="15262" xr:uid="{00000000-0005-0000-0000-000035130000}"/>
    <cellStyle name="Note 6" xfId="782" xr:uid="{00000000-0005-0000-0000-000036130000}"/>
    <cellStyle name="Note 6 10" xfId="6005" xr:uid="{00000000-0005-0000-0000-000037130000}"/>
    <cellStyle name="Note 6 11" xfId="16485" xr:uid="{00000000-0005-0000-0000-000038130000}"/>
    <cellStyle name="Note 6 12" xfId="19553" xr:uid="{00000000-0005-0000-0000-000039130000}"/>
    <cellStyle name="Note 6 13" xfId="20195" xr:uid="{00000000-0005-0000-0000-00003A130000}"/>
    <cellStyle name="Note 6 2" xfId="2693" xr:uid="{00000000-0005-0000-0000-00003B130000}"/>
    <cellStyle name="Note 6 2 10" xfId="21532" xr:uid="{00000000-0005-0000-0000-00003C130000}"/>
    <cellStyle name="Note 6 2 11" xfId="23069" xr:uid="{00000000-0005-0000-0000-00003D130000}"/>
    <cellStyle name="Note 6 2 2" xfId="5595" xr:uid="{00000000-0005-0000-0000-00003E130000}"/>
    <cellStyle name="Note 6 2 3" xfId="8071" xr:uid="{00000000-0005-0000-0000-00003F130000}"/>
    <cellStyle name="Note 6 2 4" xfId="10023" xr:uid="{00000000-0005-0000-0000-000040130000}"/>
    <cellStyle name="Note 6 2 5" xfId="11978" xr:uid="{00000000-0005-0000-0000-000041130000}"/>
    <cellStyle name="Note 6 2 6" xfId="13928" xr:uid="{00000000-0005-0000-0000-000042130000}"/>
    <cellStyle name="Note 6 2 7" xfId="16057" xr:uid="{00000000-0005-0000-0000-000043130000}"/>
    <cellStyle name="Note 6 2 8" xfId="17946" xr:uid="{00000000-0005-0000-0000-000044130000}"/>
    <cellStyle name="Note 6 2 9" xfId="19782" xr:uid="{00000000-0005-0000-0000-000045130000}"/>
    <cellStyle name="Note 6 3" xfId="2869" xr:uid="{00000000-0005-0000-0000-000046130000}"/>
    <cellStyle name="Note 6 3 10" xfId="21706" xr:uid="{00000000-0005-0000-0000-000047130000}"/>
    <cellStyle name="Note 6 3 11" xfId="23235" xr:uid="{00000000-0005-0000-0000-000048130000}"/>
    <cellStyle name="Note 6 3 2" xfId="5771" xr:uid="{00000000-0005-0000-0000-000049130000}"/>
    <cellStyle name="Note 6 3 3" xfId="8247" xr:uid="{00000000-0005-0000-0000-00004A130000}"/>
    <cellStyle name="Note 6 3 4" xfId="10199" xr:uid="{00000000-0005-0000-0000-00004B130000}"/>
    <cellStyle name="Note 6 3 5" xfId="12154" xr:uid="{00000000-0005-0000-0000-00004C130000}"/>
    <cellStyle name="Note 6 3 6" xfId="14104" xr:uid="{00000000-0005-0000-0000-00004D130000}"/>
    <cellStyle name="Note 6 3 7" xfId="16233" xr:uid="{00000000-0005-0000-0000-00004E130000}"/>
    <cellStyle name="Note 6 3 8" xfId="18121" xr:uid="{00000000-0005-0000-0000-00004F130000}"/>
    <cellStyle name="Note 6 3 9" xfId="19956" xr:uid="{00000000-0005-0000-0000-000050130000}"/>
    <cellStyle name="Note 6 4" xfId="3685" xr:uid="{00000000-0005-0000-0000-000051130000}"/>
    <cellStyle name="Note 6 5" xfId="6163" xr:uid="{00000000-0005-0000-0000-000052130000}"/>
    <cellStyle name="Note 6 6" xfId="7192" xr:uid="{00000000-0005-0000-0000-000053130000}"/>
    <cellStyle name="Note 6 7" xfId="8504" xr:uid="{00000000-0005-0000-0000-000054130000}"/>
    <cellStyle name="Note 6 8" xfId="10457" xr:uid="{00000000-0005-0000-0000-000055130000}"/>
    <cellStyle name="Note 6 9" xfId="13034" xr:uid="{00000000-0005-0000-0000-000056130000}"/>
    <cellStyle name="Note 7" xfId="1223" xr:uid="{00000000-0005-0000-0000-000057130000}"/>
    <cellStyle name="Note 7 10" xfId="20214" xr:uid="{00000000-0005-0000-0000-000058130000}"/>
    <cellStyle name="Note 7 11" xfId="21908" xr:uid="{00000000-0005-0000-0000-000059130000}"/>
    <cellStyle name="Note 7 2" xfId="4126" xr:uid="{00000000-0005-0000-0000-00005A130000}"/>
    <cellStyle name="Note 7 3" xfId="6604" xr:uid="{00000000-0005-0000-0000-00005B130000}"/>
    <cellStyle name="Note 7 4" xfId="8561" xr:uid="{00000000-0005-0000-0000-00005C130000}"/>
    <cellStyle name="Note 7 5" xfId="10513" xr:uid="{00000000-0005-0000-0000-00005D130000}"/>
    <cellStyle name="Note 7 6" xfId="12467" xr:uid="{00000000-0005-0000-0000-00005E130000}"/>
    <cellStyle name="Note 7 7" xfId="15548" xr:uid="{00000000-0005-0000-0000-00005F130000}"/>
    <cellStyle name="Note 7 8" xfId="16530" xr:uid="{00000000-0005-0000-0000-000060130000}"/>
    <cellStyle name="Note 7 9" xfId="18403" xr:uid="{00000000-0005-0000-0000-000061130000}"/>
    <cellStyle name="Note 8" xfId="1440" xr:uid="{00000000-0005-0000-0000-000062130000}"/>
    <cellStyle name="Note 8 10" xfId="20419" xr:uid="{00000000-0005-0000-0000-000063130000}"/>
    <cellStyle name="Note 8 11" xfId="22108" xr:uid="{00000000-0005-0000-0000-000064130000}"/>
    <cellStyle name="Note 8 2" xfId="4343" xr:uid="{00000000-0005-0000-0000-000065130000}"/>
    <cellStyle name="Note 8 3" xfId="6821" xr:uid="{00000000-0005-0000-0000-000066130000}"/>
    <cellStyle name="Note 8 4" xfId="8777" xr:uid="{00000000-0005-0000-0000-000067130000}"/>
    <cellStyle name="Note 8 5" xfId="10730" xr:uid="{00000000-0005-0000-0000-000068130000}"/>
    <cellStyle name="Note 8 6" xfId="12684" xr:uid="{00000000-0005-0000-0000-000069130000}"/>
    <cellStyle name="Note 8 7" xfId="15582" xr:uid="{00000000-0005-0000-0000-00006A130000}"/>
    <cellStyle name="Note 8 8" xfId="16741" xr:uid="{00000000-0005-0000-0000-00006B130000}"/>
    <cellStyle name="Note 8 9" xfId="18614" xr:uid="{00000000-0005-0000-0000-00006C130000}"/>
    <cellStyle name="Note 9" xfId="1743" xr:uid="{00000000-0005-0000-0000-00006D130000}"/>
    <cellStyle name="Note 9 10" xfId="20710" xr:uid="{00000000-0005-0000-0000-00006E130000}"/>
    <cellStyle name="Note 9 11" xfId="22374" xr:uid="{00000000-0005-0000-0000-00006F130000}"/>
    <cellStyle name="Note 9 2" xfId="4646" xr:uid="{00000000-0005-0000-0000-000070130000}"/>
    <cellStyle name="Note 9 3" xfId="7124" xr:uid="{00000000-0005-0000-0000-000071130000}"/>
    <cellStyle name="Note 9 4" xfId="9080" xr:uid="{00000000-0005-0000-0000-000072130000}"/>
    <cellStyle name="Note 9 5" xfId="11033" xr:uid="{00000000-0005-0000-0000-000073130000}"/>
    <cellStyle name="Note 9 6" xfId="12987" xr:uid="{00000000-0005-0000-0000-000074130000}"/>
    <cellStyle name="Note 9 7" xfId="11317" xr:uid="{00000000-0005-0000-0000-000075130000}"/>
    <cellStyle name="Note 9 8" xfId="17042" xr:uid="{00000000-0005-0000-0000-000076130000}"/>
    <cellStyle name="Note 9 9" xfId="18912" xr:uid="{00000000-0005-0000-0000-000077130000}"/>
    <cellStyle name="Output" xfId="2284" xr:uid="{00000000-0005-0000-0000-000078130000}"/>
    <cellStyle name="Output 10" xfId="2325" xr:uid="{00000000-0005-0000-0000-000079130000}"/>
    <cellStyle name="Output 10 10" xfId="19437" xr:uid="{00000000-0005-0000-0000-00007A130000}"/>
    <cellStyle name="Output 10 11" xfId="21205" xr:uid="{00000000-0005-0000-0000-00007B130000}"/>
    <cellStyle name="Output 10 12" xfId="22781" xr:uid="{00000000-0005-0000-0000-00007C130000}"/>
    <cellStyle name="Output 10 2" xfId="5228" xr:uid="{00000000-0005-0000-0000-00007D130000}"/>
    <cellStyle name="Output 10 3" xfId="7704" xr:uid="{00000000-0005-0000-0000-00007E130000}"/>
    <cellStyle name="Output 10 4" xfId="9657" xr:uid="{00000000-0005-0000-0000-00007F130000}"/>
    <cellStyle name="Output 10 5" xfId="11611" xr:uid="{00000000-0005-0000-0000-000080130000}"/>
    <cellStyle name="Output 10 6" xfId="13563" xr:uid="{00000000-0005-0000-0000-000081130000}"/>
    <cellStyle name="Output 10 7" xfId="15488" xr:uid="{00000000-0005-0000-0000-000082130000}"/>
    <cellStyle name="Output 10 8" xfId="7137" xr:uid="{00000000-0005-0000-0000-000083130000}"/>
    <cellStyle name="Output 10 9" xfId="17591" xr:uid="{00000000-0005-0000-0000-000084130000}"/>
    <cellStyle name="Output 11" xfId="2832" xr:uid="{00000000-0005-0000-0000-000085130000}"/>
    <cellStyle name="Output 11 10" xfId="19919" xr:uid="{00000000-0005-0000-0000-000086130000}"/>
    <cellStyle name="Output 11 11" xfId="21669" xr:uid="{00000000-0005-0000-0000-000087130000}"/>
    <cellStyle name="Output 11 12" xfId="23199" xr:uid="{00000000-0005-0000-0000-000088130000}"/>
    <cellStyle name="Output 11 2" xfId="5734" xr:uid="{00000000-0005-0000-0000-000089130000}"/>
    <cellStyle name="Output 11 3" xfId="8210" xr:uid="{00000000-0005-0000-0000-00008A130000}"/>
    <cellStyle name="Output 11 4" xfId="10162" xr:uid="{00000000-0005-0000-0000-00008B130000}"/>
    <cellStyle name="Output 11 5" xfId="12117" xr:uid="{00000000-0005-0000-0000-00008C130000}"/>
    <cellStyle name="Output 11 6" xfId="14067" xr:uid="{00000000-0005-0000-0000-00008D130000}"/>
    <cellStyle name="Output 11 7" xfId="15966" xr:uid="{00000000-0005-0000-0000-00008E130000}"/>
    <cellStyle name="Output 11 8" xfId="16196" xr:uid="{00000000-0005-0000-0000-00008F130000}"/>
    <cellStyle name="Output 11 9" xfId="18084" xr:uid="{00000000-0005-0000-0000-000090130000}"/>
    <cellStyle name="Output 2" xfId="411" xr:uid="{00000000-0005-0000-0000-000091130000}"/>
    <cellStyle name="Output 2 10" xfId="5792" xr:uid="{00000000-0005-0000-0000-000092130000}"/>
    <cellStyle name="Output 2 11" xfId="6437" xr:uid="{00000000-0005-0000-0000-000093130000}"/>
    <cellStyle name="Output 2 12" xfId="9052" xr:uid="{00000000-0005-0000-0000-000094130000}"/>
    <cellStyle name="Output 2 13" xfId="11005" xr:uid="{00000000-0005-0000-0000-000095130000}"/>
    <cellStyle name="Output 2 14" xfId="12957" xr:uid="{00000000-0005-0000-0000-000096130000}"/>
    <cellStyle name="Output 2 15" xfId="15433" xr:uid="{00000000-0005-0000-0000-000097130000}"/>
    <cellStyle name="Output 2 16" xfId="14769" xr:uid="{00000000-0005-0000-0000-000098130000}"/>
    <cellStyle name="Output 2 17" xfId="17014" xr:uid="{00000000-0005-0000-0000-000099130000}"/>
    <cellStyle name="Output 2 18" xfId="14569" xr:uid="{00000000-0005-0000-0000-00009A130000}"/>
    <cellStyle name="Output 2 19" xfId="20683" xr:uid="{00000000-0005-0000-0000-00009B130000}"/>
    <cellStyle name="Output 2 2" xfId="959" xr:uid="{00000000-0005-0000-0000-00009C130000}"/>
    <cellStyle name="Output 2 2 10" xfId="18172" xr:uid="{00000000-0005-0000-0000-00009D130000}"/>
    <cellStyle name="Output 2 2 11" xfId="20008" xr:uid="{00000000-0005-0000-0000-00009E130000}"/>
    <cellStyle name="Output 2 2 12" xfId="21755" xr:uid="{00000000-0005-0000-0000-00009F130000}"/>
    <cellStyle name="Output 2 2 2" xfId="3862" xr:uid="{00000000-0005-0000-0000-0000A0130000}"/>
    <cellStyle name="Output 2 2 3" xfId="6340" xr:uid="{00000000-0005-0000-0000-0000A1130000}"/>
    <cellStyle name="Output 2 2 4" xfId="8297" xr:uid="{00000000-0005-0000-0000-0000A2130000}"/>
    <cellStyle name="Output 2 2 5" xfId="10250" xr:uid="{00000000-0005-0000-0000-0000A3130000}"/>
    <cellStyle name="Output 2 2 6" xfId="12205" xr:uid="{00000000-0005-0000-0000-0000A4130000}"/>
    <cellStyle name="Output 2 2 7" xfId="14153" xr:uid="{00000000-0005-0000-0000-0000A5130000}"/>
    <cellStyle name="Output 2 2 8" xfId="13718" xr:uid="{00000000-0005-0000-0000-0000A6130000}"/>
    <cellStyle name="Output 2 2 9" xfId="16283" xr:uid="{00000000-0005-0000-0000-0000A7130000}"/>
    <cellStyle name="Output 2 3" xfId="1272" xr:uid="{00000000-0005-0000-0000-0000A8130000}"/>
    <cellStyle name="Output 2 3 10" xfId="18451" xr:uid="{00000000-0005-0000-0000-0000A9130000}"/>
    <cellStyle name="Output 2 3 11" xfId="20259" xr:uid="{00000000-0005-0000-0000-0000AA130000}"/>
    <cellStyle name="Output 2 3 12" xfId="21951" xr:uid="{00000000-0005-0000-0000-0000AB130000}"/>
    <cellStyle name="Output 2 3 2" xfId="4175" xr:uid="{00000000-0005-0000-0000-0000AC130000}"/>
    <cellStyle name="Output 2 3 3" xfId="6653" xr:uid="{00000000-0005-0000-0000-0000AD130000}"/>
    <cellStyle name="Output 2 3 4" xfId="8609" xr:uid="{00000000-0005-0000-0000-0000AE130000}"/>
    <cellStyle name="Output 2 3 5" xfId="10562" xr:uid="{00000000-0005-0000-0000-0000AF130000}"/>
    <cellStyle name="Output 2 3 6" xfId="12516" xr:uid="{00000000-0005-0000-0000-0000B0130000}"/>
    <cellStyle name="Output 2 3 7" xfId="14461" xr:uid="{00000000-0005-0000-0000-0000B1130000}"/>
    <cellStyle name="Output 2 3 8" xfId="8507" xr:uid="{00000000-0005-0000-0000-0000B2130000}"/>
    <cellStyle name="Output 2 3 9" xfId="16578" xr:uid="{00000000-0005-0000-0000-0000B3130000}"/>
    <cellStyle name="Output 2 4" xfId="1618" xr:uid="{00000000-0005-0000-0000-0000B4130000}"/>
    <cellStyle name="Output 2 4 10" xfId="18788" xr:uid="{00000000-0005-0000-0000-0000B5130000}"/>
    <cellStyle name="Output 2 4 11" xfId="20586" xr:uid="{00000000-0005-0000-0000-0000B6130000}"/>
    <cellStyle name="Output 2 4 12" xfId="22258" xr:uid="{00000000-0005-0000-0000-0000B7130000}"/>
    <cellStyle name="Output 2 4 2" xfId="4521" xr:uid="{00000000-0005-0000-0000-0000B8130000}"/>
    <cellStyle name="Output 2 4 3" xfId="6999" xr:uid="{00000000-0005-0000-0000-0000B9130000}"/>
    <cellStyle name="Output 2 4 4" xfId="8955" xr:uid="{00000000-0005-0000-0000-0000BA130000}"/>
    <cellStyle name="Output 2 4 5" xfId="10908" xr:uid="{00000000-0005-0000-0000-0000BB130000}"/>
    <cellStyle name="Output 2 4 6" xfId="12862" xr:uid="{00000000-0005-0000-0000-0000BC130000}"/>
    <cellStyle name="Output 2 4 7" xfId="14791" xr:uid="{00000000-0005-0000-0000-0000BD130000}"/>
    <cellStyle name="Output 2 4 8" xfId="15781" xr:uid="{00000000-0005-0000-0000-0000BE130000}"/>
    <cellStyle name="Output 2 4 9" xfId="16917" xr:uid="{00000000-0005-0000-0000-0000BF130000}"/>
    <cellStyle name="Output 2 5" xfId="1886" xr:uid="{00000000-0005-0000-0000-0000C0130000}"/>
    <cellStyle name="Output 2 5 10" xfId="19022" xr:uid="{00000000-0005-0000-0000-0000C1130000}"/>
    <cellStyle name="Output 2 5 11" xfId="20797" xr:uid="{00000000-0005-0000-0000-0000C2130000}"/>
    <cellStyle name="Output 2 5 12" xfId="22411" xr:uid="{00000000-0005-0000-0000-0000C3130000}"/>
    <cellStyle name="Output 2 5 2" xfId="4789" xr:uid="{00000000-0005-0000-0000-0000C4130000}"/>
    <cellStyle name="Output 2 5 3" xfId="7267" xr:uid="{00000000-0005-0000-0000-0000C5130000}"/>
    <cellStyle name="Output 2 5 4" xfId="9221" xr:uid="{00000000-0005-0000-0000-0000C6130000}"/>
    <cellStyle name="Output 2 5 5" xfId="11175" xr:uid="{00000000-0005-0000-0000-0000C7130000}"/>
    <cellStyle name="Output 2 5 6" xfId="13127" xr:uid="{00000000-0005-0000-0000-0000C8130000}"/>
    <cellStyle name="Output 2 5 7" xfId="15054" xr:uid="{00000000-0005-0000-0000-0000C9130000}"/>
    <cellStyle name="Output 2 5 8" xfId="15237" xr:uid="{00000000-0005-0000-0000-0000CA130000}"/>
    <cellStyle name="Output 2 5 9" xfId="17163" xr:uid="{00000000-0005-0000-0000-0000CB130000}"/>
    <cellStyle name="Output 2 6" xfId="2112" xr:uid="{00000000-0005-0000-0000-0000CC130000}"/>
    <cellStyle name="Output 2 6 10" xfId="19237" xr:uid="{00000000-0005-0000-0000-0000CD130000}"/>
    <cellStyle name="Output 2 6 11" xfId="21009" xr:uid="{00000000-0005-0000-0000-0000CE130000}"/>
    <cellStyle name="Output 2 6 12" xfId="22607" xr:uid="{00000000-0005-0000-0000-0000CF130000}"/>
    <cellStyle name="Output 2 6 2" xfId="5015" xr:uid="{00000000-0005-0000-0000-0000D0130000}"/>
    <cellStyle name="Output 2 6 3" xfId="7492" xr:uid="{00000000-0005-0000-0000-0000D1130000}"/>
    <cellStyle name="Output 2 6 4" xfId="9445" xr:uid="{00000000-0005-0000-0000-0000D2130000}"/>
    <cellStyle name="Output 2 6 5" xfId="11399" xr:uid="{00000000-0005-0000-0000-0000D3130000}"/>
    <cellStyle name="Output 2 6 6" xfId="13352" xr:uid="{00000000-0005-0000-0000-0000D4130000}"/>
    <cellStyle name="Output 2 6 7" xfId="15277" xr:uid="{00000000-0005-0000-0000-0000D5130000}"/>
    <cellStyle name="Output 2 6 8" xfId="13037" xr:uid="{00000000-0005-0000-0000-0000D6130000}"/>
    <cellStyle name="Output 2 6 9" xfId="17383" xr:uid="{00000000-0005-0000-0000-0000D7130000}"/>
    <cellStyle name="Output 2 7" xfId="2558" xr:uid="{00000000-0005-0000-0000-0000D8130000}"/>
    <cellStyle name="Output 2 7 10" xfId="19656" xr:uid="{00000000-0005-0000-0000-0000D9130000}"/>
    <cellStyle name="Output 2 7 11" xfId="21414" xr:uid="{00000000-0005-0000-0000-0000DA130000}"/>
    <cellStyle name="Output 2 7 12" xfId="22968" xr:uid="{00000000-0005-0000-0000-0000DB130000}"/>
    <cellStyle name="Output 2 7 2" xfId="5460" xr:uid="{00000000-0005-0000-0000-0000DC130000}"/>
    <cellStyle name="Output 2 7 3" xfId="7936" xr:uid="{00000000-0005-0000-0000-0000DD130000}"/>
    <cellStyle name="Output 2 7 4" xfId="9888" xr:uid="{00000000-0005-0000-0000-0000DE130000}"/>
    <cellStyle name="Output 2 7 5" xfId="11843" xr:uid="{00000000-0005-0000-0000-0000DF130000}"/>
    <cellStyle name="Output 2 7 6" xfId="13795" xr:uid="{00000000-0005-0000-0000-0000E0130000}"/>
    <cellStyle name="Output 2 7 7" xfId="15704" xr:uid="{00000000-0005-0000-0000-0000E1130000}"/>
    <cellStyle name="Output 2 7 8" xfId="14341" xr:uid="{00000000-0005-0000-0000-0000E2130000}"/>
    <cellStyle name="Output 2 7 9" xfId="17817" xr:uid="{00000000-0005-0000-0000-0000E3130000}"/>
    <cellStyle name="Output 2 8" xfId="2734" xr:uid="{00000000-0005-0000-0000-0000E4130000}"/>
    <cellStyle name="Output 2 8 10" xfId="19822" xr:uid="{00000000-0005-0000-0000-0000E5130000}"/>
    <cellStyle name="Output 2 8 11" xfId="21572" xr:uid="{00000000-0005-0000-0000-0000E6130000}"/>
    <cellStyle name="Output 2 8 12" xfId="23102" xr:uid="{00000000-0005-0000-0000-0000E7130000}"/>
    <cellStyle name="Output 2 8 2" xfId="5636" xr:uid="{00000000-0005-0000-0000-0000E8130000}"/>
    <cellStyle name="Output 2 8 3" xfId="8112" xr:uid="{00000000-0005-0000-0000-0000E9130000}"/>
    <cellStyle name="Output 2 8 4" xfId="10064" xr:uid="{00000000-0005-0000-0000-0000EA130000}"/>
    <cellStyle name="Output 2 8 5" xfId="12019" xr:uid="{00000000-0005-0000-0000-0000EB130000}"/>
    <cellStyle name="Output 2 8 6" xfId="13969" xr:uid="{00000000-0005-0000-0000-0000EC130000}"/>
    <cellStyle name="Output 2 8 7" xfId="15872" xr:uid="{00000000-0005-0000-0000-0000ED130000}"/>
    <cellStyle name="Output 2 8 8" xfId="16098" xr:uid="{00000000-0005-0000-0000-0000EE130000}"/>
    <cellStyle name="Output 2 8 9" xfId="17986" xr:uid="{00000000-0005-0000-0000-0000EF130000}"/>
    <cellStyle name="Output 2 9" xfId="3314" xr:uid="{00000000-0005-0000-0000-0000F0130000}"/>
    <cellStyle name="Output 3" xfId="432" xr:uid="{00000000-0005-0000-0000-0000F1130000}"/>
    <cellStyle name="Output 3 10" xfId="5813" xr:uid="{00000000-0005-0000-0000-0000F2130000}"/>
    <cellStyle name="Output 3 11" xfId="3479" xr:uid="{00000000-0005-0000-0000-0000F3130000}"/>
    <cellStyle name="Output 3 12" xfId="5959" xr:uid="{00000000-0005-0000-0000-0000F4130000}"/>
    <cellStyle name="Output 3 13" xfId="6115" xr:uid="{00000000-0005-0000-0000-0000F5130000}"/>
    <cellStyle name="Output 3 14" xfId="13523" xr:uid="{00000000-0005-0000-0000-0000F6130000}"/>
    <cellStyle name="Output 3 15" xfId="13519" xr:uid="{00000000-0005-0000-0000-0000F7130000}"/>
    <cellStyle name="Output 3 16" xfId="14877" xr:uid="{00000000-0005-0000-0000-0000F8130000}"/>
    <cellStyle name="Output 3 17" xfId="15738" xr:uid="{00000000-0005-0000-0000-0000F9130000}"/>
    <cellStyle name="Output 3 18" xfId="14642" xr:uid="{00000000-0005-0000-0000-0000FA130000}"/>
    <cellStyle name="Output 3 19" xfId="12441" xr:uid="{00000000-0005-0000-0000-0000FB130000}"/>
    <cellStyle name="Output 3 2" xfId="980" xr:uid="{00000000-0005-0000-0000-0000FC130000}"/>
    <cellStyle name="Output 3 2 10" xfId="18192" xr:uid="{00000000-0005-0000-0000-0000FD130000}"/>
    <cellStyle name="Output 3 2 11" xfId="20027" xr:uid="{00000000-0005-0000-0000-0000FE130000}"/>
    <cellStyle name="Output 3 2 12" xfId="21774" xr:uid="{00000000-0005-0000-0000-0000FF130000}"/>
    <cellStyle name="Output 3 2 2" xfId="3883" xr:uid="{00000000-0005-0000-0000-000000140000}"/>
    <cellStyle name="Output 3 2 3" xfId="6361" xr:uid="{00000000-0005-0000-0000-000001140000}"/>
    <cellStyle name="Output 3 2 4" xfId="8318" xr:uid="{00000000-0005-0000-0000-000002140000}"/>
    <cellStyle name="Output 3 2 5" xfId="10271" xr:uid="{00000000-0005-0000-0000-000003140000}"/>
    <cellStyle name="Output 3 2 6" xfId="12226" xr:uid="{00000000-0005-0000-0000-000004140000}"/>
    <cellStyle name="Output 3 2 7" xfId="14172" xr:uid="{00000000-0005-0000-0000-000005140000}"/>
    <cellStyle name="Output 3 2 8" xfId="15361" xr:uid="{00000000-0005-0000-0000-000006140000}"/>
    <cellStyle name="Output 3 2 9" xfId="16304" xr:uid="{00000000-0005-0000-0000-000007140000}"/>
    <cellStyle name="Output 3 3" xfId="1293" xr:uid="{00000000-0005-0000-0000-000008140000}"/>
    <cellStyle name="Output 3 3 10" xfId="18471" xr:uid="{00000000-0005-0000-0000-000009140000}"/>
    <cellStyle name="Output 3 3 11" xfId="20278" xr:uid="{00000000-0005-0000-0000-00000A140000}"/>
    <cellStyle name="Output 3 3 12" xfId="21970" xr:uid="{00000000-0005-0000-0000-00000B140000}"/>
    <cellStyle name="Output 3 3 2" xfId="4196" xr:uid="{00000000-0005-0000-0000-00000C140000}"/>
    <cellStyle name="Output 3 3 3" xfId="6674" xr:uid="{00000000-0005-0000-0000-00000D140000}"/>
    <cellStyle name="Output 3 3 4" xfId="8630" xr:uid="{00000000-0005-0000-0000-00000E140000}"/>
    <cellStyle name="Output 3 3 5" xfId="10583" xr:uid="{00000000-0005-0000-0000-00000F140000}"/>
    <cellStyle name="Output 3 3 6" xfId="12537" xr:uid="{00000000-0005-0000-0000-000010140000}"/>
    <cellStyle name="Output 3 3 7" xfId="14481" xr:uid="{00000000-0005-0000-0000-000011140000}"/>
    <cellStyle name="Output 3 3 8" xfId="14137" xr:uid="{00000000-0005-0000-0000-000012140000}"/>
    <cellStyle name="Output 3 3 9" xfId="16599" xr:uid="{00000000-0005-0000-0000-000013140000}"/>
    <cellStyle name="Output 3 4" xfId="1638" xr:uid="{00000000-0005-0000-0000-000014140000}"/>
    <cellStyle name="Output 3 4 10" xfId="18808" xr:uid="{00000000-0005-0000-0000-000015140000}"/>
    <cellStyle name="Output 3 4 11" xfId="20606" xr:uid="{00000000-0005-0000-0000-000016140000}"/>
    <cellStyle name="Output 3 4 12" xfId="22278" xr:uid="{00000000-0005-0000-0000-000017140000}"/>
    <cellStyle name="Output 3 4 2" xfId="4541" xr:uid="{00000000-0005-0000-0000-000018140000}"/>
    <cellStyle name="Output 3 4 3" xfId="7019" xr:uid="{00000000-0005-0000-0000-000019140000}"/>
    <cellStyle name="Output 3 4 4" xfId="8975" xr:uid="{00000000-0005-0000-0000-00001A140000}"/>
    <cellStyle name="Output 3 4 5" xfId="10928" xr:uid="{00000000-0005-0000-0000-00001B140000}"/>
    <cellStyle name="Output 3 4 6" xfId="12882" xr:uid="{00000000-0005-0000-0000-00001C140000}"/>
    <cellStyle name="Output 3 4 7" xfId="14809" xr:uid="{00000000-0005-0000-0000-00001D140000}"/>
    <cellStyle name="Output 3 4 8" xfId="12960" xr:uid="{00000000-0005-0000-0000-00001E140000}"/>
    <cellStyle name="Output 3 4 9" xfId="16937" xr:uid="{00000000-0005-0000-0000-00001F140000}"/>
    <cellStyle name="Output 3 5" xfId="1905" xr:uid="{00000000-0005-0000-0000-000020140000}"/>
    <cellStyle name="Output 3 5 10" xfId="19041" xr:uid="{00000000-0005-0000-0000-000021140000}"/>
    <cellStyle name="Output 3 5 11" xfId="20816" xr:uid="{00000000-0005-0000-0000-000022140000}"/>
    <cellStyle name="Output 3 5 12" xfId="22430" xr:uid="{00000000-0005-0000-0000-000023140000}"/>
    <cellStyle name="Output 3 5 2" xfId="4808" xr:uid="{00000000-0005-0000-0000-000024140000}"/>
    <cellStyle name="Output 3 5 3" xfId="7286" xr:uid="{00000000-0005-0000-0000-000025140000}"/>
    <cellStyle name="Output 3 5 4" xfId="9240" xr:uid="{00000000-0005-0000-0000-000026140000}"/>
    <cellStyle name="Output 3 5 5" xfId="11194" xr:uid="{00000000-0005-0000-0000-000027140000}"/>
    <cellStyle name="Output 3 5 6" xfId="13146" xr:uid="{00000000-0005-0000-0000-000028140000}"/>
    <cellStyle name="Output 3 5 7" xfId="15072" xr:uid="{00000000-0005-0000-0000-000029140000}"/>
    <cellStyle name="Output 3 5 8" xfId="11944" xr:uid="{00000000-0005-0000-0000-00002A140000}"/>
    <cellStyle name="Output 3 5 9" xfId="17182" xr:uid="{00000000-0005-0000-0000-00002B140000}"/>
    <cellStyle name="Output 3 6" xfId="2154" xr:uid="{00000000-0005-0000-0000-00002C140000}"/>
    <cellStyle name="Output 3 6 10" xfId="19277" xr:uid="{00000000-0005-0000-0000-00002D140000}"/>
    <cellStyle name="Output 3 6 11" xfId="21048" xr:uid="{00000000-0005-0000-0000-00002E140000}"/>
    <cellStyle name="Output 3 6 12" xfId="22639" xr:uid="{00000000-0005-0000-0000-00002F140000}"/>
    <cellStyle name="Output 3 6 2" xfId="5057" xr:uid="{00000000-0005-0000-0000-000030140000}"/>
    <cellStyle name="Output 3 6 3" xfId="7534" xr:uid="{00000000-0005-0000-0000-000031140000}"/>
    <cellStyle name="Output 3 6 4" xfId="9487" xr:uid="{00000000-0005-0000-0000-000032140000}"/>
    <cellStyle name="Output 3 6 5" xfId="11441" xr:uid="{00000000-0005-0000-0000-000033140000}"/>
    <cellStyle name="Output 3 6 6" xfId="13394" xr:uid="{00000000-0005-0000-0000-000034140000}"/>
    <cellStyle name="Output 3 6 7" xfId="15319" xr:uid="{00000000-0005-0000-0000-000035140000}"/>
    <cellStyle name="Output 3 6 8" xfId="15398" xr:uid="{00000000-0005-0000-0000-000036140000}"/>
    <cellStyle name="Output 3 6 9" xfId="17425" xr:uid="{00000000-0005-0000-0000-000037140000}"/>
    <cellStyle name="Output 3 7" xfId="2524" xr:uid="{00000000-0005-0000-0000-000038140000}"/>
    <cellStyle name="Output 3 7 10" xfId="19622" xr:uid="{00000000-0005-0000-0000-000039140000}"/>
    <cellStyle name="Output 3 7 11" xfId="21381" xr:uid="{00000000-0005-0000-0000-00003A140000}"/>
    <cellStyle name="Output 3 7 12" xfId="22935" xr:uid="{00000000-0005-0000-0000-00003B140000}"/>
    <cellStyle name="Output 3 7 2" xfId="5426" xr:uid="{00000000-0005-0000-0000-00003C140000}"/>
    <cellStyle name="Output 3 7 3" xfId="7902" xr:uid="{00000000-0005-0000-0000-00003D140000}"/>
    <cellStyle name="Output 3 7 4" xfId="9854" xr:uid="{00000000-0005-0000-0000-00003E140000}"/>
    <cellStyle name="Output 3 7 5" xfId="11809" xr:uid="{00000000-0005-0000-0000-00003F140000}"/>
    <cellStyle name="Output 3 7 6" xfId="13761" xr:uid="{00000000-0005-0000-0000-000040140000}"/>
    <cellStyle name="Output 3 7 7" xfId="15670" xr:uid="{00000000-0005-0000-0000-000041140000}"/>
    <cellStyle name="Output 3 7 8" xfId="7848" xr:uid="{00000000-0005-0000-0000-000042140000}"/>
    <cellStyle name="Output 3 7 9" xfId="17783" xr:uid="{00000000-0005-0000-0000-000043140000}"/>
    <cellStyle name="Output 3 8" xfId="2336" xr:uid="{00000000-0005-0000-0000-000044140000}"/>
    <cellStyle name="Output 3 8 10" xfId="19448" xr:uid="{00000000-0005-0000-0000-000045140000}"/>
    <cellStyle name="Output 3 8 11" xfId="21216" xr:uid="{00000000-0005-0000-0000-000046140000}"/>
    <cellStyle name="Output 3 8 12" xfId="22792" xr:uid="{00000000-0005-0000-0000-000047140000}"/>
    <cellStyle name="Output 3 8 2" xfId="5239" xr:uid="{00000000-0005-0000-0000-000048140000}"/>
    <cellStyle name="Output 3 8 3" xfId="7715" xr:uid="{00000000-0005-0000-0000-000049140000}"/>
    <cellStyle name="Output 3 8 4" xfId="9668" xr:uid="{00000000-0005-0000-0000-00004A140000}"/>
    <cellStyle name="Output 3 8 5" xfId="11622" xr:uid="{00000000-0005-0000-0000-00004B140000}"/>
    <cellStyle name="Output 3 8 6" xfId="13574" xr:uid="{00000000-0005-0000-0000-00004C140000}"/>
    <cellStyle name="Output 3 8 7" xfId="15499" xr:uid="{00000000-0005-0000-0000-00004D140000}"/>
    <cellStyle name="Output 3 8 8" xfId="14397" xr:uid="{00000000-0005-0000-0000-00004E140000}"/>
    <cellStyle name="Output 3 8 9" xfId="17602" xr:uid="{00000000-0005-0000-0000-00004F140000}"/>
    <cellStyle name="Output 3 9" xfId="3335" xr:uid="{00000000-0005-0000-0000-000050140000}"/>
    <cellStyle name="Output 4" xfId="854" xr:uid="{00000000-0005-0000-0000-000051140000}"/>
    <cellStyle name="Output 4 10" xfId="14530" xr:uid="{00000000-0005-0000-0000-000052140000}"/>
    <cellStyle name="Output 4 11" xfId="15648" xr:uid="{00000000-0005-0000-0000-000053140000}"/>
    <cellStyle name="Output 4 12" xfId="11109" xr:uid="{00000000-0005-0000-0000-000054140000}"/>
    <cellStyle name="Output 4 13" xfId="14846" xr:uid="{00000000-0005-0000-0000-000055140000}"/>
    <cellStyle name="Output 4 14" xfId="18289" xr:uid="{00000000-0005-0000-0000-000056140000}"/>
    <cellStyle name="Output 4 2" xfId="2640" xr:uid="{00000000-0005-0000-0000-000057140000}"/>
    <cellStyle name="Output 4 2 10" xfId="19733" xr:uid="{00000000-0005-0000-0000-000058140000}"/>
    <cellStyle name="Output 4 2 11" xfId="21489" xr:uid="{00000000-0005-0000-0000-000059140000}"/>
    <cellStyle name="Output 4 2 12" xfId="23033" xr:uid="{00000000-0005-0000-0000-00005A140000}"/>
    <cellStyle name="Output 4 2 2" xfId="5542" xr:uid="{00000000-0005-0000-0000-00005B140000}"/>
    <cellStyle name="Output 4 2 3" xfId="8018" xr:uid="{00000000-0005-0000-0000-00005C140000}"/>
    <cellStyle name="Output 4 2 4" xfId="9970" xr:uid="{00000000-0005-0000-0000-00005D140000}"/>
    <cellStyle name="Output 4 2 5" xfId="11925" xr:uid="{00000000-0005-0000-0000-00005E140000}"/>
    <cellStyle name="Output 4 2 6" xfId="13876" xr:uid="{00000000-0005-0000-0000-00005F140000}"/>
    <cellStyle name="Output 4 2 7" xfId="15785" xr:uid="{00000000-0005-0000-0000-000060140000}"/>
    <cellStyle name="Output 4 2 8" xfId="14940" xr:uid="{00000000-0005-0000-0000-000061140000}"/>
    <cellStyle name="Output 4 2 9" xfId="17896" xr:uid="{00000000-0005-0000-0000-000062140000}"/>
    <cellStyle name="Output 4 3" xfId="2429" xr:uid="{00000000-0005-0000-0000-000063140000}"/>
    <cellStyle name="Output 4 3 10" xfId="19540" xr:uid="{00000000-0005-0000-0000-000064140000}"/>
    <cellStyle name="Output 4 3 11" xfId="21307" xr:uid="{00000000-0005-0000-0000-000065140000}"/>
    <cellStyle name="Output 4 3 12" xfId="22878" xr:uid="{00000000-0005-0000-0000-000066140000}"/>
    <cellStyle name="Output 4 3 2" xfId="5332" xr:uid="{00000000-0005-0000-0000-000067140000}"/>
    <cellStyle name="Output 4 3 3" xfId="7808" xr:uid="{00000000-0005-0000-0000-000068140000}"/>
    <cellStyle name="Output 4 3 4" xfId="9761" xr:uid="{00000000-0005-0000-0000-000069140000}"/>
    <cellStyle name="Output 4 3 5" xfId="11715" xr:uid="{00000000-0005-0000-0000-00006A140000}"/>
    <cellStyle name="Output 4 3 6" xfId="13666" xr:uid="{00000000-0005-0000-0000-00006B140000}"/>
    <cellStyle name="Output 4 3 7" xfId="15589" xr:uid="{00000000-0005-0000-0000-00006C140000}"/>
    <cellStyle name="Output 4 3 8" xfId="11115" xr:uid="{00000000-0005-0000-0000-00006D140000}"/>
    <cellStyle name="Output 4 3 9" xfId="17695" xr:uid="{00000000-0005-0000-0000-00006E140000}"/>
    <cellStyle name="Output 4 4" xfId="3757" xr:uid="{00000000-0005-0000-0000-00006F140000}"/>
    <cellStyle name="Output 4 5" xfId="6235" xr:uid="{00000000-0005-0000-0000-000070140000}"/>
    <cellStyle name="Output 4 6" xfId="6047" xr:uid="{00000000-0005-0000-0000-000071140000}"/>
    <cellStyle name="Output 4 7" xfId="3031" xr:uid="{00000000-0005-0000-0000-000072140000}"/>
    <cellStyle name="Output 4 8" xfId="2933" xr:uid="{00000000-0005-0000-0000-000073140000}"/>
    <cellStyle name="Output 4 9" xfId="10483" xr:uid="{00000000-0005-0000-0000-000074140000}"/>
    <cellStyle name="Output 5" xfId="1067" xr:uid="{00000000-0005-0000-0000-000075140000}"/>
    <cellStyle name="Output 5 10" xfId="7702" xr:uid="{00000000-0005-0000-0000-000076140000}"/>
    <cellStyle name="Output 5 11" xfId="16391" xr:uid="{00000000-0005-0000-0000-000077140000}"/>
    <cellStyle name="Output 5 12" xfId="18279" xr:uid="{00000000-0005-0000-0000-000078140000}"/>
    <cellStyle name="Output 5 13" xfId="20114" xr:uid="{00000000-0005-0000-0000-000079140000}"/>
    <cellStyle name="Output 5 14" xfId="21853" xr:uid="{00000000-0005-0000-0000-00007A140000}"/>
    <cellStyle name="Output 5 2" xfId="2683" xr:uid="{00000000-0005-0000-0000-00007B140000}"/>
    <cellStyle name="Output 5 2 10" xfId="19772" xr:uid="{00000000-0005-0000-0000-00007C140000}"/>
    <cellStyle name="Output 5 2 11" xfId="21522" xr:uid="{00000000-0005-0000-0000-00007D140000}"/>
    <cellStyle name="Output 5 2 12" xfId="23059" xr:uid="{00000000-0005-0000-0000-00007E140000}"/>
    <cellStyle name="Output 5 2 2" xfId="5585" xr:uid="{00000000-0005-0000-0000-00007F140000}"/>
    <cellStyle name="Output 5 2 3" xfId="8061" xr:uid="{00000000-0005-0000-0000-000080140000}"/>
    <cellStyle name="Output 5 2 4" xfId="10013" xr:uid="{00000000-0005-0000-0000-000081140000}"/>
    <cellStyle name="Output 5 2 5" xfId="11968" xr:uid="{00000000-0005-0000-0000-000082140000}"/>
    <cellStyle name="Output 5 2 6" xfId="13918" xr:uid="{00000000-0005-0000-0000-000083140000}"/>
    <cellStyle name="Output 5 2 7" xfId="15825" xr:uid="{00000000-0005-0000-0000-000084140000}"/>
    <cellStyle name="Output 5 2 8" xfId="16047" xr:uid="{00000000-0005-0000-0000-000085140000}"/>
    <cellStyle name="Output 5 2 9" xfId="17936" xr:uid="{00000000-0005-0000-0000-000086140000}"/>
    <cellStyle name="Output 5 3" xfId="2859" xr:uid="{00000000-0005-0000-0000-000087140000}"/>
    <cellStyle name="Output 5 3 10" xfId="19946" xr:uid="{00000000-0005-0000-0000-000088140000}"/>
    <cellStyle name="Output 5 3 11" xfId="21696" xr:uid="{00000000-0005-0000-0000-000089140000}"/>
    <cellStyle name="Output 5 3 12" xfId="23225" xr:uid="{00000000-0005-0000-0000-00008A140000}"/>
    <cellStyle name="Output 5 3 2" xfId="5761" xr:uid="{00000000-0005-0000-0000-00008B140000}"/>
    <cellStyle name="Output 5 3 3" xfId="8237" xr:uid="{00000000-0005-0000-0000-00008C140000}"/>
    <cellStyle name="Output 5 3 4" xfId="10189" xr:uid="{00000000-0005-0000-0000-00008D140000}"/>
    <cellStyle name="Output 5 3 5" xfId="12144" xr:uid="{00000000-0005-0000-0000-00008E140000}"/>
    <cellStyle name="Output 5 3 6" xfId="14094" xr:uid="{00000000-0005-0000-0000-00008F140000}"/>
    <cellStyle name="Output 5 3 7" xfId="15991" xr:uid="{00000000-0005-0000-0000-000090140000}"/>
    <cellStyle name="Output 5 3 8" xfId="16223" xr:uid="{00000000-0005-0000-0000-000091140000}"/>
    <cellStyle name="Output 5 3 9" xfId="18111" xr:uid="{00000000-0005-0000-0000-000092140000}"/>
    <cellStyle name="Output 5 4" xfId="3970" xr:uid="{00000000-0005-0000-0000-000093140000}"/>
    <cellStyle name="Output 5 5" xfId="6448" xr:uid="{00000000-0005-0000-0000-000094140000}"/>
    <cellStyle name="Output 5 6" xfId="8405" xr:uid="{00000000-0005-0000-0000-000095140000}"/>
    <cellStyle name="Output 5 7" xfId="10358" xr:uid="{00000000-0005-0000-0000-000096140000}"/>
    <cellStyle name="Output 5 8" xfId="12313" xr:uid="{00000000-0005-0000-0000-000097140000}"/>
    <cellStyle name="Output 5 9" xfId="14258" xr:uid="{00000000-0005-0000-0000-000098140000}"/>
    <cellStyle name="Output 6" xfId="1514" xr:uid="{00000000-0005-0000-0000-000099140000}"/>
    <cellStyle name="Output 6 10" xfId="15963" xr:uid="{00000000-0005-0000-0000-00009A140000}"/>
    <cellStyle name="Output 6 11" xfId="16813" xr:uid="{00000000-0005-0000-0000-00009B140000}"/>
    <cellStyle name="Output 6 12" xfId="18685" xr:uid="{00000000-0005-0000-0000-00009C140000}"/>
    <cellStyle name="Output 6 13" xfId="20483" xr:uid="{00000000-0005-0000-0000-00009D140000}"/>
    <cellStyle name="Output 6 14" xfId="22155" xr:uid="{00000000-0005-0000-0000-00009E140000}"/>
    <cellStyle name="Output 6 2" xfId="2662" xr:uid="{00000000-0005-0000-0000-00009F140000}"/>
    <cellStyle name="Output 6 2 10" xfId="19751" xr:uid="{00000000-0005-0000-0000-0000A0140000}"/>
    <cellStyle name="Output 6 2 11" xfId="21501" xr:uid="{00000000-0005-0000-0000-0000A1140000}"/>
    <cellStyle name="Output 6 2 12" xfId="23038" xr:uid="{00000000-0005-0000-0000-0000A2140000}"/>
    <cellStyle name="Output 6 2 2" xfId="5564" xr:uid="{00000000-0005-0000-0000-0000A3140000}"/>
    <cellStyle name="Output 6 2 3" xfId="8040" xr:uid="{00000000-0005-0000-0000-0000A4140000}"/>
    <cellStyle name="Output 6 2 4" xfId="9992" xr:uid="{00000000-0005-0000-0000-0000A5140000}"/>
    <cellStyle name="Output 6 2 5" xfId="11947" xr:uid="{00000000-0005-0000-0000-0000A6140000}"/>
    <cellStyle name="Output 6 2 6" xfId="13897" xr:uid="{00000000-0005-0000-0000-0000A7140000}"/>
    <cellStyle name="Output 6 2 7" xfId="15806" xr:uid="{00000000-0005-0000-0000-0000A8140000}"/>
    <cellStyle name="Output 6 2 8" xfId="16026" xr:uid="{00000000-0005-0000-0000-0000A9140000}"/>
    <cellStyle name="Output 6 2 9" xfId="17915" xr:uid="{00000000-0005-0000-0000-0000AA140000}"/>
    <cellStyle name="Output 6 3" xfId="2818" xr:uid="{00000000-0005-0000-0000-0000AB140000}"/>
    <cellStyle name="Output 6 3 10" xfId="19905" xr:uid="{00000000-0005-0000-0000-0000AC140000}"/>
    <cellStyle name="Output 6 3 11" xfId="21655" xr:uid="{00000000-0005-0000-0000-0000AD140000}"/>
    <cellStyle name="Output 6 3 12" xfId="23185" xr:uid="{00000000-0005-0000-0000-0000AE140000}"/>
    <cellStyle name="Output 6 3 2" xfId="5720" xr:uid="{00000000-0005-0000-0000-0000AF140000}"/>
    <cellStyle name="Output 6 3 3" xfId="8196" xr:uid="{00000000-0005-0000-0000-0000B0140000}"/>
    <cellStyle name="Output 6 3 4" xfId="10148" xr:uid="{00000000-0005-0000-0000-0000B1140000}"/>
    <cellStyle name="Output 6 3 5" xfId="12103" xr:uid="{00000000-0005-0000-0000-0000B2140000}"/>
    <cellStyle name="Output 6 3 6" xfId="14053" xr:uid="{00000000-0005-0000-0000-0000B3140000}"/>
    <cellStyle name="Output 6 3 7" xfId="15954" xr:uid="{00000000-0005-0000-0000-0000B4140000}"/>
    <cellStyle name="Output 6 3 8" xfId="16182" xr:uid="{00000000-0005-0000-0000-0000B5140000}"/>
    <cellStyle name="Output 6 3 9" xfId="18070" xr:uid="{00000000-0005-0000-0000-0000B6140000}"/>
    <cellStyle name="Output 6 4" xfId="4417" xr:uid="{00000000-0005-0000-0000-0000B7140000}"/>
    <cellStyle name="Output 6 5" xfId="6895" xr:uid="{00000000-0005-0000-0000-0000B8140000}"/>
    <cellStyle name="Output 6 6" xfId="8851" xr:uid="{00000000-0005-0000-0000-0000B9140000}"/>
    <cellStyle name="Output 6 7" xfId="10804" xr:uid="{00000000-0005-0000-0000-0000BA140000}"/>
    <cellStyle name="Output 6 8" xfId="12758" xr:uid="{00000000-0005-0000-0000-0000BB140000}"/>
    <cellStyle name="Output 6 9" xfId="14690" xr:uid="{00000000-0005-0000-0000-0000BC140000}"/>
    <cellStyle name="Output 7" xfId="1436" xr:uid="{00000000-0005-0000-0000-0000BD140000}"/>
    <cellStyle name="Output 7 10" xfId="18610" xr:uid="{00000000-0005-0000-0000-0000BE140000}"/>
    <cellStyle name="Output 7 11" xfId="20416" xr:uid="{00000000-0005-0000-0000-0000BF140000}"/>
    <cellStyle name="Output 7 12" xfId="22106" xr:uid="{00000000-0005-0000-0000-0000C0140000}"/>
    <cellStyle name="Output 7 2" xfId="4339" xr:uid="{00000000-0005-0000-0000-0000C1140000}"/>
    <cellStyle name="Output 7 3" xfId="6817" xr:uid="{00000000-0005-0000-0000-0000C2140000}"/>
    <cellStyle name="Output 7 4" xfId="8773" xr:uid="{00000000-0005-0000-0000-0000C3140000}"/>
    <cellStyle name="Output 7 5" xfId="10726" xr:uid="{00000000-0005-0000-0000-0000C4140000}"/>
    <cellStyle name="Output 7 6" xfId="12680" xr:uid="{00000000-0005-0000-0000-0000C5140000}"/>
    <cellStyle name="Output 7 7" xfId="14614" xr:uid="{00000000-0005-0000-0000-0000C6140000}"/>
    <cellStyle name="Output 7 8" xfId="14816" xr:uid="{00000000-0005-0000-0000-0000C7140000}"/>
    <cellStyle name="Output 7 9" xfId="16737" xr:uid="{00000000-0005-0000-0000-0000C8140000}"/>
    <cellStyle name="Output 8" xfId="2221" xr:uid="{00000000-0005-0000-0000-0000C9140000}"/>
    <cellStyle name="Output 8 10" xfId="19342" xr:uid="{00000000-0005-0000-0000-0000CA140000}"/>
    <cellStyle name="Output 8 11" xfId="21113" xr:uid="{00000000-0005-0000-0000-0000CB140000}"/>
    <cellStyle name="Output 8 12" xfId="22703" xr:uid="{00000000-0005-0000-0000-0000CC140000}"/>
    <cellStyle name="Output 8 2" xfId="5124" xr:uid="{00000000-0005-0000-0000-0000CD140000}"/>
    <cellStyle name="Output 8 3" xfId="7600" xr:uid="{00000000-0005-0000-0000-0000CE140000}"/>
    <cellStyle name="Output 8 4" xfId="9554" xr:uid="{00000000-0005-0000-0000-0000CF140000}"/>
    <cellStyle name="Output 8 5" xfId="11508" xr:uid="{00000000-0005-0000-0000-0000D0140000}"/>
    <cellStyle name="Output 8 6" xfId="13461" xr:uid="{00000000-0005-0000-0000-0000D1140000}"/>
    <cellStyle name="Output 8 7" xfId="15386" xr:uid="{00000000-0005-0000-0000-0000D2140000}"/>
    <cellStyle name="Output 8 8" xfId="14266" xr:uid="{00000000-0005-0000-0000-0000D3140000}"/>
    <cellStyle name="Output 8 9" xfId="17492" xr:uid="{00000000-0005-0000-0000-0000D4140000}"/>
    <cellStyle name="Output 9" xfId="2369" xr:uid="{00000000-0005-0000-0000-0000D5140000}"/>
    <cellStyle name="Output 9 10" xfId="19481" xr:uid="{00000000-0005-0000-0000-0000D6140000}"/>
    <cellStyle name="Output 9 11" xfId="21249" xr:uid="{00000000-0005-0000-0000-0000D7140000}"/>
    <cellStyle name="Output 9 12" xfId="22825" xr:uid="{00000000-0005-0000-0000-0000D8140000}"/>
    <cellStyle name="Output 9 2" xfId="5272" xr:uid="{00000000-0005-0000-0000-0000D9140000}"/>
    <cellStyle name="Output 9 3" xfId="7748" xr:uid="{00000000-0005-0000-0000-0000DA140000}"/>
    <cellStyle name="Output 9 4" xfId="9701" xr:uid="{00000000-0005-0000-0000-0000DB140000}"/>
    <cellStyle name="Output 9 5" xfId="11655" xr:uid="{00000000-0005-0000-0000-0000DC140000}"/>
    <cellStyle name="Output 9 6" xfId="13607" xr:uid="{00000000-0005-0000-0000-0000DD140000}"/>
    <cellStyle name="Output 9 7" xfId="15531" xr:uid="{00000000-0005-0000-0000-0000DE140000}"/>
    <cellStyle name="Output 9 8" xfId="12422" xr:uid="{00000000-0005-0000-0000-0000DF140000}"/>
    <cellStyle name="Output 9 9" xfId="17635" xr:uid="{00000000-0005-0000-0000-0000E0140000}"/>
    <cellStyle name="Percentá" xfId="3" builtinId="5"/>
    <cellStyle name="Percentá 10" xfId="6" xr:uid="{00000000-0005-0000-0000-0000E2140000}"/>
    <cellStyle name="Percentá 10 2" xfId="930" xr:uid="{00000000-0005-0000-0000-0000E3140000}"/>
    <cellStyle name="Percentá 10 2 2" xfId="3833" xr:uid="{00000000-0005-0000-0000-0000E4140000}"/>
    <cellStyle name="Percentá 10 3" xfId="1590" xr:uid="{00000000-0005-0000-0000-0000E5140000}"/>
    <cellStyle name="Percentá 10 3 2" xfId="4493" xr:uid="{00000000-0005-0000-0000-0000E6140000}"/>
    <cellStyle name="Percentá 10 4" xfId="2201" xr:uid="{00000000-0005-0000-0000-0000E7140000}"/>
    <cellStyle name="Percentá 10 4 2" xfId="5104" xr:uid="{00000000-0005-0000-0000-0000E8140000}"/>
    <cellStyle name="Percentá 10 5" xfId="2540" xr:uid="{00000000-0005-0000-0000-0000E9140000}"/>
    <cellStyle name="Percentá 10 6" xfId="2896" xr:uid="{00000000-0005-0000-0000-0000EA140000}"/>
    <cellStyle name="Percentá 11" xfId="645" xr:uid="{00000000-0005-0000-0000-0000EB140000}"/>
    <cellStyle name="Percentá 11 2" xfId="1123" xr:uid="{00000000-0005-0000-0000-0000EC140000}"/>
    <cellStyle name="Percentá 11 2 2" xfId="4026" xr:uid="{00000000-0005-0000-0000-0000ED140000}"/>
    <cellStyle name="Percentá 11 3" xfId="1768" xr:uid="{00000000-0005-0000-0000-0000EE140000}"/>
    <cellStyle name="Percentá 11 3 2" xfId="4671" xr:uid="{00000000-0005-0000-0000-0000EF140000}"/>
    <cellStyle name="Percentá 11 4" xfId="2713" xr:uid="{00000000-0005-0000-0000-0000F0140000}"/>
    <cellStyle name="Percentá 11 5" xfId="3548" xr:uid="{00000000-0005-0000-0000-0000F1140000}"/>
    <cellStyle name="Percentá 12" xfId="783" xr:uid="{00000000-0005-0000-0000-0000F2140000}"/>
    <cellStyle name="Percentá 13" xfId="142" xr:uid="{00000000-0005-0000-0000-0000F3140000}"/>
    <cellStyle name="Percentá 14" xfId="2032" xr:uid="{00000000-0005-0000-0000-0000F4140000}"/>
    <cellStyle name="Percentá 14 2" xfId="4935" xr:uid="{00000000-0005-0000-0000-0000F5140000}"/>
    <cellStyle name="Percentá 15" xfId="2370" xr:uid="{00000000-0005-0000-0000-0000F6140000}"/>
    <cellStyle name="Percentá 16" xfId="2888" xr:uid="{00000000-0005-0000-0000-0000F7140000}"/>
    <cellStyle name="Percentá 17" xfId="2895" xr:uid="{00000000-0005-0000-0000-0000F8140000}"/>
    <cellStyle name="Percentá 2" xfId="24" xr:uid="{00000000-0005-0000-0000-0000F9140000}"/>
    <cellStyle name="percentá 2 10" xfId="354" xr:uid="{00000000-0005-0000-0000-0000FA140000}"/>
    <cellStyle name="percentá 2 11" xfId="2371" xr:uid="{00000000-0005-0000-0000-0000FB140000}"/>
    <cellStyle name="percentá 2 12" xfId="211" xr:uid="{00000000-0005-0000-0000-0000FC140000}"/>
    <cellStyle name="Percentá 2 13" xfId="2890" xr:uid="{00000000-0005-0000-0000-0000FD140000}"/>
    <cellStyle name="Percentá 2 14" xfId="2899" xr:uid="{00000000-0005-0000-0000-0000FE140000}"/>
    <cellStyle name="Percentá 2 15" xfId="2908" xr:uid="{00000000-0005-0000-0000-0000FF140000}"/>
    <cellStyle name="Percentá 2 2" xfId="9" xr:uid="{00000000-0005-0000-0000-000000150000}"/>
    <cellStyle name="Percentá 2 2 2" xfId="120" xr:uid="{00000000-0005-0000-0000-000001150000}"/>
    <cellStyle name="percentá 2 2 2 2" xfId="296" xr:uid="{00000000-0005-0000-0000-000002150000}"/>
    <cellStyle name="Percentá 2 2 3" xfId="28" xr:uid="{00000000-0005-0000-0000-000003150000}"/>
    <cellStyle name="Percentá 2 2 3 2" xfId="2931" xr:uid="{00000000-0005-0000-0000-000004150000}"/>
    <cellStyle name="percentá 2 3" xfId="119" xr:uid="{00000000-0005-0000-0000-000005150000}"/>
    <cellStyle name="percentá 2 3 2" xfId="297" xr:uid="{00000000-0005-0000-0000-000006150000}"/>
    <cellStyle name="percentá 2 4" xfId="295" xr:uid="{00000000-0005-0000-0000-000007150000}"/>
    <cellStyle name="percentá 2 5" xfId="243" xr:uid="{00000000-0005-0000-0000-000008150000}"/>
    <cellStyle name="percentá 2 6" xfId="375" xr:uid="{00000000-0005-0000-0000-000009150000}"/>
    <cellStyle name="percentá 2 7" xfId="371" xr:uid="{00000000-0005-0000-0000-00000A150000}"/>
    <cellStyle name="percentá 2 8" xfId="368" xr:uid="{00000000-0005-0000-0000-00000B150000}"/>
    <cellStyle name="percentá 2 9" xfId="391" xr:uid="{00000000-0005-0000-0000-00000C150000}"/>
    <cellStyle name="Percentá 3" xfId="30" xr:uid="{00000000-0005-0000-0000-00000D150000}"/>
    <cellStyle name="percentá 3 2" xfId="121" xr:uid="{00000000-0005-0000-0000-00000E150000}"/>
    <cellStyle name="Percentá 3 3" xfId="2374" xr:uid="{00000000-0005-0000-0000-00000F150000}"/>
    <cellStyle name="Percentá 3 4" xfId="2322" xr:uid="{00000000-0005-0000-0000-000010150000}"/>
    <cellStyle name="Percentá 3 5" xfId="2836" xr:uid="{00000000-0005-0000-0000-000011150000}"/>
    <cellStyle name="Percentá 4" xfId="122" xr:uid="{00000000-0005-0000-0000-000012150000}"/>
    <cellStyle name="Percentá 4 2" xfId="298" xr:uid="{00000000-0005-0000-0000-000013150000}"/>
    <cellStyle name="Percentá 4 3" xfId="244" xr:uid="{00000000-0005-0000-0000-000014150000}"/>
    <cellStyle name="Percentá 4 3 2" xfId="822" xr:uid="{00000000-0005-0000-0000-000015150000}"/>
    <cellStyle name="Percentá 4 3 2 2" xfId="3725" xr:uid="{00000000-0005-0000-0000-000016150000}"/>
    <cellStyle name="Percentá 4 3 3" xfId="1483" xr:uid="{00000000-0005-0000-0000-000017150000}"/>
    <cellStyle name="Percentá 4 3 3 2" xfId="4386" xr:uid="{00000000-0005-0000-0000-000018150000}"/>
    <cellStyle name="Percentá 4 3 4" xfId="2128" xr:uid="{00000000-0005-0000-0000-000019150000}"/>
    <cellStyle name="Percentá 4 3 4 2" xfId="5031" xr:uid="{00000000-0005-0000-0000-00001A150000}"/>
    <cellStyle name="Percentá 4 3 5" xfId="3147" xr:uid="{00000000-0005-0000-0000-00001B150000}"/>
    <cellStyle name="Percentá 4 4" xfId="792" xr:uid="{00000000-0005-0000-0000-00001C150000}"/>
    <cellStyle name="Percentá 4 4 2" xfId="3695" xr:uid="{00000000-0005-0000-0000-00001D150000}"/>
    <cellStyle name="Percentá 4 5" xfId="1452" xr:uid="{00000000-0005-0000-0000-00001E150000}"/>
    <cellStyle name="Percentá 4 5 2" xfId="4355" xr:uid="{00000000-0005-0000-0000-00001F150000}"/>
    <cellStyle name="Percentá 4 6" xfId="2094" xr:uid="{00000000-0005-0000-0000-000020150000}"/>
    <cellStyle name="Percentá 4 6 2" xfId="4997" xr:uid="{00000000-0005-0000-0000-000021150000}"/>
    <cellStyle name="Percentá 4 7" xfId="3025" xr:uid="{00000000-0005-0000-0000-000022150000}"/>
    <cellStyle name="Percentá 5" xfId="123" xr:uid="{00000000-0005-0000-0000-000023150000}"/>
    <cellStyle name="Percentá 5 2" xfId="299" xr:uid="{00000000-0005-0000-0000-000024150000}"/>
    <cellStyle name="Percentá 5 3" xfId="245" xr:uid="{00000000-0005-0000-0000-000025150000}"/>
    <cellStyle name="Percentá 5 3 2" xfId="823" xr:uid="{00000000-0005-0000-0000-000026150000}"/>
    <cellStyle name="Percentá 5 3 2 2" xfId="3726" xr:uid="{00000000-0005-0000-0000-000027150000}"/>
    <cellStyle name="Percentá 5 3 3" xfId="1484" xr:uid="{00000000-0005-0000-0000-000028150000}"/>
    <cellStyle name="Percentá 5 3 3 2" xfId="4387" xr:uid="{00000000-0005-0000-0000-000029150000}"/>
    <cellStyle name="Percentá 5 3 4" xfId="2129" xr:uid="{00000000-0005-0000-0000-00002A150000}"/>
    <cellStyle name="Percentá 5 3 4 2" xfId="5032" xr:uid="{00000000-0005-0000-0000-00002B150000}"/>
    <cellStyle name="Percentá 5 3 5" xfId="3148" xr:uid="{00000000-0005-0000-0000-00002C150000}"/>
    <cellStyle name="Percentá 5 4" xfId="796" xr:uid="{00000000-0005-0000-0000-00002D150000}"/>
    <cellStyle name="Percentá 5 4 2" xfId="3699" xr:uid="{00000000-0005-0000-0000-00002E150000}"/>
    <cellStyle name="Percentá 5 5" xfId="1455" xr:uid="{00000000-0005-0000-0000-00002F150000}"/>
    <cellStyle name="Percentá 5 5 2" xfId="4358" xr:uid="{00000000-0005-0000-0000-000030150000}"/>
    <cellStyle name="Percentá 5 6" xfId="2099" xr:uid="{00000000-0005-0000-0000-000031150000}"/>
    <cellStyle name="Percentá 5 6 2" xfId="5002" xr:uid="{00000000-0005-0000-0000-000032150000}"/>
    <cellStyle name="Percentá 5 7" xfId="3026" xr:uid="{00000000-0005-0000-0000-000033150000}"/>
    <cellStyle name="Percentá 6" xfId="124" xr:uid="{00000000-0005-0000-0000-000034150000}"/>
    <cellStyle name="Percentá 6 2" xfId="300" xr:uid="{00000000-0005-0000-0000-000035150000}"/>
    <cellStyle name="Percentá 7" xfId="131" xr:uid="{00000000-0005-0000-0000-000036150000}"/>
    <cellStyle name="Percentá 7 2" xfId="294" xr:uid="{00000000-0005-0000-0000-000037150000}"/>
    <cellStyle name="Percentá 8" xfId="222" xr:uid="{00000000-0005-0000-0000-000038150000}"/>
    <cellStyle name="Percentá 8 2" xfId="801" xr:uid="{00000000-0005-0000-0000-000039150000}"/>
    <cellStyle name="Percentá 8 2 2" xfId="3704" xr:uid="{00000000-0005-0000-0000-00003A150000}"/>
    <cellStyle name="Percentá 8 3" xfId="1463" xr:uid="{00000000-0005-0000-0000-00003B150000}"/>
    <cellStyle name="Percentá 8 3 2" xfId="4366" xr:uid="{00000000-0005-0000-0000-00003C150000}"/>
    <cellStyle name="Percentá 8 4" xfId="2108" xr:uid="{00000000-0005-0000-0000-00003D150000}"/>
    <cellStyle name="Percentá 8 4 2" xfId="5011" xr:uid="{00000000-0005-0000-0000-00003E150000}"/>
    <cellStyle name="Percentá 8 5" xfId="2559" xr:uid="{00000000-0005-0000-0000-00003F150000}"/>
    <cellStyle name="Percentá 8 6" xfId="3125" xr:uid="{00000000-0005-0000-0000-000040150000}"/>
    <cellStyle name="Percentá 9" xfId="224" xr:uid="{00000000-0005-0000-0000-000041150000}"/>
    <cellStyle name="Percentá 9 2" xfId="804" xr:uid="{00000000-0005-0000-0000-000042150000}"/>
    <cellStyle name="Percentá 9 2 2" xfId="3707" xr:uid="{00000000-0005-0000-0000-000043150000}"/>
    <cellStyle name="Percentá 9 3" xfId="1466" xr:uid="{00000000-0005-0000-0000-000044150000}"/>
    <cellStyle name="Percentá 9 3 2" xfId="4369" xr:uid="{00000000-0005-0000-0000-000045150000}"/>
    <cellStyle name="Percentá 9 4" xfId="2110" xr:uid="{00000000-0005-0000-0000-000046150000}"/>
    <cellStyle name="Percentá 9 4 2" xfId="5013" xr:uid="{00000000-0005-0000-0000-000047150000}"/>
    <cellStyle name="Percentá 9 5" xfId="2523" xr:uid="{00000000-0005-0000-0000-000048150000}"/>
    <cellStyle name="Percentá 9 6" xfId="3127" xr:uid="{00000000-0005-0000-0000-000049150000}"/>
    <cellStyle name="Poznámka 2" xfId="744" xr:uid="{00000000-0005-0000-0000-00004A150000}"/>
    <cellStyle name="Poznámka 2 2" xfId="745" xr:uid="{00000000-0005-0000-0000-00004B150000}"/>
    <cellStyle name="Poznámka 2 2 2" xfId="746" xr:uid="{00000000-0005-0000-0000-00004C150000}"/>
    <cellStyle name="Poznámka 2 2 2 2" xfId="1221" xr:uid="{00000000-0005-0000-0000-00004D150000}"/>
    <cellStyle name="Poznámka 2 2 2 2 2" xfId="4124" xr:uid="{00000000-0005-0000-0000-00004E150000}"/>
    <cellStyle name="Poznámka 2 2 2 3" xfId="1869" xr:uid="{00000000-0005-0000-0000-00004F150000}"/>
    <cellStyle name="Poznámka 2 2 2 3 2" xfId="4772" xr:uid="{00000000-0005-0000-0000-000050150000}"/>
    <cellStyle name="Poznámka 2 2 2 4" xfId="3649" xr:uid="{00000000-0005-0000-0000-000051150000}"/>
    <cellStyle name="Poznámka 2 2 3" xfId="1220" xr:uid="{00000000-0005-0000-0000-000052150000}"/>
    <cellStyle name="Poznámka 2 2 3 2" xfId="4123" xr:uid="{00000000-0005-0000-0000-000053150000}"/>
    <cellStyle name="Poznámka 2 2 4" xfId="1868" xr:uid="{00000000-0005-0000-0000-000054150000}"/>
    <cellStyle name="Poznámka 2 2 4 2" xfId="4771" xr:uid="{00000000-0005-0000-0000-000055150000}"/>
    <cellStyle name="Poznámka 2 2 5" xfId="2636" xr:uid="{00000000-0005-0000-0000-000056150000}"/>
    <cellStyle name="Poznámka 2 2 5 2" xfId="5538" xr:uid="{00000000-0005-0000-0000-000057150000}"/>
    <cellStyle name="Poznámka 2 2 6" xfId="3648" xr:uid="{00000000-0005-0000-0000-000058150000}"/>
    <cellStyle name="Poznámka 2 3" xfId="747" xr:uid="{00000000-0005-0000-0000-000059150000}"/>
    <cellStyle name="Poznámka 2 3 2" xfId="1222" xr:uid="{00000000-0005-0000-0000-00005A150000}"/>
    <cellStyle name="Poznámka 2 3 2 2" xfId="4125" xr:uid="{00000000-0005-0000-0000-00005B150000}"/>
    <cellStyle name="Poznámka 2 3 3" xfId="1870" xr:uid="{00000000-0005-0000-0000-00005C150000}"/>
    <cellStyle name="Poznámka 2 3 3 2" xfId="4773" xr:uid="{00000000-0005-0000-0000-00005D150000}"/>
    <cellStyle name="Poznámka 2 3 4" xfId="3650" xr:uid="{00000000-0005-0000-0000-00005E150000}"/>
    <cellStyle name="Poznámka 2 4" xfId="1219" xr:uid="{00000000-0005-0000-0000-00005F150000}"/>
    <cellStyle name="Poznámka 2 4 2" xfId="4122" xr:uid="{00000000-0005-0000-0000-000060150000}"/>
    <cellStyle name="Poznámka 2 5" xfId="1867" xr:uid="{00000000-0005-0000-0000-000061150000}"/>
    <cellStyle name="Poznámka 2 5 2" xfId="4770" xr:uid="{00000000-0005-0000-0000-000062150000}"/>
    <cellStyle name="Poznámka 2 6" xfId="2455" xr:uid="{00000000-0005-0000-0000-000063150000}"/>
    <cellStyle name="Poznámka 2 6 2" xfId="5358" xr:uid="{00000000-0005-0000-0000-000064150000}"/>
    <cellStyle name="Poznámka 2 7" xfId="3647" xr:uid="{00000000-0005-0000-0000-000065150000}"/>
    <cellStyle name="Poznámka 3" xfId="748" xr:uid="{00000000-0005-0000-0000-000066150000}"/>
    <cellStyle name="Poznámka 3 2" xfId="2646" xr:uid="{00000000-0005-0000-0000-000067150000}"/>
    <cellStyle name="Poznámka 3 2 2" xfId="5548" xr:uid="{00000000-0005-0000-0000-000068150000}"/>
    <cellStyle name="Poznámka 3 3" xfId="2466" xr:uid="{00000000-0005-0000-0000-000069150000}"/>
    <cellStyle name="Poznámka 3 3 2" xfId="5368" xr:uid="{00000000-0005-0000-0000-00006A150000}"/>
    <cellStyle name="Poznámka 4" xfId="749" xr:uid="{00000000-0005-0000-0000-00006B150000}"/>
    <cellStyle name="Poznámka 4 2" xfId="750" xr:uid="{00000000-0005-0000-0000-00006C150000}"/>
    <cellStyle name="Poznámka 4 2 2" xfId="1225" xr:uid="{00000000-0005-0000-0000-00006D150000}"/>
    <cellStyle name="Poznámka 4 2 2 2" xfId="4128" xr:uid="{00000000-0005-0000-0000-00006E150000}"/>
    <cellStyle name="Poznámka 4 2 3" xfId="1872" xr:uid="{00000000-0005-0000-0000-00006F150000}"/>
    <cellStyle name="Poznámka 4 2 3 2" xfId="4775" xr:uid="{00000000-0005-0000-0000-000070150000}"/>
    <cellStyle name="Poznámka 4 2 4" xfId="3653" xr:uid="{00000000-0005-0000-0000-000071150000}"/>
    <cellStyle name="Poznámka 4 3" xfId="1224" xr:uid="{00000000-0005-0000-0000-000072150000}"/>
    <cellStyle name="Poznámka 4 3 2" xfId="4127" xr:uid="{00000000-0005-0000-0000-000073150000}"/>
    <cellStyle name="Poznámka 4 4" xfId="1871" xr:uid="{00000000-0005-0000-0000-000074150000}"/>
    <cellStyle name="Poznámka 4 4 2" xfId="4774" xr:uid="{00000000-0005-0000-0000-000075150000}"/>
    <cellStyle name="Poznámka 4 5" xfId="3652" xr:uid="{00000000-0005-0000-0000-000076150000}"/>
    <cellStyle name="Poznámka 5" xfId="751" xr:uid="{00000000-0005-0000-0000-000077150000}"/>
    <cellStyle name="Poznámka 6" xfId="752" xr:uid="{00000000-0005-0000-0000-000078150000}"/>
    <cellStyle name="Poznámka 6 2" xfId="753" xr:uid="{00000000-0005-0000-0000-000079150000}"/>
    <cellStyle name="Poznámka 6 2 2" xfId="1227" xr:uid="{00000000-0005-0000-0000-00007A150000}"/>
    <cellStyle name="Poznámka 6 2 2 2" xfId="4130" xr:uid="{00000000-0005-0000-0000-00007B150000}"/>
    <cellStyle name="Poznámka 6 2 3" xfId="1874" xr:uid="{00000000-0005-0000-0000-00007C150000}"/>
    <cellStyle name="Poznámka 6 2 3 2" xfId="4777" xr:uid="{00000000-0005-0000-0000-00007D150000}"/>
    <cellStyle name="Poznámka 6 2 4" xfId="3656" xr:uid="{00000000-0005-0000-0000-00007E150000}"/>
    <cellStyle name="Poznámka 6 3" xfId="1226" xr:uid="{00000000-0005-0000-0000-00007F150000}"/>
    <cellStyle name="Poznámka 6 3 2" xfId="4129" xr:uid="{00000000-0005-0000-0000-000080150000}"/>
    <cellStyle name="Poznámka 6 4" xfId="1873" xr:uid="{00000000-0005-0000-0000-000081150000}"/>
    <cellStyle name="Poznámka 6 4 2" xfId="4776" xr:uid="{00000000-0005-0000-0000-000082150000}"/>
    <cellStyle name="Poznámka 6 5" xfId="3655" xr:uid="{00000000-0005-0000-0000-000083150000}"/>
    <cellStyle name="Poznámka 7" xfId="754" xr:uid="{00000000-0005-0000-0000-000084150000}"/>
    <cellStyle name="procent 2" xfId="125" xr:uid="{00000000-0005-0000-0000-000085150000}"/>
    <cellStyle name="RD_pred_rokom" xfId="15" xr:uid="{00000000-0005-0000-0000-000086150000}"/>
    <cellStyle name="SAPBEXaggData" xfId="301" xr:uid="{00000000-0005-0000-0000-000087150000}"/>
    <cellStyle name="SAPBEXaggData 10" xfId="2190" xr:uid="{00000000-0005-0000-0000-000088150000}"/>
    <cellStyle name="SAPBEXaggData 10 10" xfId="21084" xr:uid="{00000000-0005-0000-0000-000089150000}"/>
    <cellStyle name="SAPBEXaggData 10 11" xfId="22674" xr:uid="{00000000-0005-0000-0000-00008A150000}"/>
    <cellStyle name="SAPBEXaggData 10 2" xfId="5093" xr:uid="{00000000-0005-0000-0000-00008B150000}"/>
    <cellStyle name="SAPBEXaggData 10 3" xfId="7570" xr:uid="{00000000-0005-0000-0000-00008C150000}"/>
    <cellStyle name="SAPBEXaggData 10 4" xfId="9523" xr:uid="{00000000-0005-0000-0000-00008D150000}"/>
    <cellStyle name="SAPBEXaggData 10 5" xfId="11477" xr:uid="{00000000-0005-0000-0000-00008E150000}"/>
    <cellStyle name="SAPBEXaggData 10 6" xfId="13430" xr:uid="{00000000-0005-0000-0000-00008F150000}"/>
    <cellStyle name="SAPBEXaggData 10 7" xfId="11144" xr:uid="{00000000-0005-0000-0000-000090150000}"/>
    <cellStyle name="SAPBEXaggData 10 8" xfId="17461" xr:uid="{00000000-0005-0000-0000-000091150000}"/>
    <cellStyle name="SAPBEXaggData 10 9" xfId="19313" xr:uid="{00000000-0005-0000-0000-000092150000}"/>
    <cellStyle name="SAPBEXaggData 11" xfId="2378" xr:uid="{00000000-0005-0000-0000-000093150000}"/>
    <cellStyle name="SAPBEXaggData 11 10" xfId="21258" xr:uid="{00000000-0005-0000-0000-000094150000}"/>
    <cellStyle name="SAPBEXaggData 11 11" xfId="22831" xr:uid="{00000000-0005-0000-0000-000095150000}"/>
    <cellStyle name="SAPBEXaggData 11 2" xfId="5281" xr:uid="{00000000-0005-0000-0000-000096150000}"/>
    <cellStyle name="SAPBEXaggData 11 3" xfId="7757" xr:uid="{00000000-0005-0000-0000-000097150000}"/>
    <cellStyle name="SAPBEXaggData 11 4" xfId="9710" xr:uid="{00000000-0005-0000-0000-000098150000}"/>
    <cellStyle name="SAPBEXaggData 11 5" xfId="11664" xr:uid="{00000000-0005-0000-0000-000099150000}"/>
    <cellStyle name="SAPBEXaggData 11 6" xfId="13616" xr:uid="{00000000-0005-0000-0000-00009A150000}"/>
    <cellStyle name="SAPBEXaggData 11 7" xfId="15008" xr:uid="{00000000-0005-0000-0000-00009B150000}"/>
    <cellStyle name="SAPBEXaggData 11 8" xfId="17644" xr:uid="{00000000-0005-0000-0000-00009C150000}"/>
    <cellStyle name="SAPBEXaggData 11 9" xfId="19490" xr:uid="{00000000-0005-0000-0000-00009D150000}"/>
    <cellStyle name="SAPBEXaggData 12" xfId="2321" xr:uid="{00000000-0005-0000-0000-00009E150000}"/>
    <cellStyle name="SAPBEXaggData 12 10" xfId="21202" xr:uid="{00000000-0005-0000-0000-00009F150000}"/>
    <cellStyle name="SAPBEXaggData 12 11" xfId="22779" xr:uid="{00000000-0005-0000-0000-0000A0150000}"/>
    <cellStyle name="SAPBEXaggData 12 2" xfId="5224" xr:uid="{00000000-0005-0000-0000-0000A1150000}"/>
    <cellStyle name="SAPBEXaggData 12 3" xfId="7700" xr:uid="{00000000-0005-0000-0000-0000A2150000}"/>
    <cellStyle name="SAPBEXaggData 12 4" xfId="9653" xr:uid="{00000000-0005-0000-0000-0000A3150000}"/>
    <cellStyle name="SAPBEXaggData 12 5" xfId="11607" xr:uid="{00000000-0005-0000-0000-0000A4150000}"/>
    <cellStyle name="SAPBEXaggData 12 6" xfId="13559" xr:uid="{00000000-0005-0000-0000-0000A5150000}"/>
    <cellStyle name="SAPBEXaggData 12 7" xfId="13267" xr:uid="{00000000-0005-0000-0000-0000A6150000}"/>
    <cellStyle name="SAPBEXaggData 12 8" xfId="17588" xr:uid="{00000000-0005-0000-0000-0000A7150000}"/>
    <cellStyle name="SAPBEXaggData 12 9" xfId="19434" xr:uid="{00000000-0005-0000-0000-0000A8150000}"/>
    <cellStyle name="SAPBEXaggData 13" xfId="2785" xr:uid="{00000000-0005-0000-0000-0000A9150000}"/>
    <cellStyle name="SAPBEXaggData 13 10" xfId="21622" xr:uid="{00000000-0005-0000-0000-0000AA150000}"/>
    <cellStyle name="SAPBEXaggData 13 11" xfId="23152" xr:uid="{00000000-0005-0000-0000-0000AB150000}"/>
    <cellStyle name="SAPBEXaggData 13 2" xfId="5687" xr:uid="{00000000-0005-0000-0000-0000AC150000}"/>
    <cellStyle name="SAPBEXaggData 13 3" xfId="8163" xr:uid="{00000000-0005-0000-0000-0000AD150000}"/>
    <cellStyle name="SAPBEXaggData 13 4" xfId="10115" xr:uid="{00000000-0005-0000-0000-0000AE150000}"/>
    <cellStyle name="SAPBEXaggData 13 5" xfId="12070" xr:uid="{00000000-0005-0000-0000-0000AF150000}"/>
    <cellStyle name="SAPBEXaggData 13 6" xfId="14020" xr:uid="{00000000-0005-0000-0000-0000B0150000}"/>
    <cellStyle name="SAPBEXaggData 13 7" xfId="16149" xr:uid="{00000000-0005-0000-0000-0000B1150000}"/>
    <cellStyle name="SAPBEXaggData 13 8" xfId="18037" xr:uid="{00000000-0005-0000-0000-0000B2150000}"/>
    <cellStyle name="SAPBEXaggData 13 9" xfId="19872" xr:uid="{00000000-0005-0000-0000-0000B3150000}"/>
    <cellStyle name="SAPBEXaggData 14" xfId="3204" xr:uid="{00000000-0005-0000-0000-0000B4150000}"/>
    <cellStyle name="SAPBEXaggData 15" xfId="2977" xr:uid="{00000000-0005-0000-0000-0000B5150000}"/>
    <cellStyle name="SAPBEXaggData 16" xfId="3773" xr:uid="{00000000-0005-0000-0000-0000B6150000}"/>
    <cellStyle name="SAPBEXaggData 17" xfId="9785" xr:uid="{00000000-0005-0000-0000-0000B7150000}"/>
    <cellStyle name="SAPBEXaggData 18" xfId="11740" xr:uid="{00000000-0005-0000-0000-0000B8150000}"/>
    <cellStyle name="SAPBEXaggData 19" xfId="14511" xr:uid="{00000000-0005-0000-0000-0000B9150000}"/>
    <cellStyle name="SAPBEXaggData 2" xfId="416" xr:uid="{00000000-0005-0000-0000-0000BA150000}"/>
    <cellStyle name="SAPBEXaggData 2 10" xfId="3319" xr:uid="{00000000-0005-0000-0000-0000BB150000}"/>
    <cellStyle name="SAPBEXaggData 2 11" xfId="5797" xr:uid="{00000000-0005-0000-0000-0000BC150000}"/>
    <cellStyle name="SAPBEXaggData 2 12" xfId="3534" xr:uid="{00000000-0005-0000-0000-0000BD150000}"/>
    <cellStyle name="SAPBEXaggData 2 13" xfId="10038" xr:uid="{00000000-0005-0000-0000-0000BE150000}"/>
    <cellStyle name="SAPBEXaggData 2 14" xfId="11993" xr:uid="{00000000-0005-0000-0000-0000BF150000}"/>
    <cellStyle name="SAPBEXaggData 2 15" xfId="13349" xr:uid="{00000000-0005-0000-0000-0000C0150000}"/>
    <cellStyle name="SAPBEXaggData 2 16" xfId="13885" xr:uid="{00000000-0005-0000-0000-0000C1150000}"/>
    <cellStyle name="SAPBEXaggData 2 17" xfId="17961" xr:uid="{00000000-0005-0000-0000-0000C2150000}"/>
    <cellStyle name="SAPBEXaggData 2 18" xfId="18265" xr:uid="{00000000-0005-0000-0000-0000C3150000}"/>
    <cellStyle name="SAPBEXaggData 2 19" xfId="21547" xr:uid="{00000000-0005-0000-0000-0000C4150000}"/>
    <cellStyle name="SAPBEXaggData 2 2" xfId="560" xr:uid="{00000000-0005-0000-0000-0000C5150000}"/>
    <cellStyle name="SAPBEXaggData 2 2 10" xfId="15101" xr:uid="{00000000-0005-0000-0000-0000C6150000}"/>
    <cellStyle name="SAPBEXaggData 2 2 11" xfId="15637" xr:uid="{00000000-0005-0000-0000-0000C7150000}"/>
    <cellStyle name="SAPBEXaggData 2 2 12" xfId="15241" xr:uid="{00000000-0005-0000-0000-0000C8150000}"/>
    <cellStyle name="SAPBEXaggData 2 2 13" xfId="17302" xr:uid="{00000000-0005-0000-0000-0000C9150000}"/>
    <cellStyle name="SAPBEXaggData 2 2 14" xfId="19157" xr:uid="{00000000-0005-0000-0000-0000CA150000}"/>
    <cellStyle name="SAPBEXaggData 2 2 2" xfId="1078" xr:uid="{00000000-0005-0000-0000-0000CB150000}"/>
    <cellStyle name="SAPBEXaggData 2 2 2 10" xfId="20124" xr:uid="{00000000-0005-0000-0000-0000CC150000}"/>
    <cellStyle name="SAPBEXaggData 2 2 2 11" xfId="21863" xr:uid="{00000000-0005-0000-0000-0000CD150000}"/>
    <cellStyle name="SAPBEXaggData 2 2 2 2" xfId="3981" xr:uid="{00000000-0005-0000-0000-0000CE150000}"/>
    <cellStyle name="SAPBEXaggData 2 2 2 3" xfId="6459" xr:uid="{00000000-0005-0000-0000-0000CF150000}"/>
    <cellStyle name="SAPBEXaggData 2 2 2 4" xfId="8416" xr:uid="{00000000-0005-0000-0000-0000D0150000}"/>
    <cellStyle name="SAPBEXaggData 2 2 2 5" xfId="10369" xr:uid="{00000000-0005-0000-0000-0000D1150000}"/>
    <cellStyle name="SAPBEXaggData 2 2 2 6" xfId="12324" xr:uid="{00000000-0005-0000-0000-0000D2150000}"/>
    <cellStyle name="SAPBEXaggData 2 2 2 7" xfId="7229" xr:uid="{00000000-0005-0000-0000-0000D3150000}"/>
    <cellStyle name="SAPBEXaggData 2 2 2 8" xfId="16402" xr:uid="{00000000-0005-0000-0000-0000D4150000}"/>
    <cellStyle name="SAPBEXaggData 2 2 2 9" xfId="18290" xr:uid="{00000000-0005-0000-0000-0000D5150000}"/>
    <cellStyle name="SAPBEXaggData 2 2 3" xfId="1365" xr:uid="{00000000-0005-0000-0000-0000D6150000}"/>
    <cellStyle name="SAPBEXaggData 2 2 3 10" xfId="20350" xr:uid="{00000000-0005-0000-0000-0000D7150000}"/>
    <cellStyle name="SAPBEXaggData 2 2 3 11" xfId="22042" xr:uid="{00000000-0005-0000-0000-0000D8150000}"/>
    <cellStyle name="SAPBEXaggData 2 2 3 2" xfId="4268" xr:uid="{00000000-0005-0000-0000-0000D9150000}"/>
    <cellStyle name="SAPBEXaggData 2 2 3 3" xfId="6746" xr:uid="{00000000-0005-0000-0000-0000DA150000}"/>
    <cellStyle name="SAPBEXaggData 2 2 3 4" xfId="8702" xr:uid="{00000000-0005-0000-0000-0000DB150000}"/>
    <cellStyle name="SAPBEXaggData 2 2 3 5" xfId="10655" xr:uid="{00000000-0005-0000-0000-0000DC150000}"/>
    <cellStyle name="SAPBEXaggData 2 2 3 6" xfId="12609" xr:uid="{00000000-0005-0000-0000-0000DD150000}"/>
    <cellStyle name="SAPBEXaggData 2 2 3 7" xfId="14254" xr:uid="{00000000-0005-0000-0000-0000DE150000}"/>
    <cellStyle name="SAPBEXaggData 2 2 3 8" xfId="16671" xr:uid="{00000000-0005-0000-0000-0000DF150000}"/>
    <cellStyle name="SAPBEXaggData 2 2 3 9" xfId="18543" xr:uid="{00000000-0005-0000-0000-0000E0150000}"/>
    <cellStyle name="SAPBEXaggData 2 2 4" xfId="1979" xr:uid="{00000000-0005-0000-0000-0000E1150000}"/>
    <cellStyle name="SAPBEXaggData 2 2 4 10" xfId="20890" xr:uid="{00000000-0005-0000-0000-0000E2150000}"/>
    <cellStyle name="SAPBEXaggData 2 2 4 11" xfId="22504" xr:uid="{00000000-0005-0000-0000-0000E3150000}"/>
    <cellStyle name="SAPBEXaggData 2 2 4 2" xfId="4882" xr:uid="{00000000-0005-0000-0000-0000E4150000}"/>
    <cellStyle name="SAPBEXaggData 2 2 4 3" xfId="7360" xr:uid="{00000000-0005-0000-0000-0000E5150000}"/>
    <cellStyle name="SAPBEXaggData 2 2 4 4" xfId="9314" xr:uid="{00000000-0005-0000-0000-0000E6150000}"/>
    <cellStyle name="SAPBEXaggData 2 2 4 5" xfId="11268" xr:uid="{00000000-0005-0000-0000-0000E7150000}"/>
    <cellStyle name="SAPBEXaggData 2 2 4 6" xfId="13220" xr:uid="{00000000-0005-0000-0000-0000E8150000}"/>
    <cellStyle name="SAPBEXaggData 2 2 4 7" xfId="14601" xr:uid="{00000000-0005-0000-0000-0000E9150000}"/>
    <cellStyle name="SAPBEXaggData 2 2 4 8" xfId="17256" xr:uid="{00000000-0005-0000-0000-0000EA150000}"/>
    <cellStyle name="SAPBEXaggData 2 2 4 9" xfId="19115" xr:uid="{00000000-0005-0000-0000-0000EB150000}"/>
    <cellStyle name="SAPBEXaggData 2 2 5" xfId="3463" xr:uid="{00000000-0005-0000-0000-0000EC150000}"/>
    <cellStyle name="SAPBEXaggData 2 2 6" xfId="5941" xr:uid="{00000000-0005-0000-0000-0000ED150000}"/>
    <cellStyle name="SAPBEXaggData 2 2 7" xfId="4017" xr:uid="{00000000-0005-0000-0000-0000EE150000}"/>
    <cellStyle name="SAPBEXaggData 2 2 8" xfId="7139" xr:uid="{00000000-0005-0000-0000-0000EF150000}"/>
    <cellStyle name="SAPBEXaggData 2 2 9" xfId="8736" xr:uid="{00000000-0005-0000-0000-0000F0150000}"/>
    <cellStyle name="SAPBEXaggData 2 3" xfId="964" xr:uid="{00000000-0005-0000-0000-0000F1150000}"/>
    <cellStyle name="SAPBEXaggData 2 3 10" xfId="20013" xr:uid="{00000000-0005-0000-0000-0000F2150000}"/>
    <cellStyle name="SAPBEXaggData 2 3 11" xfId="21760" xr:uid="{00000000-0005-0000-0000-0000F3150000}"/>
    <cellStyle name="SAPBEXaggData 2 3 2" xfId="3867" xr:uid="{00000000-0005-0000-0000-0000F4150000}"/>
    <cellStyle name="SAPBEXaggData 2 3 3" xfId="6345" xr:uid="{00000000-0005-0000-0000-0000F5150000}"/>
    <cellStyle name="SAPBEXaggData 2 3 4" xfId="8302" xr:uid="{00000000-0005-0000-0000-0000F6150000}"/>
    <cellStyle name="SAPBEXaggData 2 3 5" xfId="10255" xr:uid="{00000000-0005-0000-0000-0000F7150000}"/>
    <cellStyle name="SAPBEXaggData 2 3 6" xfId="12210" xr:uid="{00000000-0005-0000-0000-0000F8150000}"/>
    <cellStyle name="SAPBEXaggData 2 3 7" xfId="13894" xr:uid="{00000000-0005-0000-0000-0000F9150000}"/>
    <cellStyle name="SAPBEXaggData 2 3 8" xfId="16288" xr:uid="{00000000-0005-0000-0000-0000FA150000}"/>
    <cellStyle name="SAPBEXaggData 2 3 9" xfId="18177" xr:uid="{00000000-0005-0000-0000-0000FB150000}"/>
    <cellStyle name="SAPBEXaggData 2 4" xfId="1277" xr:uid="{00000000-0005-0000-0000-0000FC150000}"/>
    <cellStyle name="SAPBEXaggData 2 4 10" xfId="20264" xr:uid="{00000000-0005-0000-0000-0000FD150000}"/>
    <cellStyle name="SAPBEXaggData 2 4 11" xfId="21956" xr:uid="{00000000-0005-0000-0000-0000FE150000}"/>
    <cellStyle name="SAPBEXaggData 2 4 2" xfId="4180" xr:uid="{00000000-0005-0000-0000-0000FF150000}"/>
    <cellStyle name="SAPBEXaggData 2 4 3" xfId="6658" xr:uid="{00000000-0005-0000-0000-000000160000}"/>
    <cellStyle name="SAPBEXaggData 2 4 4" xfId="8614" xr:uid="{00000000-0005-0000-0000-000001160000}"/>
    <cellStyle name="SAPBEXaggData 2 4 5" xfId="10567" xr:uid="{00000000-0005-0000-0000-000002160000}"/>
    <cellStyle name="SAPBEXaggData 2 4 6" xfId="12521" xr:uid="{00000000-0005-0000-0000-000003160000}"/>
    <cellStyle name="SAPBEXaggData 2 4 7" xfId="15805" xr:uid="{00000000-0005-0000-0000-000004160000}"/>
    <cellStyle name="SAPBEXaggData 2 4 8" xfId="16583" xr:uid="{00000000-0005-0000-0000-000005160000}"/>
    <cellStyle name="SAPBEXaggData 2 4 9" xfId="18456" xr:uid="{00000000-0005-0000-0000-000006160000}"/>
    <cellStyle name="SAPBEXaggData 2 5" xfId="1623" xr:uid="{00000000-0005-0000-0000-000007160000}"/>
    <cellStyle name="SAPBEXaggData 2 5 10" xfId="20591" xr:uid="{00000000-0005-0000-0000-000008160000}"/>
    <cellStyle name="SAPBEXaggData 2 5 11" xfId="22263" xr:uid="{00000000-0005-0000-0000-000009160000}"/>
    <cellStyle name="SAPBEXaggData 2 5 2" xfId="4526" xr:uid="{00000000-0005-0000-0000-00000A160000}"/>
    <cellStyle name="SAPBEXaggData 2 5 3" xfId="7004" xr:uid="{00000000-0005-0000-0000-00000B160000}"/>
    <cellStyle name="SAPBEXaggData 2 5 4" xfId="8960" xr:uid="{00000000-0005-0000-0000-00000C160000}"/>
    <cellStyle name="SAPBEXaggData 2 5 5" xfId="10913" xr:uid="{00000000-0005-0000-0000-00000D160000}"/>
    <cellStyle name="SAPBEXaggData 2 5 6" xfId="12867" xr:uid="{00000000-0005-0000-0000-00000E160000}"/>
    <cellStyle name="SAPBEXaggData 2 5 7" xfId="6057" xr:uid="{00000000-0005-0000-0000-00000F160000}"/>
    <cellStyle name="SAPBEXaggData 2 5 8" xfId="16922" xr:uid="{00000000-0005-0000-0000-000010160000}"/>
    <cellStyle name="SAPBEXaggData 2 5 9" xfId="18793" xr:uid="{00000000-0005-0000-0000-000011160000}"/>
    <cellStyle name="SAPBEXaggData 2 6" xfId="1891" xr:uid="{00000000-0005-0000-0000-000012160000}"/>
    <cellStyle name="SAPBEXaggData 2 6 10" xfId="20802" xr:uid="{00000000-0005-0000-0000-000013160000}"/>
    <cellStyle name="SAPBEXaggData 2 6 11" xfId="22416" xr:uid="{00000000-0005-0000-0000-000014160000}"/>
    <cellStyle name="SAPBEXaggData 2 6 2" xfId="4794" xr:uid="{00000000-0005-0000-0000-000015160000}"/>
    <cellStyle name="SAPBEXaggData 2 6 3" xfId="7272" xr:uid="{00000000-0005-0000-0000-000016160000}"/>
    <cellStyle name="SAPBEXaggData 2 6 4" xfId="9226" xr:uid="{00000000-0005-0000-0000-000017160000}"/>
    <cellStyle name="SAPBEXaggData 2 6 5" xfId="11180" xr:uid="{00000000-0005-0000-0000-000018160000}"/>
    <cellStyle name="SAPBEXaggData 2 6 6" xfId="13132" xr:uid="{00000000-0005-0000-0000-000019160000}"/>
    <cellStyle name="SAPBEXaggData 2 6 7" xfId="15615" xr:uid="{00000000-0005-0000-0000-00001A160000}"/>
    <cellStyle name="SAPBEXaggData 2 6 8" xfId="17168" xr:uid="{00000000-0005-0000-0000-00001B160000}"/>
    <cellStyle name="SAPBEXaggData 2 6 9" xfId="19027" xr:uid="{00000000-0005-0000-0000-00001C160000}"/>
    <cellStyle name="SAPBEXaggData 2 7" xfId="2156" xr:uid="{00000000-0005-0000-0000-00001D160000}"/>
    <cellStyle name="SAPBEXaggData 2 7 10" xfId="21050" xr:uid="{00000000-0005-0000-0000-00001E160000}"/>
    <cellStyle name="SAPBEXaggData 2 7 11" xfId="22641" xr:uid="{00000000-0005-0000-0000-00001F160000}"/>
    <cellStyle name="SAPBEXaggData 2 7 2" xfId="5059" xr:uid="{00000000-0005-0000-0000-000020160000}"/>
    <cellStyle name="SAPBEXaggData 2 7 3" xfId="7536" xr:uid="{00000000-0005-0000-0000-000021160000}"/>
    <cellStyle name="SAPBEXaggData 2 7 4" xfId="9489" xr:uid="{00000000-0005-0000-0000-000022160000}"/>
    <cellStyle name="SAPBEXaggData 2 7 5" xfId="11443" xr:uid="{00000000-0005-0000-0000-000023160000}"/>
    <cellStyle name="SAPBEXaggData 2 7 6" xfId="13396" xr:uid="{00000000-0005-0000-0000-000024160000}"/>
    <cellStyle name="SAPBEXaggData 2 7 7" xfId="5896" xr:uid="{00000000-0005-0000-0000-000025160000}"/>
    <cellStyle name="SAPBEXaggData 2 7 8" xfId="17427" xr:uid="{00000000-0005-0000-0000-000026160000}"/>
    <cellStyle name="SAPBEXaggData 2 7 9" xfId="19279" xr:uid="{00000000-0005-0000-0000-000027160000}"/>
    <cellStyle name="SAPBEXaggData 2 8" xfId="2567" xr:uid="{00000000-0005-0000-0000-000028160000}"/>
    <cellStyle name="SAPBEXaggData 2 8 10" xfId="21423" xr:uid="{00000000-0005-0000-0000-000029160000}"/>
    <cellStyle name="SAPBEXaggData 2 8 11" xfId="22976" xr:uid="{00000000-0005-0000-0000-00002A160000}"/>
    <cellStyle name="SAPBEXaggData 2 8 2" xfId="5469" xr:uid="{00000000-0005-0000-0000-00002B160000}"/>
    <cellStyle name="SAPBEXaggData 2 8 3" xfId="7945" xr:uid="{00000000-0005-0000-0000-00002C160000}"/>
    <cellStyle name="SAPBEXaggData 2 8 4" xfId="9897" xr:uid="{00000000-0005-0000-0000-00002D160000}"/>
    <cellStyle name="SAPBEXaggData 2 8 5" xfId="11852" xr:uid="{00000000-0005-0000-0000-00002E160000}"/>
    <cellStyle name="SAPBEXaggData 2 8 6" xfId="13804" xr:uid="{00000000-0005-0000-0000-00002F160000}"/>
    <cellStyle name="SAPBEXaggData 2 8 7" xfId="15768" xr:uid="{00000000-0005-0000-0000-000030160000}"/>
    <cellStyle name="SAPBEXaggData 2 8 8" xfId="17826" xr:uid="{00000000-0005-0000-0000-000031160000}"/>
    <cellStyle name="SAPBEXaggData 2 8 9" xfId="19664" xr:uid="{00000000-0005-0000-0000-000032160000}"/>
    <cellStyle name="SAPBEXaggData 2 9" xfId="2825" xr:uid="{00000000-0005-0000-0000-000033160000}"/>
    <cellStyle name="SAPBEXaggData 2 9 10" xfId="21662" xr:uid="{00000000-0005-0000-0000-000034160000}"/>
    <cellStyle name="SAPBEXaggData 2 9 11" xfId="23192" xr:uid="{00000000-0005-0000-0000-000035160000}"/>
    <cellStyle name="SAPBEXaggData 2 9 2" xfId="5727" xr:uid="{00000000-0005-0000-0000-000036160000}"/>
    <cellStyle name="SAPBEXaggData 2 9 3" xfId="8203" xr:uid="{00000000-0005-0000-0000-000037160000}"/>
    <cellStyle name="SAPBEXaggData 2 9 4" xfId="10155" xr:uid="{00000000-0005-0000-0000-000038160000}"/>
    <cellStyle name="SAPBEXaggData 2 9 5" xfId="12110" xr:uid="{00000000-0005-0000-0000-000039160000}"/>
    <cellStyle name="SAPBEXaggData 2 9 6" xfId="14060" xr:uid="{00000000-0005-0000-0000-00003A160000}"/>
    <cellStyle name="SAPBEXaggData 2 9 7" xfId="16189" xr:uid="{00000000-0005-0000-0000-00003B160000}"/>
    <cellStyle name="SAPBEXaggData 2 9 8" xfId="18077" xr:uid="{00000000-0005-0000-0000-00003C160000}"/>
    <cellStyle name="SAPBEXaggData 2 9 9" xfId="19912" xr:uid="{00000000-0005-0000-0000-00003D160000}"/>
    <cellStyle name="SAPBEXaggData 20" xfId="14767" xr:uid="{00000000-0005-0000-0000-00003E160000}"/>
    <cellStyle name="SAPBEXaggData 21" xfId="17716" xr:uid="{00000000-0005-0000-0000-00003F160000}"/>
    <cellStyle name="SAPBEXaggData 22" xfId="15203" xr:uid="{00000000-0005-0000-0000-000040160000}"/>
    <cellStyle name="SAPBEXaggData 23" xfId="21324" xr:uid="{00000000-0005-0000-0000-000041160000}"/>
    <cellStyle name="SAPBEXaggData 3" xfId="436" xr:uid="{00000000-0005-0000-0000-000042160000}"/>
    <cellStyle name="SAPBEXaggData 3 10" xfId="5817" xr:uid="{00000000-0005-0000-0000-000043160000}"/>
    <cellStyle name="SAPBEXaggData 3 11" xfId="5885" xr:uid="{00000000-0005-0000-0000-000044160000}"/>
    <cellStyle name="SAPBEXaggData 3 12" xfId="9794" xr:uid="{00000000-0005-0000-0000-000045160000}"/>
    <cellStyle name="SAPBEXaggData 3 13" xfId="11749" xr:uid="{00000000-0005-0000-0000-000046160000}"/>
    <cellStyle name="SAPBEXaggData 3 14" xfId="14676" xr:uid="{00000000-0005-0000-0000-000047160000}"/>
    <cellStyle name="SAPBEXaggData 3 15" xfId="14869" xr:uid="{00000000-0005-0000-0000-000048160000}"/>
    <cellStyle name="SAPBEXaggData 3 16" xfId="17725" xr:uid="{00000000-0005-0000-0000-000049160000}"/>
    <cellStyle name="SAPBEXaggData 3 17" xfId="17501" xr:uid="{00000000-0005-0000-0000-00004A160000}"/>
    <cellStyle name="SAPBEXaggData 3 18" xfId="21330" xr:uid="{00000000-0005-0000-0000-00004B160000}"/>
    <cellStyle name="SAPBEXaggData 3 2" xfId="984" xr:uid="{00000000-0005-0000-0000-00004C160000}"/>
    <cellStyle name="SAPBEXaggData 3 2 10" xfId="20031" xr:uid="{00000000-0005-0000-0000-00004D160000}"/>
    <cellStyle name="SAPBEXaggData 3 2 11" xfId="21778" xr:uid="{00000000-0005-0000-0000-00004E160000}"/>
    <cellStyle name="SAPBEXaggData 3 2 2" xfId="3887" xr:uid="{00000000-0005-0000-0000-00004F160000}"/>
    <cellStyle name="SAPBEXaggData 3 2 3" xfId="6365" xr:uid="{00000000-0005-0000-0000-000050160000}"/>
    <cellStyle name="SAPBEXaggData 3 2 4" xfId="8322" xr:uid="{00000000-0005-0000-0000-000051160000}"/>
    <cellStyle name="SAPBEXaggData 3 2 5" xfId="10275" xr:uid="{00000000-0005-0000-0000-000052160000}"/>
    <cellStyle name="SAPBEXaggData 3 2 6" xfId="12230" xr:uid="{00000000-0005-0000-0000-000053160000}"/>
    <cellStyle name="SAPBEXaggData 3 2 7" xfId="12387" xr:uid="{00000000-0005-0000-0000-000054160000}"/>
    <cellStyle name="SAPBEXaggData 3 2 8" xfId="16308" xr:uid="{00000000-0005-0000-0000-000055160000}"/>
    <cellStyle name="SAPBEXaggData 3 2 9" xfId="18196" xr:uid="{00000000-0005-0000-0000-000056160000}"/>
    <cellStyle name="SAPBEXaggData 3 3" xfId="1297" xr:uid="{00000000-0005-0000-0000-000057160000}"/>
    <cellStyle name="SAPBEXaggData 3 3 10" xfId="20282" xr:uid="{00000000-0005-0000-0000-000058160000}"/>
    <cellStyle name="SAPBEXaggData 3 3 11" xfId="21974" xr:uid="{00000000-0005-0000-0000-000059160000}"/>
    <cellStyle name="SAPBEXaggData 3 3 2" xfId="4200" xr:uid="{00000000-0005-0000-0000-00005A160000}"/>
    <cellStyle name="SAPBEXaggData 3 3 3" xfId="6678" xr:uid="{00000000-0005-0000-0000-00005B160000}"/>
    <cellStyle name="SAPBEXaggData 3 3 4" xfId="8634" xr:uid="{00000000-0005-0000-0000-00005C160000}"/>
    <cellStyle name="SAPBEXaggData 3 3 5" xfId="10587" xr:uid="{00000000-0005-0000-0000-00005D160000}"/>
    <cellStyle name="SAPBEXaggData 3 3 6" xfId="12541" xr:uid="{00000000-0005-0000-0000-00005E160000}"/>
    <cellStyle name="SAPBEXaggData 3 3 7" xfId="15208" xr:uid="{00000000-0005-0000-0000-00005F160000}"/>
    <cellStyle name="SAPBEXaggData 3 3 8" xfId="16603" xr:uid="{00000000-0005-0000-0000-000060160000}"/>
    <cellStyle name="SAPBEXaggData 3 3 9" xfId="18475" xr:uid="{00000000-0005-0000-0000-000061160000}"/>
    <cellStyle name="SAPBEXaggData 3 4" xfId="1642" xr:uid="{00000000-0005-0000-0000-000062160000}"/>
    <cellStyle name="SAPBEXaggData 3 4 10" xfId="20610" xr:uid="{00000000-0005-0000-0000-000063160000}"/>
    <cellStyle name="SAPBEXaggData 3 4 11" xfId="22282" xr:uid="{00000000-0005-0000-0000-000064160000}"/>
    <cellStyle name="SAPBEXaggData 3 4 2" xfId="4545" xr:uid="{00000000-0005-0000-0000-000065160000}"/>
    <cellStyle name="SAPBEXaggData 3 4 3" xfId="7023" xr:uid="{00000000-0005-0000-0000-000066160000}"/>
    <cellStyle name="SAPBEXaggData 3 4 4" xfId="8979" xr:uid="{00000000-0005-0000-0000-000067160000}"/>
    <cellStyle name="SAPBEXaggData 3 4 5" xfId="10932" xr:uid="{00000000-0005-0000-0000-000068160000}"/>
    <cellStyle name="SAPBEXaggData 3 4 6" xfId="12886" xr:uid="{00000000-0005-0000-0000-000069160000}"/>
    <cellStyle name="SAPBEXaggData 3 4 7" xfId="13050" xr:uid="{00000000-0005-0000-0000-00006A160000}"/>
    <cellStyle name="SAPBEXaggData 3 4 8" xfId="16941" xr:uid="{00000000-0005-0000-0000-00006B160000}"/>
    <cellStyle name="SAPBEXaggData 3 4 9" xfId="18812" xr:uid="{00000000-0005-0000-0000-00006C160000}"/>
    <cellStyle name="SAPBEXaggData 3 5" xfId="1909" xr:uid="{00000000-0005-0000-0000-00006D160000}"/>
    <cellStyle name="SAPBEXaggData 3 5 10" xfId="20820" xr:uid="{00000000-0005-0000-0000-00006E160000}"/>
    <cellStyle name="SAPBEXaggData 3 5 11" xfId="22434" xr:uid="{00000000-0005-0000-0000-00006F160000}"/>
    <cellStyle name="SAPBEXaggData 3 5 2" xfId="4812" xr:uid="{00000000-0005-0000-0000-000070160000}"/>
    <cellStyle name="SAPBEXaggData 3 5 3" xfId="7290" xr:uid="{00000000-0005-0000-0000-000071160000}"/>
    <cellStyle name="SAPBEXaggData 3 5 4" xfId="9244" xr:uid="{00000000-0005-0000-0000-000072160000}"/>
    <cellStyle name="SAPBEXaggData 3 5 5" xfId="11198" xr:uid="{00000000-0005-0000-0000-000073160000}"/>
    <cellStyle name="SAPBEXaggData 3 5 6" xfId="13150" xr:uid="{00000000-0005-0000-0000-000074160000}"/>
    <cellStyle name="SAPBEXaggData 3 5 7" xfId="15280" xr:uid="{00000000-0005-0000-0000-000075160000}"/>
    <cellStyle name="SAPBEXaggData 3 5 8" xfId="17186" xr:uid="{00000000-0005-0000-0000-000076160000}"/>
    <cellStyle name="SAPBEXaggData 3 5 9" xfId="19045" xr:uid="{00000000-0005-0000-0000-000077160000}"/>
    <cellStyle name="SAPBEXaggData 3 6" xfId="2044" xr:uid="{00000000-0005-0000-0000-000078160000}"/>
    <cellStyle name="SAPBEXaggData 3 6 10" xfId="20946" xr:uid="{00000000-0005-0000-0000-000079160000}"/>
    <cellStyle name="SAPBEXaggData 3 6 11" xfId="22556" xr:uid="{00000000-0005-0000-0000-00007A160000}"/>
    <cellStyle name="SAPBEXaggData 3 6 2" xfId="4947" xr:uid="{00000000-0005-0000-0000-00007B160000}"/>
    <cellStyle name="SAPBEXaggData 3 6 3" xfId="7424" xr:uid="{00000000-0005-0000-0000-00007C160000}"/>
    <cellStyle name="SAPBEXaggData 3 6 4" xfId="9377" xr:uid="{00000000-0005-0000-0000-00007D160000}"/>
    <cellStyle name="SAPBEXaggData 3 6 5" xfId="11332" xr:uid="{00000000-0005-0000-0000-00007E160000}"/>
    <cellStyle name="SAPBEXaggData 3 6 6" xfId="13284" xr:uid="{00000000-0005-0000-0000-00007F160000}"/>
    <cellStyle name="SAPBEXaggData 3 6 7" xfId="7209" xr:uid="{00000000-0005-0000-0000-000080160000}"/>
    <cellStyle name="SAPBEXaggData 3 6 8" xfId="17316" xr:uid="{00000000-0005-0000-0000-000081160000}"/>
    <cellStyle name="SAPBEXaggData 3 6 9" xfId="19171" xr:uid="{00000000-0005-0000-0000-000082160000}"/>
    <cellStyle name="SAPBEXaggData 3 7" xfId="2517" xr:uid="{00000000-0005-0000-0000-000083160000}"/>
    <cellStyle name="SAPBEXaggData 3 7 10" xfId="21375" xr:uid="{00000000-0005-0000-0000-000084160000}"/>
    <cellStyle name="SAPBEXaggData 3 7 11" xfId="22929" xr:uid="{00000000-0005-0000-0000-000085160000}"/>
    <cellStyle name="SAPBEXaggData 3 7 2" xfId="5419" xr:uid="{00000000-0005-0000-0000-000086160000}"/>
    <cellStyle name="SAPBEXaggData 3 7 3" xfId="7895" xr:uid="{00000000-0005-0000-0000-000087160000}"/>
    <cellStyle name="SAPBEXaggData 3 7 4" xfId="9847" xr:uid="{00000000-0005-0000-0000-000088160000}"/>
    <cellStyle name="SAPBEXaggData 3 7 5" xfId="11802" xr:uid="{00000000-0005-0000-0000-000089160000}"/>
    <cellStyle name="SAPBEXaggData 3 7 6" xfId="13754" xr:uid="{00000000-0005-0000-0000-00008A160000}"/>
    <cellStyle name="SAPBEXaggData 3 7 7" xfId="14976" xr:uid="{00000000-0005-0000-0000-00008B160000}"/>
    <cellStyle name="SAPBEXaggData 3 7 8" xfId="17776" xr:uid="{00000000-0005-0000-0000-00008C160000}"/>
    <cellStyle name="SAPBEXaggData 3 7 9" xfId="19615" xr:uid="{00000000-0005-0000-0000-00008D160000}"/>
    <cellStyle name="SAPBEXaggData 3 8" xfId="2822" xr:uid="{00000000-0005-0000-0000-00008E160000}"/>
    <cellStyle name="SAPBEXaggData 3 8 10" xfId="21659" xr:uid="{00000000-0005-0000-0000-00008F160000}"/>
    <cellStyle name="SAPBEXaggData 3 8 11" xfId="23189" xr:uid="{00000000-0005-0000-0000-000090160000}"/>
    <cellStyle name="SAPBEXaggData 3 8 2" xfId="5724" xr:uid="{00000000-0005-0000-0000-000091160000}"/>
    <cellStyle name="SAPBEXaggData 3 8 3" xfId="8200" xr:uid="{00000000-0005-0000-0000-000092160000}"/>
    <cellStyle name="SAPBEXaggData 3 8 4" xfId="10152" xr:uid="{00000000-0005-0000-0000-000093160000}"/>
    <cellStyle name="SAPBEXaggData 3 8 5" xfId="12107" xr:uid="{00000000-0005-0000-0000-000094160000}"/>
    <cellStyle name="SAPBEXaggData 3 8 6" xfId="14057" xr:uid="{00000000-0005-0000-0000-000095160000}"/>
    <cellStyle name="SAPBEXaggData 3 8 7" xfId="16186" xr:uid="{00000000-0005-0000-0000-000096160000}"/>
    <cellStyle name="SAPBEXaggData 3 8 8" xfId="18074" xr:uid="{00000000-0005-0000-0000-000097160000}"/>
    <cellStyle name="SAPBEXaggData 3 8 9" xfId="19909" xr:uid="{00000000-0005-0000-0000-000098160000}"/>
    <cellStyle name="SAPBEXaggData 3 9" xfId="3339" xr:uid="{00000000-0005-0000-0000-000099160000}"/>
    <cellStyle name="SAPBEXaggData 4" xfId="376" xr:uid="{00000000-0005-0000-0000-00009A160000}"/>
    <cellStyle name="SAPBEXaggData 4 10" xfId="2949" xr:uid="{00000000-0005-0000-0000-00009B160000}"/>
    <cellStyle name="SAPBEXaggData 4 11" xfId="6171" xr:uid="{00000000-0005-0000-0000-00009C160000}"/>
    <cellStyle name="SAPBEXaggData 4 12" xfId="9448" xr:uid="{00000000-0005-0000-0000-00009D160000}"/>
    <cellStyle name="SAPBEXaggData 4 13" xfId="11402" xr:uid="{00000000-0005-0000-0000-00009E160000}"/>
    <cellStyle name="SAPBEXaggData 4 14" xfId="15374" xr:uid="{00000000-0005-0000-0000-00009F160000}"/>
    <cellStyle name="SAPBEXaggData 4 15" xfId="14708" xr:uid="{00000000-0005-0000-0000-0000A0160000}"/>
    <cellStyle name="SAPBEXaggData 4 16" xfId="17386" xr:uid="{00000000-0005-0000-0000-0000A1160000}"/>
    <cellStyle name="SAPBEXaggData 4 17" xfId="17094" xr:uid="{00000000-0005-0000-0000-0000A2160000}"/>
    <cellStyle name="SAPBEXaggData 4 18" xfId="21012" xr:uid="{00000000-0005-0000-0000-0000A3160000}"/>
    <cellStyle name="SAPBEXaggData 4 2" xfId="923" xr:uid="{00000000-0005-0000-0000-0000A4160000}"/>
    <cellStyle name="SAPBEXaggData 4 2 10" xfId="19973" xr:uid="{00000000-0005-0000-0000-0000A5160000}"/>
    <cellStyle name="SAPBEXaggData 4 2 11" xfId="20166" xr:uid="{00000000-0005-0000-0000-0000A6160000}"/>
    <cellStyle name="SAPBEXaggData 4 2 2" xfId="3826" xr:uid="{00000000-0005-0000-0000-0000A7160000}"/>
    <cellStyle name="SAPBEXaggData 4 2 3" xfId="6304" xr:uid="{00000000-0005-0000-0000-0000A8160000}"/>
    <cellStyle name="SAPBEXaggData 4 2 4" xfId="7152" xr:uid="{00000000-0005-0000-0000-0000A9160000}"/>
    <cellStyle name="SAPBEXaggData 4 2 5" xfId="8464" xr:uid="{00000000-0005-0000-0000-0000AA160000}"/>
    <cellStyle name="SAPBEXaggData 4 2 6" xfId="10417" xr:uid="{00000000-0005-0000-0000-0000AB160000}"/>
    <cellStyle name="SAPBEXaggData 4 2 7" xfId="9948" xr:uid="{00000000-0005-0000-0000-0000AC160000}"/>
    <cellStyle name="SAPBEXaggData 4 2 8" xfId="10735" xr:uid="{00000000-0005-0000-0000-0000AD160000}"/>
    <cellStyle name="SAPBEXaggData 4 2 9" xfId="16446" xr:uid="{00000000-0005-0000-0000-0000AE160000}"/>
    <cellStyle name="SAPBEXaggData 4 3" xfId="1238" xr:uid="{00000000-0005-0000-0000-0000AF160000}"/>
    <cellStyle name="SAPBEXaggData 4 3 10" xfId="20225" xr:uid="{00000000-0005-0000-0000-0000B0160000}"/>
    <cellStyle name="SAPBEXaggData 4 3 11" xfId="21917" xr:uid="{00000000-0005-0000-0000-0000B1160000}"/>
    <cellStyle name="SAPBEXaggData 4 3 2" xfId="4141" xr:uid="{00000000-0005-0000-0000-0000B2160000}"/>
    <cellStyle name="SAPBEXaggData 4 3 3" xfId="6619" xr:uid="{00000000-0005-0000-0000-0000B3160000}"/>
    <cellStyle name="SAPBEXaggData 4 3 4" xfId="8575" xr:uid="{00000000-0005-0000-0000-0000B4160000}"/>
    <cellStyle name="SAPBEXaggData 4 3 5" xfId="10528" xr:uid="{00000000-0005-0000-0000-0000B5160000}"/>
    <cellStyle name="SAPBEXaggData 4 3 6" xfId="12482" xr:uid="{00000000-0005-0000-0000-0000B6160000}"/>
    <cellStyle name="SAPBEXaggData 4 3 7" xfId="12371" xr:uid="{00000000-0005-0000-0000-0000B7160000}"/>
    <cellStyle name="SAPBEXaggData 4 3 8" xfId="16544" xr:uid="{00000000-0005-0000-0000-0000B8160000}"/>
    <cellStyle name="SAPBEXaggData 4 3 9" xfId="18417" xr:uid="{00000000-0005-0000-0000-0000B9160000}"/>
    <cellStyle name="SAPBEXaggData 4 4" xfId="1583" xr:uid="{00000000-0005-0000-0000-0000BA160000}"/>
    <cellStyle name="SAPBEXaggData 4 4 10" xfId="20552" xr:uid="{00000000-0005-0000-0000-0000BB160000}"/>
    <cellStyle name="SAPBEXaggData 4 4 11" xfId="22224" xr:uid="{00000000-0005-0000-0000-0000BC160000}"/>
    <cellStyle name="SAPBEXaggData 4 4 2" xfId="4486" xr:uid="{00000000-0005-0000-0000-0000BD160000}"/>
    <cellStyle name="SAPBEXaggData 4 4 3" xfId="6964" xr:uid="{00000000-0005-0000-0000-0000BE160000}"/>
    <cellStyle name="SAPBEXaggData 4 4 4" xfId="8920" xr:uid="{00000000-0005-0000-0000-0000BF160000}"/>
    <cellStyle name="SAPBEXaggData 4 4 5" xfId="10873" xr:uid="{00000000-0005-0000-0000-0000C0160000}"/>
    <cellStyle name="SAPBEXaggData 4 4 6" xfId="12827" xr:uid="{00000000-0005-0000-0000-0000C1160000}"/>
    <cellStyle name="SAPBEXaggData 4 4 7" xfId="14157" xr:uid="{00000000-0005-0000-0000-0000C2160000}"/>
    <cellStyle name="SAPBEXaggData 4 4 8" xfId="16882" xr:uid="{00000000-0005-0000-0000-0000C3160000}"/>
    <cellStyle name="SAPBEXaggData 4 4 9" xfId="18754" xr:uid="{00000000-0005-0000-0000-0000C4160000}"/>
    <cellStyle name="SAPBEXaggData 4 5" xfId="1503" xr:uid="{00000000-0005-0000-0000-0000C5160000}"/>
    <cellStyle name="SAPBEXaggData 4 5 10" xfId="20473" xr:uid="{00000000-0005-0000-0000-0000C6160000}"/>
    <cellStyle name="SAPBEXaggData 4 5 11" xfId="22145" xr:uid="{00000000-0005-0000-0000-0000C7160000}"/>
    <cellStyle name="SAPBEXaggData 4 5 2" xfId="4406" xr:uid="{00000000-0005-0000-0000-0000C8160000}"/>
    <cellStyle name="SAPBEXaggData 4 5 3" xfId="6884" xr:uid="{00000000-0005-0000-0000-0000C9160000}"/>
    <cellStyle name="SAPBEXaggData 4 5 4" xfId="8840" xr:uid="{00000000-0005-0000-0000-0000CA160000}"/>
    <cellStyle name="SAPBEXaggData 4 5 5" xfId="10793" xr:uid="{00000000-0005-0000-0000-0000CB160000}"/>
    <cellStyle name="SAPBEXaggData 4 5 6" xfId="12747" xr:uid="{00000000-0005-0000-0000-0000CC160000}"/>
    <cellStyle name="SAPBEXaggData 4 5 7" xfId="15900" xr:uid="{00000000-0005-0000-0000-0000CD160000}"/>
    <cellStyle name="SAPBEXaggData 4 5 8" xfId="16802" xr:uid="{00000000-0005-0000-0000-0000CE160000}"/>
    <cellStyle name="SAPBEXaggData 4 5 9" xfId="18674" xr:uid="{00000000-0005-0000-0000-0000CF160000}"/>
    <cellStyle name="SAPBEXaggData 4 6" xfId="2210" xr:uid="{00000000-0005-0000-0000-0000D0160000}"/>
    <cellStyle name="SAPBEXaggData 4 6 10" xfId="21102" xr:uid="{00000000-0005-0000-0000-0000D1160000}"/>
    <cellStyle name="SAPBEXaggData 4 6 11" xfId="22692" xr:uid="{00000000-0005-0000-0000-0000D2160000}"/>
    <cellStyle name="SAPBEXaggData 4 6 2" xfId="5113" xr:uid="{00000000-0005-0000-0000-0000D3160000}"/>
    <cellStyle name="SAPBEXaggData 4 6 3" xfId="7589" xr:uid="{00000000-0005-0000-0000-0000D4160000}"/>
    <cellStyle name="SAPBEXaggData 4 6 4" xfId="9543" xr:uid="{00000000-0005-0000-0000-0000D5160000}"/>
    <cellStyle name="SAPBEXaggData 4 6 5" xfId="11497" xr:uid="{00000000-0005-0000-0000-0000D6160000}"/>
    <cellStyle name="SAPBEXaggData 4 6 6" xfId="13450" xr:uid="{00000000-0005-0000-0000-0000D7160000}"/>
    <cellStyle name="SAPBEXaggData 4 6 7" xfId="14286" xr:uid="{00000000-0005-0000-0000-0000D8160000}"/>
    <cellStyle name="SAPBEXaggData 4 6 8" xfId="17481" xr:uid="{00000000-0005-0000-0000-0000D9160000}"/>
    <cellStyle name="SAPBEXaggData 4 6 9" xfId="19331" xr:uid="{00000000-0005-0000-0000-0000DA160000}"/>
    <cellStyle name="SAPBEXaggData 4 7" xfId="2546" xr:uid="{00000000-0005-0000-0000-0000DB160000}"/>
    <cellStyle name="SAPBEXaggData 4 7 10" xfId="21402" xr:uid="{00000000-0005-0000-0000-0000DC160000}"/>
    <cellStyle name="SAPBEXaggData 4 7 11" xfId="22956" xr:uid="{00000000-0005-0000-0000-0000DD160000}"/>
    <cellStyle name="SAPBEXaggData 4 7 2" xfId="5448" xr:uid="{00000000-0005-0000-0000-0000DE160000}"/>
    <cellStyle name="SAPBEXaggData 4 7 3" xfId="7924" xr:uid="{00000000-0005-0000-0000-0000DF160000}"/>
    <cellStyle name="SAPBEXaggData 4 7 4" xfId="9876" xr:uid="{00000000-0005-0000-0000-0000E0160000}"/>
    <cellStyle name="SAPBEXaggData 4 7 5" xfId="11831" xr:uid="{00000000-0005-0000-0000-0000E1160000}"/>
    <cellStyle name="SAPBEXaggData 4 7 6" xfId="13783" xr:uid="{00000000-0005-0000-0000-0000E2160000}"/>
    <cellStyle name="SAPBEXaggData 4 7 7" xfId="11114" xr:uid="{00000000-0005-0000-0000-0000E3160000}"/>
    <cellStyle name="SAPBEXaggData 4 7 8" xfId="17805" xr:uid="{00000000-0005-0000-0000-0000E4160000}"/>
    <cellStyle name="SAPBEXaggData 4 7 9" xfId="19644" xr:uid="{00000000-0005-0000-0000-0000E5160000}"/>
    <cellStyle name="SAPBEXaggData 4 8" xfId="2736" xr:uid="{00000000-0005-0000-0000-0000E6160000}"/>
    <cellStyle name="SAPBEXaggData 4 8 10" xfId="21574" xr:uid="{00000000-0005-0000-0000-0000E7160000}"/>
    <cellStyle name="SAPBEXaggData 4 8 11" xfId="23104" xr:uid="{00000000-0005-0000-0000-0000E8160000}"/>
    <cellStyle name="SAPBEXaggData 4 8 2" xfId="5638" xr:uid="{00000000-0005-0000-0000-0000E9160000}"/>
    <cellStyle name="SAPBEXaggData 4 8 3" xfId="8114" xr:uid="{00000000-0005-0000-0000-0000EA160000}"/>
    <cellStyle name="SAPBEXaggData 4 8 4" xfId="10066" xr:uid="{00000000-0005-0000-0000-0000EB160000}"/>
    <cellStyle name="SAPBEXaggData 4 8 5" xfId="12021" xr:uid="{00000000-0005-0000-0000-0000EC160000}"/>
    <cellStyle name="SAPBEXaggData 4 8 6" xfId="13971" xr:uid="{00000000-0005-0000-0000-0000ED160000}"/>
    <cellStyle name="SAPBEXaggData 4 8 7" xfId="16100" xr:uid="{00000000-0005-0000-0000-0000EE160000}"/>
    <cellStyle name="SAPBEXaggData 4 8 8" xfId="17988" xr:uid="{00000000-0005-0000-0000-0000EF160000}"/>
    <cellStyle name="SAPBEXaggData 4 8 9" xfId="19824" xr:uid="{00000000-0005-0000-0000-0000F0160000}"/>
    <cellStyle name="SAPBEXaggData 4 9" xfId="3279" xr:uid="{00000000-0005-0000-0000-0000F1160000}"/>
    <cellStyle name="SAPBEXaggData 5" xfId="349" xr:uid="{00000000-0005-0000-0000-0000F2160000}"/>
    <cellStyle name="SAPBEXaggData 5 10" xfId="2954" xr:uid="{00000000-0005-0000-0000-0000F3160000}"/>
    <cellStyle name="SAPBEXaggData 5 11" xfId="6786" xr:uid="{00000000-0005-0000-0000-0000F4160000}"/>
    <cellStyle name="SAPBEXaggData 5 12" xfId="8741" xr:uid="{00000000-0005-0000-0000-0000F5160000}"/>
    <cellStyle name="SAPBEXaggData 5 13" xfId="10694" xr:uid="{00000000-0005-0000-0000-0000F6160000}"/>
    <cellStyle name="SAPBEXaggData 5 14" xfId="15376" xr:uid="{00000000-0005-0000-0000-0000F7160000}"/>
    <cellStyle name="SAPBEXaggData 5 15" xfId="15933" xr:uid="{00000000-0005-0000-0000-0000F8160000}"/>
    <cellStyle name="SAPBEXaggData 5 16" xfId="16705" xr:uid="{00000000-0005-0000-0000-0000F9160000}"/>
    <cellStyle name="SAPBEXaggData 5 17" xfId="16491" xr:uid="{00000000-0005-0000-0000-0000FA160000}"/>
    <cellStyle name="SAPBEXaggData 5 18" xfId="20384" xr:uid="{00000000-0005-0000-0000-0000FB160000}"/>
    <cellStyle name="SAPBEXaggData 5 2" xfId="900" xr:uid="{00000000-0005-0000-0000-0000FC160000}"/>
    <cellStyle name="SAPBEXaggData 5 2 10" xfId="17124" xr:uid="{00000000-0005-0000-0000-0000FD160000}"/>
    <cellStyle name="SAPBEXaggData 5 2 11" xfId="20171" xr:uid="{00000000-0005-0000-0000-0000FE160000}"/>
    <cellStyle name="SAPBEXaggData 5 2 2" xfId="3803" xr:uid="{00000000-0005-0000-0000-0000FF160000}"/>
    <cellStyle name="SAPBEXaggData 5 2 3" xfId="6281" xr:uid="{00000000-0005-0000-0000-000000170000}"/>
    <cellStyle name="SAPBEXaggData 5 2 4" xfId="7157" xr:uid="{00000000-0005-0000-0000-000001170000}"/>
    <cellStyle name="SAPBEXaggData 5 2 5" xfId="8469" xr:uid="{00000000-0005-0000-0000-000002170000}"/>
    <cellStyle name="SAPBEXaggData 5 2 6" xfId="10422" xr:uid="{00000000-0005-0000-0000-000003170000}"/>
    <cellStyle name="SAPBEXaggData 5 2 7" xfId="4914" xr:uid="{00000000-0005-0000-0000-000004170000}"/>
    <cellStyle name="SAPBEXaggData 5 2 8" xfId="14656" xr:uid="{00000000-0005-0000-0000-000005170000}"/>
    <cellStyle name="SAPBEXaggData 5 2 9" xfId="16451" xr:uid="{00000000-0005-0000-0000-000006170000}"/>
    <cellStyle name="SAPBEXaggData 5 3" xfId="763" xr:uid="{00000000-0005-0000-0000-000007170000}"/>
    <cellStyle name="SAPBEXaggData 5 3 10" xfId="19555" xr:uid="{00000000-0005-0000-0000-000008170000}"/>
    <cellStyle name="SAPBEXaggData 5 3 11" xfId="20199" xr:uid="{00000000-0005-0000-0000-000009170000}"/>
    <cellStyle name="SAPBEXaggData 5 3 2" xfId="3666" xr:uid="{00000000-0005-0000-0000-00000A170000}"/>
    <cellStyle name="SAPBEXaggData 5 3 3" xfId="6144" xr:uid="{00000000-0005-0000-0000-00000B170000}"/>
    <cellStyle name="SAPBEXaggData 5 3 4" xfId="7197" xr:uid="{00000000-0005-0000-0000-00000C170000}"/>
    <cellStyle name="SAPBEXaggData 5 3 5" xfId="8509" xr:uid="{00000000-0005-0000-0000-00000D170000}"/>
    <cellStyle name="SAPBEXaggData 5 3 6" xfId="10462" xr:uid="{00000000-0005-0000-0000-00000E170000}"/>
    <cellStyle name="SAPBEXaggData 5 3 7" xfId="14146" xr:uid="{00000000-0005-0000-0000-00000F170000}"/>
    <cellStyle name="SAPBEXaggData 5 3 8" xfId="13530" xr:uid="{00000000-0005-0000-0000-000010170000}"/>
    <cellStyle name="SAPBEXaggData 5 3 9" xfId="16490" xr:uid="{00000000-0005-0000-0000-000011170000}"/>
    <cellStyle name="SAPBEXaggData 5 4" xfId="1559" xr:uid="{00000000-0005-0000-0000-000012170000}"/>
    <cellStyle name="SAPBEXaggData 5 4 10" xfId="20528" xr:uid="{00000000-0005-0000-0000-000013170000}"/>
    <cellStyle name="SAPBEXaggData 5 4 11" xfId="22200" xr:uid="{00000000-0005-0000-0000-000014170000}"/>
    <cellStyle name="SAPBEXaggData 5 4 2" xfId="4462" xr:uid="{00000000-0005-0000-0000-000015170000}"/>
    <cellStyle name="SAPBEXaggData 5 4 3" xfId="6940" xr:uid="{00000000-0005-0000-0000-000016170000}"/>
    <cellStyle name="SAPBEXaggData 5 4 4" xfId="8896" xr:uid="{00000000-0005-0000-0000-000017170000}"/>
    <cellStyle name="SAPBEXaggData 5 4 5" xfId="10849" xr:uid="{00000000-0005-0000-0000-000018170000}"/>
    <cellStyle name="SAPBEXaggData 5 4 6" xfId="12803" xr:uid="{00000000-0005-0000-0000-000019170000}"/>
    <cellStyle name="SAPBEXaggData 5 4 7" xfId="10487" xr:uid="{00000000-0005-0000-0000-00001A170000}"/>
    <cellStyle name="SAPBEXaggData 5 4 8" xfId="16858" xr:uid="{00000000-0005-0000-0000-00001B170000}"/>
    <cellStyle name="SAPBEXaggData 5 4 9" xfId="18730" xr:uid="{00000000-0005-0000-0000-00001C170000}"/>
    <cellStyle name="SAPBEXaggData 5 5" xfId="1421" xr:uid="{00000000-0005-0000-0000-00001D170000}"/>
    <cellStyle name="SAPBEXaggData 5 5 10" xfId="20401" xr:uid="{00000000-0005-0000-0000-00001E170000}"/>
    <cellStyle name="SAPBEXaggData 5 5 11" xfId="22091" xr:uid="{00000000-0005-0000-0000-00001F170000}"/>
    <cellStyle name="SAPBEXaggData 5 5 2" xfId="4324" xr:uid="{00000000-0005-0000-0000-000020170000}"/>
    <cellStyle name="SAPBEXaggData 5 5 3" xfId="6802" xr:uid="{00000000-0005-0000-0000-000021170000}"/>
    <cellStyle name="SAPBEXaggData 5 5 4" xfId="8758" xr:uid="{00000000-0005-0000-0000-000022170000}"/>
    <cellStyle name="SAPBEXaggData 5 5 5" xfId="10711" xr:uid="{00000000-0005-0000-0000-000023170000}"/>
    <cellStyle name="SAPBEXaggData 5 5 6" xfId="12665" xr:uid="{00000000-0005-0000-0000-000024170000}"/>
    <cellStyle name="SAPBEXaggData 5 5 7" xfId="14524" xr:uid="{00000000-0005-0000-0000-000025170000}"/>
    <cellStyle name="SAPBEXaggData 5 5 8" xfId="16722" xr:uid="{00000000-0005-0000-0000-000026170000}"/>
    <cellStyle name="SAPBEXaggData 5 5 9" xfId="18595" xr:uid="{00000000-0005-0000-0000-000027170000}"/>
    <cellStyle name="SAPBEXaggData 5 6" xfId="2072" xr:uid="{00000000-0005-0000-0000-000028170000}"/>
    <cellStyle name="SAPBEXaggData 5 6 10" xfId="20974" xr:uid="{00000000-0005-0000-0000-000029170000}"/>
    <cellStyle name="SAPBEXaggData 5 6 11" xfId="22583" xr:uid="{00000000-0005-0000-0000-00002A170000}"/>
    <cellStyle name="SAPBEXaggData 5 6 2" xfId="4975" xr:uid="{00000000-0005-0000-0000-00002B170000}"/>
    <cellStyle name="SAPBEXaggData 5 6 3" xfId="7452" xr:uid="{00000000-0005-0000-0000-00002C170000}"/>
    <cellStyle name="SAPBEXaggData 5 6 4" xfId="9405" xr:uid="{00000000-0005-0000-0000-00002D170000}"/>
    <cellStyle name="SAPBEXaggData 5 6 5" xfId="11360" xr:uid="{00000000-0005-0000-0000-00002E170000}"/>
    <cellStyle name="SAPBEXaggData 5 6 6" xfId="13312" xr:uid="{00000000-0005-0000-0000-00002F170000}"/>
    <cellStyle name="SAPBEXaggData 5 6 7" xfId="4301" xr:uid="{00000000-0005-0000-0000-000030170000}"/>
    <cellStyle name="SAPBEXaggData 5 6 8" xfId="17344" xr:uid="{00000000-0005-0000-0000-000031170000}"/>
    <cellStyle name="SAPBEXaggData 5 6 9" xfId="19199" xr:uid="{00000000-0005-0000-0000-000032170000}"/>
    <cellStyle name="SAPBEXaggData 5 7" xfId="2614" xr:uid="{00000000-0005-0000-0000-000033170000}"/>
    <cellStyle name="SAPBEXaggData 5 7 10" xfId="21470" xr:uid="{00000000-0005-0000-0000-000034170000}"/>
    <cellStyle name="SAPBEXaggData 5 7 11" xfId="23022" xr:uid="{00000000-0005-0000-0000-000035170000}"/>
    <cellStyle name="SAPBEXaggData 5 7 2" xfId="5516" xr:uid="{00000000-0005-0000-0000-000036170000}"/>
    <cellStyle name="SAPBEXaggData 5 7 3" xfId="7992" xr:uid="{00000000-0005-0000-0000-000037170000}"/>
    <cellStyle name="SAPBEXaggData 5 7 4" xfId="9944" xr:uid="{00000000-0005-0000-0000-000038170000}"/>
    <cellStyle name="SAPBEXaggData 5 7 5" xfId="11899" xr:uid="{00000000-0005-0000-0000-000039170000}"/>
    <cellStyle name="SAPBEXaggData 5 7 6" xfId="13851" xr:uid="{00000000-0005-0000-0000-00003A170000}"/>
    <cellStyle name="SAPBEXaggData 5 7 7" xfId="14324" xr:uid="{00000000-0005-0000-0000-00003B170000}"/>
    <cellStyle name="SAPBEXaggData 5 7 8" xfId="17873" xr:uid="{00000000-0005-0000-0000-00003C170000}"/>
    <cellStyle name="SAPBEXaggData 5 7 9" xfId="19711" xr:uid="{00000000-0005-0000-0000-00003D170000}"/>
    <cellStyle name="SAPBEXaggData 5 8" xfId="2746" xr:uid="{00000000-0005-0000-0000-00003E170000}"/>
    <cellStyle name="SAPBEXaggData 5 8 10" xfId="21584" xr:uid="{00000000-0005-0000-0000-00003F170000}"/>
    <cellStyle name="SAPBEXaggData 5 8 11" xfId="23114" xr:uid="{00000000-0005-0000-0000-000040170000}"/>
    <cellStyle name="SAPBEXaggData 5 8 2" xfId="5648" xr:uid="{00000000-0005-0000-0000-000041170000}"/>
    <cellStyle name="SAPBEXaggData 5 8 3" xfId="8124" xr:uid="{00000000-0005-0000-0000-000042170000}"/>
    <cellStyle name="SAPBEXaggData 5 8 4" xfId="10076" xr:uid="{00000000-0005-0000-0000-000043170000}"/>
    <cellStyle name="SAPBEXaggData 5 8 5" xfId="12031" xr:uid="{00000000-0005-0000-0000-000044170000}"/>
    <cellStyle name="SAPBEXaggData 5 8 6" xfId="13981" xr:uid="{00000000-0005-0000-0000-000045170000}"/>
    <cellStyle name="SAPBEXaggData 5 8 7" xfId="16110" xr:uid="{00000000-0005-0000-0000-000046170000}"/>
    <cellStyle name="SAPBEXaggData 5 8 8" xfId="17998" xr:uid="{00000000-0005-0000-0000-000047170000}"/>
    <cellStyle name="SAPBEXaggData 5 8 9" xfId="19834" xr:uid="{00000000-0005-0000-0000-000048170000}"/>
    <cellStyle name="SAPBEXaggData 5 9" xfId="3252" xr:uid="{00000000-0005-0000-0000-000049170000}"/>
    <cellStyle name="SAPBEXaggData 6" xfId="857" xr:uid="{00000000-0005-0000-0000-00004A170000}"/>
    <cellStyle name="SAPBEXaggData 6 10" xfId="7673" xr:uid="{00000000-0005-0000-0000-00004B170000}"/>
    <cellStyle name="SAPBEXaggData 6 11" xfId="12376" xr:uid="{00000000-0005-0000-0000-00004C170000}"/>
    <cellStyle name="SAPBEXaggData 6 12" xfId="18352" xr:uid="{00000000-0005-0000-0000-00004D170000}"/>
    <cellStyle name="SAPBEXaggData 6 13" xfId="17147" xr:uid="{00000000-0005-0000-0000-00004E170000}"/>
    <cellStyle name="SAPBEXaggData 6 2" xfId="2684" xr:uid="{00000000-0005-0000-0000-00004F170000}"/>
    <cellStyle name="SAPBEXaggData 6 2 10" xfId="21523" xr:uid="{00000000-0005-0000-0000-000050170000}"/>
    <cellStyle name="SAPBEXaggData 6 2 11" xfId="23060" xr:uid="{00000000-0005-0000-0000-000051170000}"/>
    <cellStyle name="SAPBEXaggData 6 2 2" xfId="5586" xr:uid="{00000000-0005-0000-0000-000052170000}"/>
    <cellStyle name="SAPBEXaggData 6 2 3" xfId="8062" xr:uid="{00000000-0005-0000-0000-000053170000}"/>
    <cellStyle name="SAPBEXaggData 6 2 4" xfId="10014" xr:uid="{00000000-0005-0000-0000-000054170000}"/>
    <cellStyle name="SAPBEXaggData 6 2 5" xfId="11969" xr:uid="{00000000-0005-0000-0000-000055170000}"/>
    <cellStyle name="SAPBEXaggData 6 2 6" xfId="13919" xr:uid="{00000000-0005-0000-0000-000056170000}"/>
    <cellStyle name="SAPBEXaggData 6 2 7" xfId="16048" xr:uid="{00000000-0005-0000-0000-000057170000}"/>
    <cellStyle name="SAPBEXaggData 6 2 8" xfId="17937" xr:uid="{00000000-0005-0000-0000-000058170000}"/>
    <cellStyle name="SAPBEXaggData 6 2 9" xfId="19773" xr:uid="{00000000-0005-0000-0000-000059170000}"/>
    <cellStyle name="SAPBEXaggData 6 3" xfId="2860" xr:uid="{00000000-0005-0000-0000-00005A170000}"/>
    <cellStyle name="SAPBEXaggData 6 3 10" xfId="21697" xr:uid="{00000000-0005-0000-0000-00005B170000}"/>
    <cellStyle name="SAPBEXaggData 6 3 11" xfId="23226" xr:uid="{00000000-0005-0000-0000-00005C170000}"/>
    <cellStyle name="SAPBEXaggData 6 3 2" xfId="5762" xr:uid="{00000000-0005-0000-0000-00005D170000}"/>
    <cellStyle name="SAPBEXaggData 6 3 3" xfId="8238" xr:uid="{00000000-0005-0000-0000-00005E170000}"/>
    <cellStyle name="SAPBEXaggData 6 3 4" xfId="10190" xr:uid="{00000000-0005-0000-0000-00005F170000}"/>
    <cellStyle name="SAPBEXaggData 6 3 5" xfId="12145" xr:uid="{00000000-0005-0000-0000-000060170000}"/>
    <cellStyle name="SAPBEXaggData 6 3 6" xfId="14095" xr:uid="{00000000-0005-0000-0000-000061170000}"/>
    <cellStyle name="SAPBEXaggData 6 3 7" xfId="16224" xr:uid="{00000000-0005-0000-0000-000062170000}"/>
    <cellStyle name="SAPBEXaggData 6 3 8" xfId="18112" xr:uid="{00000000-0005-0000-0000-000063170000}"/>
    <cellStyle name="SAPBEXaggData 6 3 9" xfId="19947" xr:uid="{00000000-0005-0000-0000-000064170000}"/>
    <cellStyle name="SAPBEXaggData 6 4" xfId="3760" xr:uid="{00000000-0005-0000-0000-000065170000}"/>
    <cellStyle name="SAPBEXaggData 6 5" xfId="6238" xr:uid="{00000000-0005-0000-0000-000066170000}"/>
    <cellStyle name="SAPBEXaggData 6 6" xfId="7466" xr:uid="{00000000-0005-0000-0000-000067170000}"/>
    <cellStyle name="SAPBEXaggData 6 7" xfId="5189" xr:uid="{00000000-0005-0000-0000-000068170000}"/>
    <cellStyle name="SAPBEXaggData 6 8" xfId="3197" xr:uid="{00000000-0005-0000-0000-000069170000}"/>
    <cellStyle name="SAPBEXaggData 6 9" xfId="15513" xr:uid="{00000000-0005-0000-0000-00006A170000}"/>
    <cellStyle name="SAPBEXaggData 7" xfId="1066" xr:uid="{00000000-0005-0000-0000-00006B170000}"/>
    <cellStyle name="SAPBEXaggData 7 10" xfId="20113" xr:uid="{00000000-0005-0000-0000-00006C170000}"/>
    <cellStyle name="SAPBEXaggData 7 11" xfId="21852" xr:uid="{00000000-0005-0000-0000-00006D170000}"/>
    <cellStyle name="SAPBEXaggData 7 2" xfId="3969" xr:uid="{00000000-0005-0000-0000-00006E170000}"/>
    <cellStyle name="SAPBEXaggData 7 3" xfId="6447" xr:uid="{00000000-0005-0000-0000-00006F170000}"/>
    <cellStyle name="SAPBEXaggData 7 4" xfId="8404" xr:uid="{00000000-0005-0000-0000-000070170000}"/>
    <cellStyle name="SAPBEXaggData 7 5" xfId="10357" xr:uid="{00000000-0005-0000-0000-000071170000}"/>
    <cellStyle name="SAPBEXaggData 7 6" xfId="12312" xr:uid="{00000000-0005-0000-0000-000072170000}"/>
    <cellStyle name="SAPBEXaggData 7 7" xfId="14187" xr:uid="{00000000-0005-0000-0000-000073170000}"/>
    <cellStyle name="SAPBEXaggData 7 8" xfId="16390" xr:uid="{00000000-0005-0000-0000-000074170000}"/>
    <cellStyle name="SAPBEXaggData 7 9" xfId="18278" xr:uid="{00000000-0005-0000-0000-000075170000}"/>
    <cellStyle name="SAPBEXaggData 8" xfId="1518" xr:uid="{00000000-0005-0000-0000-000076170000}"/>
    <cellStyle name="SAPBEXaggData 8 10" xfId="20487" xr:uid="{00000000-0005-0000-0000-000077170000}"/>
    <cellStyle name="SAPBEXaggData 8 11" xfId="22159" xr:uid="{00000000-0005-0000-0000-000078170000}"/>
    <cellStyle name="SAPBEXaggData 8 2" xfId="4421" xr:uid="{00000000-0005-0000-0000-000079170000}"/>
    <cellStyle name="SAPBEXaggData 8 3" xfId="6899" xr:uid="{00000000-0005-0000-0000-00007A170000}"/>
    <cellStyle name="SAPBEXaggData 8 4" xfId="8855" xr:uid="{00000000-0005-0000-0000-00007B170000}"/>
    <cellStyle name="SAPBEXaggData 8 5" xfId="10808" xr:uid="{00000000-0005-0000-0000-00007C170000}"/>
    <cellStyle name="SAPBEXaggData 8 6" xfId="12762" xr:uid="{00000000-0005-0000-0000-00007D170000}"/>
    <cellStyle name="SAPBEXaggData 8 7" xfId="14771" xr:uid="{00000000-0005-0000-0000-00007E170000}"/>
    <cellStyle name="SAPBEXaggData 8 8" xfId="16817" xr:uid="{00000000-0005-0000-0000-00007F170000}"/>
    <cellStyle name="SAPBEXaggData 8 9" xfId="18689" xr:uid="{00000000-0005-0000-0000-000080170000}"/>
    <cellStyle name="SAPBEXaggData 9" xfId="1448" xr:uid="{00000000-0005-0000-0000-000081170000}"/>
    <cellStyle name="SAPBEXaggData 9 10" xfId="20425" xr:uid="{00000000-0005-0000-0000-000082170000}"/>
    <cellStyle name="SAPBEXaggData 9 11" xfId="22114" xr:uid="{00000000-0005-0000-0000-000083170000}"/>
    <cellStyle name="SAPBEXaggData 9 2" xfId="4351" xr:uid="{00000000-0005-0000-0000-000084170000}"/>
    <cellStyle name="SAPBEXaggData 9 3" xfId="6829" xr:uid="{00000000-0005-0000-0000-000085170000}"/>
    <cellStyle name="SAPBEXaggData 9 4" xfId="8785" xr:uid="{00000000-0005-0000-0000-000086170000}"/>
    <cellStyle name="SAPBEXaggData 9 5" xfId="10738" xr:uid="{00000000-0005-0000-0000-000087170000}"/>
    <cellStyle name="SAPBEXaggData 9 6" xfId="12692" xr:uid="{00000000-0005-0000-0000-000088170000}"/>
    <cellStyle name="SAPBEXaggData 9 7" xfId="15905" xr:uid="{00000000-0005-0000-0000-000089170000}"/>
    <cellStyle name="SAPBEXaggData 9 8" xfId="16749" xr:uid="{00000000-0005-0000-0000-00008A170000}"/>
    <cellStyle name="SAPBEXaggData 9 9" xfId="18622" xr:uid="{00000000-0005-0000-0000-00008B170000}"/>
    <cellStyle name="SAPBEXaggDataEmph" xfId="302" xr:uid="{00000000-0005-0000-0000-00008C170000}"/>
    <cellStyle name="SAPBEXaggDataEmph 10" xfId="2199" xr:uid="{00000000-0005-0000-0000-00008D170000}"/>
    <cellStyle name="SAPBEXaggDataEmph 10 10" xfId="21092" xr:uid="{00000000-0005-0000-0000-00008E170000}"/>
    <cellStyle name="SAPBEXaggDataEmph 10 11" xfId="22682" xr:uid="{00000000-0005-0000-0000-00008F170000}"/>
    <cellStyle name="SAPBEXaggDataEmph 10 2" xfId="5102" xr:uid="{00000000-0005-0000-0000-000090170000}"/>
    <cellStyle name="SAPBEXaggDataEmph 10 3" xfId="7578" xr:uid="{00000000-0005-0000-0000-000091170000}"/>
    <cellStyle name="SAPBEXaggDataEmph 10 4" xfId="9532" xr:uid="{00000000-0005-0000-0000-000092170000}"/>
    <cellStyle name="SAPBEXaggDataEmph 10 5" xfId="11486" xr:uid="{00000000-0005-0000-0000-000093170000}"/>
    <cellStyle name="SAPBEXaggDataEmph 10 6" xfId="13439" xr:uid="{00000000-0005-0000-0000-000094170000}"/>
    <cellStyle name="SAPBEXaggDataEmph 10 7" xfId="13269" xr:uid="{00000000-0005-0000-0000-000095170000}"/>
    <cellStyle name="SAPBEXaggDataEmph 10 8" xfId="17470" xr:uid="{00000000-0005-0000-0000-000096170000}"/>
    <cellStyle name="SAPBEXaggDataEmph 10 9" xfId="19321" xr:uid="{00000000-0005-0000-0000-000097170000}"/>
    <cellStyle name="SAPBEXaggDataEmph 11" xfId="2379" xr:uid="{00000000-0005-0000-0000-000098170000}"/>
    <cellStyle name="SAPBEXaggDataEmph 11 10" xfId="21259" xr:uid="{00000000-0005-0000-0000-000099170000}"/>
    <cellStyle name="SAPBEXaggDataEmph 11 11" xfId="22832" xr:uid="{00000000-0005-0000-0000-00009A170000}"/>
    <cellStyle name="SAPBEXaggDataEmph 11 2" xfId="5282" xr:uid="{00000000-0005-0000-0000-00009B170000}"/>
    <cellStyle name="SAPBEXaggDataEmph 11 3" xfId="7758" xr:uid="{00000000-0005-0000-0000-00009C170000}"/>
    <cellStyle name="SAPBEXaggDataEmph 11 4" xfId="9711" xr:uid="{00000000-0005-0000-0000-00009D170000}"/>
    <cellStyle name="SAPBEXaggDataEmph 11 5" xfId="11665" xr:uid="{00000000-0005-0000-0000-00009E170000}"/>
    <cellStyle name="SAPBEXaggDataEmph 11 6" xfId="13617" xr:uid="{00000000-0005-0000-0000-00009F170000}"/>
    <cellStyle name="SAPBEXaggDataEmph 11 7" xfId="14384" xr:uid="{00000000-0005-0000-0000-0000A0170000}"/>
    <cellStyle name="SAPBEXaggDataEmph 11 8" xfId="17645" xr:uid="{00000000-0005-0000-0000-0000A1170000}"/>
    <cellStyle name="SAPBEXaggDataEmph 11 9" xfId="19491" xr:uid="{00000000-0005-0000-0000-0000A2170000}"/>
    <cellStyle name="SAPBEXaggDataEmph 12" xfId="2320" xr:uid="{00000000-0005-0000-0000-0000A3170000}"/>
    <cellStyle name="SAPBEXaggDataEmph 12 10" xfId="21201" xr:uid="{00000000-0005-0000-0000-0000A4170000}"/>
    <cellStyle name="SAPBEXaggDataEmph 12 11" xfId="22778" xr:uid="{00000000-0005-0000-0000-0000A5170000}"/>
    <cellStyle name="SAPBEXaggDataEmph 12 2" xfId="5223" xr:uid="{00000000-0005-0000-0000-0000A6170000}"/>
    <cellStyle name="SAPBEXaggDataEmph 12 3" xfId="7699" xr:uid="{00000000-0005-0000-0000-0000A7170000}"/>
    <cellStyle name="SAPBEXaggDataEmph 12 4" xfId="9652" xr:uid="{00000000-0005-0000-0000-0000A8170000}"/>
    <cellStyle name="SAPBEXaggDataEmph 12 5" xfId="11606" xr:uid="{00000000-0005-0000-0000-0000A9170000}"/>
    <cellStyle name="SAPBEXaggDataEmph 12 6" xfId="13558" xr:uid="{00000000-0005-0000-0000-0000AA170000}"/>
    <cellStyle name="SAPBEXaggDataEmph 12 7" xfId="7392" xr:uid="{00000000-0005-0000-0000-0000AB170000}"/>
    <cellStyle name="SAPBEXaggDataEmph 12 8" xfId="17587" xr:uid="{00000000-0005-0000-0000-0000AC170000}"/>
    <cellStyle name="SAPBEXaggDataEmph 12 9" xfId="19433" xr:uid="{00000000-0005-0000-0000-0000AD170000}"/>
    <cellStyle name="SAPBEXaggDataEmph 13" xfId="2834" xr:uid="{00000000-0005-0000-0000-0000AE170000}"/>
    <cellStyle name="SAPBEXaggDataEmph 13 10" xfId="21671" xr:uid="{00000000-0005-0000-0000-0000AF170000}"/>
    <cellStyle name="SAPBEXaggDataEmph 13 11" xfId="23201" xr:uid="{00000000-0005-0000-0000-0000B0170000}"/>
    <cellStyle name="SAPBEXaggDataEmph 13 2" xfId="5736" xr:uid="{00000000-0005-0000-0000-0000B1170000}"/>
    <cellStyle name="SAPBEXaggDataEmph 13 3" xfId="8212" xr:uid="{00000000-0005-0000-0000-0000B2170000}"/>
    <cellStyle name="SAPBEXaggDataEmph 13 4" xfId="10164" xr:uid="{00000000-0005-0000-0000-0000B3170000}"/>
    <cellStyle name="SAPBEXaggDataEmph 13 5" xfId="12119" xr:uid="{00000000-0005-0000-0000-0000B4170000}"/>
    <cellStyle name="SAPBEXaggDataEmph 13 6" xfId="14069" xr:uid="{00000000-0005-0000-0000-0000B5170000}"/>
    <cellStyle name="SAPBEXaggDataEmph 13 7" xfId="16198" xr:uid="{00000000-0005-0000-0000-0000B6170000}"/>
    <cellStyle name="SAPBEXaggDataEmph 13 8" xfId="18086" xr:uid="{00000000-0005-0000-0000-0000B7170000}"/>
    <cellStyle name="SAPBEXaggDataEmph 13 9" xfId="19921" xr:uid="{00000000-0005-0000-0000-0000B8170000}"/>
    <cellStyle name="SAPBEXaggDataEmph 14" xfId="3205" xr:uid="{00000000-0005-0000-0000-0000B9170000}"/>
    <cellStyle name="SAPBEXaggDataEmph 15" xfId="2976" xr:uid="{00000000-0005-0000-0000-0000BA170000}"/>
    <cellStyle name="SAPBEXaggDataEmph 16" xfId="7833" xr:uid="{00000000-0005-0000-0000-0000BB170000}"/>
    <cellStyle name="SAPBEXaggDataEmph 17" xfId="9965" xr:uid="{00000000-0005-0000-0000-0000BC170000}"/>
    <cellStyle name="SAPBEXaggDataEmph 18" xfId="11920" xr:uid="{00000000-0005-0000-0000-0000BD170000}"/>
    <cellStyle name="SAPBEXaggDataEmph 19" xfId="14206" xr:uid="{00000000-0005-0000-0000-0000BE170000}"/>
    <cellStyle name="SAPBEXaggDataEmph 2" xfId="417" xr:uid="{00000000-0005-0000-0000-0000BF170000}"/>
    <cellStyle name="SAPBEXaggDataEmph 2 10" xfId="3320" xr:uid="{00000000-0005-0000-0000-0000C0170000}"/>
    <cellStyle name="SAPBEXaggDataEmph 2 11" xfId="5798" xr:uid="{00000000-0005-0000-0000-0000C1170000}"/>
    <cellStyle name="SAPBEXaggDataEmph 2 12" xfId="8086" xr:uid="{00000000-0005-0000-0000-0000C2170000}"/>
    <cellStyle name="SAPBEXaggDataEmph 2 13" xfId="9569" xr:uid="{00000000-0005-0000-0000-0000C3170000}"/>
    <cellStyle name="SAPBEXaggDataEmph 2 14" xfId="11523" xr:uid="{00000000-0005-0000-0000-0000C4170000}"/>
    <cellStyle name="SAPBEXaggDataEmph 2 15" xfId="15522" xr:uid="{00000000-0005-0000-0000-0000C5170000}"/>
    <cellStyle name="SAPBEXaggDataEmph 2 16" xfId="16072" xr:uid="{00000000-0005-0000-0000-0000C6170000}"/>
    <cellStyle name="SAPBEXaggDataEmph 2 17" xfId="17507" xr:uid="{00000000-0005-0000-0000-0000C7170000}"/>
    <cellStyle name="SAPBEXaggDataEmph 2 18" xfId="15843" xr:uid="{00000000-0005-0000-0000-0000C8170000}"/>
    <cellStyle name="SAPBEXaggDataEmph 2 19" xfId="21127" xr:uid="{00000000-0005-0000-0000-0000C9170000}"/>
    <cellStyle name="SAPBEXaggDataEmph 2 2" xfId="561" xr:uid="{00000000-0005-0000-0000-0000CA170000}"/>
    <cellStyle name="SAPBEXaggDataEmph 2 2 10" xfId="14838" xr:uid="{00000000-0005-0000-0000-0000CB170000}"/>
    <cellStyle name="SAPBEXaggDataEmph 2 2 11" xfId="15947" xr:uid="{00000000-0005-0000-0000-0000CC170000}"/>
    <cellStyle name="SAPBEXaggDataEmph 2 2 12" xfId="14285" xr:uid="{00000000-0005-0000-0000-0000CD170000}"/>
    <cellStyle name="SAPBEXaggDataEmph 2 2 13" xfId="16254" xr:uid="{00000000-0005-0000-0000-0000CE170000}"/>
    <cellStyle name="SAPBEXaggDataEmph 2 2 14" xfId="17130" xr:uid="{00000000-0005-0000-0000-0000CF170000}"/>
    <cellStyle name="SAPBEXaggDataEmph 2 2 2" xfId="1079" xr:uid="{00000000-0005-0000-0000-0000D0170000}"/>
    <cellStyle name="SAPBEXaggDataEmph 2 2 2 10" xfId="20125" xr:uid="{00000000-0005-0000-0000-0000D1170000}"/>
    <cellStyle name="SAPBEXaggDataEmph 2 2 2 11" xfId="21864" xr:uid="{00000000-0005-0000-0000-0000D2170000}"/>
    <cellStyle name="SAPBEXaggDataEmph 2 2 2 2" xfId="3982" xr:uid="{00000000-0005-0000-0000-0000D3170000}"/>
    <cellStyle name="SAPBEXaggDataEmph 2 2 2 3" xfId="6460" xr:uid="{00000000-0005-0000-0000-0000D4170000}"/>
    <cellStyle name="SAPBEXaggDataEmph 2 2 2 4" xfId="8417" xr:uid="{00000000-0005-0000-0000-0000D5170000}"/>
    <cellStyle name="SAPBEXaggDataEmph 2 2 2 5" xfId="10370" xr:uid="{00000000-0005-0000-0000-0000D6170000}"/>
    <cellStyle name="SAPBEXaggDataEmph 2 2 2 6" xfId="12325" xr:uid="{00000000-0005-0000-0000-0000D7170000}"/>
    <cellStyle name="SAPBEXaggDataEmph 2 2 2 7" xfId="4014" xr:uid="{00000000-0005-0000-0000-0000D8170000}"/>
    <cellStyle name="SAPBEXaggDataEmph 2 2 2 8" xfId="16403" xr:uid="{00000000-0005-0000-0000-0000D9170000}"/>
    <cellStyle name="SAPBEXaggDataEmph 2 2 2 9" xfId="18291" xr:uid="{00000000-0005-0000-0000-0000DA170000}"/>
    <cellStyle name="SAPBEXaggDataEmph 2 2 3" xfId="1366" xr:uid="{00000000-0005-0000-0000-0000DB170000}"/>
    <cellStyle name="SAPBEXaggDataEmph 2 2 3 10" xfId="20351" xr:uid="{00000000-0005-0000-0000-0000DC170000}"/>
    <cellStyle name="SAPBEXaggDataEmph 2 2 3 11" xfId="22043" xr:uid="{00000000-0005-0000-0000-0000DD170000}"/>
    <cellStyle name="SAPBEXaggDataEmph 2 2 3 2" xfId="4269" xr:uid="{00000000-0005-0000-0000-0000DE170000}"/>
    <cellStyle name="SAPBEXaggDataEmph 2 2 3 3" xfId="6747" xr:uid="{00000000-0005-0000-0000-0000DF170000}"/>
    <cellStyle name="SAPBEXaggDataEmph 2 2 3 4" xfId="8703" xr:uid="{00000000-0005-0000-0000-0000E0170000}"/>
    <cellStyle name="SAPBEXaggDataEmph 2 2 3 5" xfId="10656" xr:uid="{00000000-0005-0000-0000-0000E1170000}"/>
    <cellStyle name="SAPBEXaggDataEmph 2 2 3 6" xfId="12610" xr:uid="{00000000-0005-0000-0000-0000E2170000}"/>
    <cellStyle name="SAPBEXaggDataEmph 2 2 3 7" xfId="16006" xr:uid="{00000000-0005-0000-0000-0000E3170000}"/>
    <cellStyle name="SAPBEXaggDataEmph 2 2 3 8" xfId="16672" xr:uid="{00000000-0005-0000-0000-0000E4170000}"/>
    <cellStyle name="SAPBEXaggDataEmph 2 2 3 9" xfId="18544" xr:uid="{00000000-0005-0000-0000-0000E5170000}"/>
    <cellStyle name="SAPBEXaggDataEmph 2 2 4" xfId="1980" xr:uid="{00000000-0005-0000-0000-0000E6170000}"/>
    <cellStyle name="SAPBEXaggDataEmph 2 2 4 10" xfId="20891" xr:uid="{00000000-0005-0000-0000-0000E7170000}"/>
    <cellStyle name="SAPBEXaggDataEmph 2 2 4 11" xfId="22505" xr:uid="{00000000-0005-0000-0000-0000E8170000}"/>
    <cellStyle name="SAPBEXaggDataEmph 2 2 4 2" xfId="4883" xr:uid="{00000000-0005-0000-0000-0000E9170000}"/>
    <cellStyle name="SAPBEXaggDataEmph 2 2 4 3" xfId="7361" xr:uid="{00000000-0005-0000-0000-0000EA170000}"/>
    <cellStyle name="SAPBEXaggDataEmph 2 2 4 4" xfId="9315" xr:uid="{00000000-0005-0000-0000-0000EB170000}"/>
    <cellStyle name="SAPBEXaggDataEmph 2 2 4 5" xfId="11269" xr:uid="{00000000-0005-0000-0000-0000EC170000}"/>
    <cellStyle name="SAPBEXaggDataEmph 2 2 4 6" xfId="13221" xr:uid="{00000000-0005-0000-0000-0000ED170000}"/>
    <cellStyle name="SAPBEXaggDataEmph 2 2 4 7" xfId="14733" xr:uid="{00000000-0005-0000-0000-0000EE170000}"/>
    <cellStyle name="SAPBEXaggDataEmph 2 2 4 8" xfId="17257" xr:uid="{00000000-0005-0000-0000-0000EF170000}"/>
    <cellStyle name="SAPBEXaggDataEmph 2 2 4 9" xfId="19116" xr:uid="{00000000-0005-0000-0000-0000F0170000}"/>
    <cellStyle name="SAPBEXaggDataEmph 2 2 5" xfId="3464" xr:uid="{00000000-0005-0000-0000-0000F1170000}"/>
    <cellStyle name="SAPBEXaggDataEmph 2 2 6" xfId="5942" xr:uid="{00000000-0005-0000-0000-0000F2170000}"/>
    <cellStyle name="SAPBEXaggDataEmph 2 2 7" xfId="4302" xr:uid="{00000000-0005-0000-0000-0000F3170000}"/>
    <cellStyle name="SAPBEXaggDataEmph 2 2 8" xfId="7394" xr:uid="{00000000-0005-0000-0000-0000F4170000}"/>
    <cellStyle name="SAPBEXaggDataEmph 2 2 9" xfId="9094" xr:uid="{00000000-0005-0000-0000-0000F5170000}"/>
    <cellStyle name="SAPBEXaggDataEmph 2 3" xfId="965" xr:uid="{00000000-0005-0000-0000-0000F6170000}"/>
    <cellStyle name="SAPBEXaggDataEmph 2 3 10" xfId="20014" xr:uid="{00000000-0005-0000-0000-0000F7170000}"/>
    <cellStyle name="SAPBEXaggDataEmph 2 3 11" xfId="21761" xr:uid="{00000000-0005-0000-0000-0000F8170000}"/>
    <cellStyle name="SAPBEXaggDataEmph 2 3 2" xfId="3868" xr:uid="{00000000-0005-0000-0000-0000F9170000}"/>
    <cellStyle name="SAPBEXaggDataEmph 2 3 3" xfId="6346" xr:uid="{00000000-0005-0000-0000-0000FA170000}"/>
    <cellStyle name="SAPBEXaggDataEmph 2 3 4" xfId="8303" xr:uid="{00000000-0005-0000-0000-0000FB170000}"/>
    <cellStyle name="SAPBEXaggDataEmph 2 3 5" xfId="10256" xr:uid="{00000000-0005-0000-0000-0000FC170000}"/>
    <cellStyle name="SAPBEXaggDataEmph 2 3 6" xfId="12211" xr:uid="{00000000-0005-0000-0000-0000FD170000}"/>
    <cellStyle name="SAPBEXaggDataEmph 2 3 7" xfId="15191" xr:uid="{00000000-0005-0000-0000-0000FE170000}"/>
    <cellStyle name="SAPBEXaggDataEmph 2 3 8" xfId="16289" xr:uid="{00000000-0005-0000-0000-0000FF170000}"/>
    <cellStyle name="SAPBEXaggDataEmph 2 3 9" xfId="18178" xr:uid="{00000000-0005-0000-0000-000000180000}"/>
    <cellStyle name="SAPBEXaggDataEmph 2 4" xfId="1278" xr:uid="{00000000-0005-0000-0000-000001180000}"/>
    <cellStyle name="SAPBEXaggDataEmph 2 4 10" xfId="20265" xr:uid="{00000000-0005-0000-0000-000002180000}"/>
    <cellStyle name="SAPBEXaggDataEmph 2 4 11" xfId="21957" xr:uid="{00000000-0005-0000-0000-000003180000}"/>
    <cellStyle name="SAPBEXaggDataEmph 2 4 2" xfId="4181" xr:uid="{00000000-0005-0000-0000-000004180000}"/>
    <cellStyle name="SAPBEXaggDataEmph 2 4 3" xfId="6659" xr:uid="{00000000-0005-0000-0000-000005180000}"/>
    <cellStyle name="SAPBEXaggDataEmph 2 4 4" xfId="8615" xr:uid="{00000000-0005-0000-0000-000006180000}"/>
    <cellStyle name="SAPBEXaggDataEmph 2 4 5" xfId="10568" xr:uid="{00000000-0005-0000-0000-000007180000}"/>
    <cellStyle name="SAPBEXaggDataEmph 2 4 6" xfId="12522" xr:uid="{00000000-0005-0000-0000-000008180000}"/>
    <cellStyle name="SAPBEXaggDataEmph 2 4 7" xfId="10482" xr:uid="{00000000-0005-0000-0000-000009180000}"/>
    <cellStyle name="SAPBEXaggDataEmph 2 4 8" xfId="16584" xr:uid="{00000000-0005-0000-0000-00000A180000}"/>
    <cellStyle name="SAPBEXaggDataEmph 2 4 9" xfId="18457" xr:uid="{00000000-0005-0000-0000-00000B180000}"/>
    <cellStyle name="SAPBEXaggDataEmph 2 5" xfId="1624" xr:uid="{00000000-0005-0000-0000-00000C180000}"/>
    <cellStyle name="SAPBEXaggDataEmph 2 5 10" xfId="20592" xr:uid="{00000000-0005-0000-0000-00000D180000}"/>
    <cellStyle name="SAPBEXaggDataEmph 2 5 11" xfId="22264" xr:uid="{00000000-0005-0000-0000-00000E180000}"/>
    <cellStyle name="SAPBEXaggDataEmph 2 5 2" xfId="4527" xr:uid="{00000000-0005-0000-0000-00000F180000}"/>
    <cellStyle name="SAPBEXaggDataEmph 2 5 3" xfId="7005" xr:uid="{00000000-0005-0000-0000-000010180000}"/>
    <cellStyle name="SAPBEXaggDataEmph 2 5 4" xfId="8961" xr:uid="{00000000-0005-0000-0000-000011180000}"/>
    <cellStyle name="SAPBEXaggDataEmph 2 5 5" xfId="10914" xr:uid="{00000000-0005-0000-0000-000012180000}"/>
    <cellStyle name="SAPBEXaggDataEmph 2 5 6" xfId="12868" xr:uid="{00000000-0005-0000-0000-000013180000}"/>
    <cellStyle name="SAPBEXaggDataEmph 2 5 7" xfId="6556" xr:uid="{00000000-0005-0000-0000-000014180000}"/>
    <cellStyle name="SAPBEXaggDataEmph 2 5 8" xfId="16923" xr:uid="{00000000-0005-0000-0000-000015180000}"/>
    <cellStyle name="SAPBEXaggDataEmph 2 5 9" xfId="18794" xr:uid="{00000000-0005-0000-0000-000016180000}"/>
    <cellStyle name="SAPBEXaggDataEmph 2 6" xfId="1892" xr:uid="{00000000-0005-0000-0000-000017180000}"/>
    <cellStyle name="SAPBEXaggDataEmph 2 6 10" xfId="20803" xr:uid="{00000000-0005-0000-0000-000018180000}"/>
    <cellStyle name="SAPBEXaggDataEmph 2 6 11" xfId="22417" xr:uid="{00000000-0005-0000-0000-000019180000}"/>
    <cellStyle name="SAPBEXaggDataEmph 2 6 2" xfId="4795" xr:uid="{00000000-0005-0000-0000-00001A180000}"/>
    <cellStyle name="SAPBEXaggDataEmph 2 6 3" xfId="7273" xr:uid="{00000000-0005-0000-0000-00001B180000}"/>
    <cellStyle name="SAPBEXaggDataEmph 2 6 4" xfId="9227" xr:uid="{00000000-0005-0000-0000-00001C180000}"/>
    <cellStyle name="SAPBEXaggDataEmph 2 6 5" xfId="11181" xr:uid="{00000000-0005-0000-0000-00001D180000}"/>
    <cellStyle name="SAPBEXaggDataEmph 2 6 6" xfId="13133" xr:uid="{00000000-0005-0000-0000-00001E180000}"/>
    <cellStyle name="SAPBEXaggDataEmph 2 6 7" xfId="9154" xr:uid="{00000000-0005-0000-0000-00001F180000}"/>
    <cellStyle name="SAPBEXaggDataEmph 2 6 8" xfId="17169" xr:uid="{00000000-0005-0000-0000-000020180000}"/>
    <cellStyle name="SAPBEXaggDataEmph 2 6 9" xfId="19028" xr:uid="{00000000-0005-0000-0000-000021180000}"/>
    <cellStyle name="SAPBEXaggDataEmph 2 7" xfId="2057" xr:uid="{00000000-0005-0000-0000-000022180000}"/>
    <cellStyle name="SAPBEXaggDataEmph 2 7 10" xfId="20959" xr:uid="{00000000-0005-0000-0000-000023180000}"/>
    <cellStyle name="SAPBEXaggDataEmph 2 7 11" xfId="22569" xr:uid="{00000000-0005-0000-0000-000024180000}"/>
    <cellStyle name="SAPBEXaggDataEmph 2 7 2" xfId="4960" xr:uid="{00000000-0005-0000-0000-000025180000}"/>
    <cellStyle name="SAPBEXaggDataEmph 2 7 3" xfId="7437" xr:uid="{00000000-0005-0000-0000-000026180000}"/>
    <cellStyle name="SAPBEXaggDataEmph 2 7 4" xfId="9390" xr:uid="{00000000-0005-0000-0000-000027180000}"/>
    <cellStyle name="SAPBEXaggDataEmph 2 7 5" xfId="11345" xr:uid="{00000000-0005-0000-0000-000028180000}"/>
    <cellStyle name="SAPBEXaggDataEmph 2 7 6" xfId="13297" xr:uid="{00000000-0005-0000-0000-000029180000}"/>
    <cellStyle name="SAPBEXaggDataEmph 2 7 7" xfId="15451" xr:uid="{00000000-0005-0000-0000-00002A180000}"/>
    <cellStyle name="SAPBEXaggDataEmph 2 7 8" xfId="17329" xr:uid="{00000000-0005-0000-0000-00002B180000}"/>
    <cellStyle name="SAPBEXaggDataEmph 2 7 9" xfId="19184" xr:uid="{00000000-0005-0000-0000-00002C180000}"/>
    <cellStyle name="SAPBEXaggDataEmph 2 8" xfId="2568" xr:uid="{00000000-0005-0000-0000-00002D180000}"/>
    <cellStyle name="SAPBEXaggDataEmph 2 8 10" xfId="21424" xr:uid="{00000000-0005-0000-0000-00002E180000}"/>
    <cellStyle name="SAPBEXaggDataEmph 2 8 11" xfId="22977" xr:uid="{00000000-0005-0000-0000-00002F180000}"/>
    <cellStyle name="SAPBEXaggDataEmph 2 8 2" xfId="5470" xr:uid="{00000000-0005-0000-0000-000030180000}"/>
    <cellStyle name="SAPBEXaggDataEmph 2 8 3" xfId="7946" xr:uid="{00000000-0005-0000-0000-000031180000}"/>
    <cellStyle name="SAPBEXaggDataEmph 2 8 4" xfId="9898" xr:uid="{00000000-0005-0000-0000-000032180000}"/>
    <cellStyle name="SAPBEXaggDataEmph 2 8 5" xfId="11853" xr:uid="{00000000-0005-0000-0000-000033180000}"/>
    <cellStyle name="SAPBEXaggDataEmph 2 8 6" xfId="13805" xr:uid="{00000000-0005-0000-0000-000034180000}"/>
    <cellStyle name="SAPBEXaggDataEmph 2 8 7" xfId="14960" xr:uid="{00000000-0005-0000-0000-000035180000}"/>
    <cellStyle name="SAPBEXaggDataEmph 2 8 8" xfId="17827" xr:uid="{00000000-0005-0000-0000-000036180000}"/>
    <cellStyle name="SAPBEXaggDataEmph 2 8 9" xfId="19665" xr:uid="{00000000-0005-0000-0000-000037180000}"/>
    <cellStyle name="SAPBEXaggDataEmph 2 9" xfId="2779" xr:uid="{00000000-0005-0000-0000-000038180000}"/>
    <cellStyle name="SAPBEXaggDataEmph 2 9 10" xfId="21616" xr:uid="{00000000-0005-0000-0000-000039180000}"/>
    <cellStyle name="SAPBEXaggDataEmph 2 9 11" xfId="23146" xr:uid="{00000000-0005-0000-0000-00003A180000}"/>
    <cellStyle name="SAPBEXaggDataEmph 2 9 2" xfId="5681" xr:uid="{00000000-0005-0000-0000-00003B180000}"/>
    <cellStyle name="SAPBEXaggDataEmph 2 9 3" xfId="8157" xr:uid="{00000000-0005-0000-0000-00003C180000}"/>
    <cellStyle name="SAPBEXaggDataEmph 2 9 4" xfId="10109" xr:uid="{00000000-0005-0000-0000-00003D180000}"/>
    <cellStyle name="SAPBEXaggDataEmph 2 9 5" xfId="12064" xr:uid="{00000000-0005-0000-0000-00003E180000}"/>
    <cellStyle name="SAPBEXaggDataEmph 2 9 6" xfId="14014" xr:uid="{00000000-0005-0000-0000-00003F180000}"/>
    <cellStyle name="SAPBEXaggDataEmph 2 9 7" xfId="16143" xr:uid="{00000000-0005-0000-0000-000040180000}"/>
    <cellStyle name="SAPBEXaggDataEmph 2 9 8" xfId="18031" xr:uid="{00000000-0005-0000-0000-000041180000}"/>
    <cellStyle name="SAPBEXaggDataEmph 2 9 9" xfId="19866" xr:uid="{00000000-0005-0000-0000-000042180000}"/>
    <cellStyle name="SAPBEXaggDataEmph 20" xfId="14365" xr:uid="{00000000-0005-0000-0000-000043180000}"/>
    <cellStyle name="SAPBEXaggDataEmph 21" xfId="17891" xr:uid="{00000000-0005-0000-0000-000044180000}"/>
    <cellStyle name="SAPBEXaggDataEmph 22" xfId="19560" xr:uid="{00000000-0005-0000-0000-000045180000}"/>
    <cellStyle name="SAPBEXaggDataEmph 23" xfId="21485" xr:uid="{00000000-0005-0000-0000-000046180000}"/>
    <cellStyle name="SAPBEXaggDataEmph 3" xfId="437" xr:uid="{00000000-0005-0000-0000-000047180000}"/>
    <cellStyle name="SAPBEXaggDataEmph 3 10" xfId="5818" xr:uid="{00000000-0005-0000-0000-000048180000}"/>
    <cellStyle name="SAPBEXaggDataEmph 3 11" xfId="7842" xr:uid="{00000000-0005-0000-0000-000049180000}"/>
    <cellStyle name="SAPBEXaggDataEmph 3 12" xfId="9974" xr:uid="{00000000-0005-0000-0000-00004A180000}"/>
    <cellStyle name="SAPBEXaggDataEmph 3 13" xfId="11929" xr:uid="{00000000-0005-0000-0000-00004B180000}"/>
    <cellStyle name="SAPBEXaggDataEmph 3 14" xfId="14761" xr:uid="{00000000-0005-0000-0000-00004C180000}"/>
    <cellStyle name="SAPBEXaggDataEmph 3 15" xfId="14120" xr:uid="{00000000-0005-0000-0000-00004D180000}"/>
    <cellStyle name="SAPBEXaggDataEmph 3 16" xfId="17900" xr:uid="{00000000-0005-0000-0000-00004E180000}"/>
    <cellStyle name="SAPBEXaggDataEmph 3 17" xfId="19404" xr:uid="{00000000-0005-0000-0000-00004F180000}"/>
    <cellStyle name="SAPBEXaggDataEmph 3 18" xfId="21492" xr:uid="{00000000-0005-0000-0000-000050180000}"/>
    <cellStyle name="SAPBEXaggDataEmph 3 2" xfId="985" xr:uid="{00000000-0005-0000-0000-000051180000}"/>
    <cellStyle name="SAPBEXaggDataEmph 3 2 10" xfId="20032" xr:uid="{00000000-0005-0000-0000-000052180000}"/>
    <cellStyle name="SAPBEXaggDataEmph 3 2 11" xfId="21779" xr:uid="{00000000-0005-0000-0000-000053180000}"/>
    <cellStyle name="SAPBEXaggDataEmph 3 2 2" xfId="3888" xr:uid="{00000000-0005-0000-0000-000054180000}"/>
    <cellStyle name="SAPBEXaggDataEmph 3 2 3" xfId="6366" xr:uid="{00000000-0005-0000-0000-000055180000}"/>
    <cellStyle name="SAPBEXaggDataEmph 3 2 4" xfId="8323" xr:uid="{00000000-0005-0000-0000-000056180000}"/>
    <cellStyle name="SAPBEXaggDataEmph 3 2 5" xfId="10276" xr:uid="{00000000-0005-0000-0000-000057180000}"/>
    <cellStyle name="SAPBEXaggDataEmph 3 2 6" xfId="12231" xr:uid="{00000000-0005-0000-0000-000058180000}"/>
    <cellStyle name="SAPBEXaggDataEmph 3 2 7" xfId="15190" xr:uid="{00000000-0005-0000-0000-000059180000}"/>
    <cellStyle name="SAPBEXaggDataEmph 3 2 8" xfId="16309" xr:uid="{00000000-0005-0000-0000-00005A180000}"/>
    <cellStyle name="SAPBEXaggDataEmph 3 2 9" xfId="18197" xr:uid="{00000000-0005-0000-0000-00005B180000}"/>
    <cellStyle name="SAPBEXaggDataEmph 3 3" xfId="1298" xr:uid="{00000000-0005-0000-0000-00005C180000}"/>
    <cellStyle name="SAPBEXaggDataEmph 3 3 10" xfId="20283" xr:uid="{00000000-0005-0000-0000-00005D180000}"/>
    <cellStyle name="SAPBEXaggDataEmph 3 3 11" xfId="21975" xr:uid="{00000000-0005-0000-0000-00005E180000}"/>
    <cellStyle name="SAPBEXaggDataEmph 3 3 2" xfId="4201" xr:uid="{00000000-0005-0000-0000-00005F180000}"/>
    <cellStyle name="SAPBEXaggDataEmph 3 3 3" xfId="6679" xr:uid="{00000000-0005-0000-0000-000060180000}"/>
    <cellStyle name="SAPBEXaggDataEmph 3 3 4" xfId="8635" xr:uid="{00000000-0005-0000-0000-000061180000}"/>
    <cellStyle name="SAPBEXaggDataEmph 3 3 5" xfId="10588" xr:uid="{00000000-0005-0000-0000-000062180000}"/>
    <cellStyle name="SAPBEXaggDataEmph 3 3 6" xfId="12542" xr:uid="{00000000-0005-0000-0000-000063180000}"/>
    <cellStyle name="SAPBEXaggDataEmph 3 3 7" xfId="15082" xr:uid="{00000000-0005-0000-0000-000064180000}"/>
    <cellStyle name="SAPBEXaggDataEmph 3 3 8" xfId="16604" xr:uid="{00000000-0005-0000-0000-000065180000}"/>
    <cellStyle name="SAPBEXaggDataEmph 3 3 9" xfId="18476" xr:uid="{00000000-0005-0000-0000-000066180000}"/>
    <cellStyle name="SAPBEXaggDataEmph 3 4" xfId="1643" xr:uid="{00000000-0005-0000-0000-000067180000}"/>
    <cellStyle name="SAPBEXaggDataEmph 3 4 10" xfId="20611" xr:uid="{00000000-0005-0000-0000-000068180000}"/>
    <cellStyle name="SAPBEXaggDataEmph 3 4 11" xfId="22283" xr:uid="{00000000-0005-0000-0000-000069180000}"/>
    <cellStyle name="SAPBEXaggDataEmph 3 4 2" xfId="4546" xr:uid="{00000000-0005-0000-0000-00006A180000}"/>
    <cellStyle name="SAPBEXaggDataEmph 3 4 3" xfId="7024" xr:uid="{00000000-0005-0000-0000-00006B180000}"/>
    <cellStyle name="SAPBEXaggDataEmph 3 4 4" xfId="8980" xr:uid="{00000000-0005-0000-0000-00006C180000}"/>
    <cellStyle name="SAPBEXaggDataEmph 3 4 5" xfId="10933" xr:uid="{00000000-0005-0000-0000-00006D180000}"/>
    <cellStyle name="SAPBEXaggDataEmph 3 4 6" xfId="12887" xr:uid="{00000000-0005-0000-0000-00006E180000}"/>
    <cellStyle name="SAPBEXaggDataEmph 3 4 7" xfId="15294" xr:uid="{00000000-0005-0000-0000-00006F180000}"/>
    <cellStyle name="SAPBEXaggDataEmph 3 4 8" xfId="16942" xr:uid="{00000000-0005-0000-0000-000070180000}"/>
    <cellStyle name="SAPBEXaggDataEmph 3 4 9" xfId="18813" xr:uid="{00000000-0005-0000-0000-000071180000}"/>
    <cellStyle name="SAPBEXaggDataEmph 3 5" xfId="1910" xr:uid="{00000000-0005-0000-0000-000072180000}"/>
    <cellStyle name="SAPBEXaggDataEmph 3 5 10" xfId="20821" xr:uid="{00000000-0005-0000-0000-000073180000}"/>
    <cellStyle name="SAPBEXaggDataEmph 3 5 11" xfId="22435" xr:uid="{00000000-0005-0000-0000-000074180000}"/>
    <cellStyle name="SAPBEXaggDataEmph 3 5 2" xfId="4813" xr:uid="{00000000-0005-0000-0000-000075180000}"/>
    <cellStyle name="SAPBEXaggDataEmph 3 5 3" xfId="7291" xr:uid="{00000000-0005-0000-0000-000076180000}"/>
    <cellStyle name="SAPBEXaggDataEmph 3 5 4" xfId="9245" xr:uid="{00000000-0005-0000-0000-000077180000}"/>
    <cellStyle name="SAPBEXaggDataEmph 3 5 5" xfId="11199" xr:uid="{00000000-0005-0000-0000-000078180000}"/>
    <cellStyle name="SAPBEXaggDataEmph 3 5 6" xfId="13151" xr:uid="{00000000-0005-0000-0000-000079180000}"/>
    <cellStyle name="SAPBEXaggDataEmph 3 5 7" xfId="14650" xr:uid="{00000000-0005-0000-0000-00007A180000}"/>
    <cellStyle name="SAPBEXaggDataEmph 3 5 8" xfId="17187" xr:uid="{00000000-0005-0000-0000-00007B180000}"/>
    <cellStyle name="SAPBEXaggDataEmph 3 5 9" xfId="19046" xr:uid="{00000000-0005-0000-0000-00007C180000}"/>
    <cellStyle name="SAPBEXaggDataEmph 3 6" xfId="2151" xr:uid="{00000000-0005-0000-0000-00007D180000}"/>
    <cellStyle name="SAPBEXaggDataEmph 3 6 10" xfId="21045" xr:uid="{00000000-0005-0000-0000-00007E180000}"/>
    <cellStyle name="SAPBEXaggDataEmph 3 6 11" xfId="22636" xr:uid="{00000000-0005-0000-0000-00007F180000}"/>
    <cellStyle name="SAPBEXaggDataEmph 3 6 2" xfId="5054" xr:uid="{00000000-0005-0000-0000-000080180000}"/>
    <cellStyle name="SAPBEXaggDataEmph 3 6 3" xfId="7531" xr:uid="{00000000-0005-0000-0000-000081180000}"/>
    <cellStyle name="SAPBEXaggDataEmph 3 6 4" xfId="9484" xr:uid="{00000000-0005-0000-0000-000082180000}"/>
    <cellStyle name="SAPBEXaggDataEmph 3 6 5" xfId="11438" xr:uid="{00000000-0005-0000-0000-000083180000}"/>
    <cellStyle name="SAPBEXaggDataEmph 3 6 6" xfId="13391" xr:uid="{00000000-0005-0000-0000-000084180000}"/>
    <cellStyle name="SAPBEXaggDataEmph 3 6 7" xfId="14456" xr:uid="{00000000-0005-0000-0000-000085180000}"/>
    <cellStyle name="SAPBEXaggDataEmph 3 6 8" xfId="17422" xr:uid="{00000000-0005-0000-0000-000086180000}"/>
    <cellStyle name="SAPBEXaggDataEmph 3 6 9" xfId="19274" xr:uid="{00000000-0005-0000-0000-000087180000}"/>
    <cellStyle name="SAPBEXaggDataEmph 3 7" xfId="2516" xr:uid="{00000000-0005-0000-0000-000088180000}"/>
    <cellStyle name="SAPBEXaggDataEmph 3 7 10" xfId="21374" xr:uid="{00000000-0005-0000-0000-000089180000}"/>
    <cellStyle name="SAPBEXaggDataEmph 3 7 11" xfId="22928" xr:uid="{00000000-0005-0000-0000-00008A180000}"/>
    <cellStyle name="SAPBEXaggDataEmph 3 7 2" xfId="5418" xr:uid="{00000000-0005-0000-0000-00008B180000}"/>
    <cellStyle name="SAPBEXaggDataEmph 3 7 3" xfId="7894" xr:uid="{00000000-0005-0000-0000-00008C180000}"/>
    <cellStyle name="SAPBEXaggDataEmph 3 7 4" xfId="9846" xr:uid="{00000000-0005-0000-0000-00008D180000}"/>
    <cellStyle name="SAPBEXaggDataEmph 3 7 5" xfId="11801" xr:uid="{00000000-0005-0000-0000-00008E180000}"/>
    <cellStyle name="SAPBEXaggDataEmph 3 7 6" xfId="13753" xr:uid="{00000000-0005-0000-0000-00008F180000}"/>
    <cellStyle name="SAPBEXaggDataEmph 3 7 7" xfId="13709" xr:uid="{00000000-0005-0000-0000-000090180000}"/>
    <cellStyle name="SAPBEXaggDataEmph 3 7 8" xfId="17775" xr:uid="{00000000-0005-0000-0000-000091180000}"/>
    <cellStyle name="SAPBEXaggDataEmph 3 7 9" xfId="19614" xr:uid="{00000000-0005-0000-0000-000092180000}"/>
    <cellStyle name="SAPBEXaggDataEmph 3 8" xfId="2800" xr:uid="{00000000-0005-0000-0000-000093180000}"/>
    <cellStyle name="SAPBEXaggDataEmph 3 8 10" xfId="21637" xr:uid="{00000000-0005-0000-0000-000094180000}"/>
    <cellStyle name="SAPBEXaggDataEmph 3 8 11" xfId="23167" xr:uid="{00000000-0005-0000-0000-000095180000}"/>
    <cellStyle name="SAPBEXaggDataEmph 3 8 2" xfId="5702" xr:uid="{00000000-0005-0000-0000-000096180000}"/>
    <cellStyle name="SAPBEXaggDataEmph 3 8 3" xfId="8178" xr:uid="{00000000-0005-0000-0000-000097180000}"/>
    <cellStyle name="SAPBEXaggDataEmph 3 8 4" xfId="10130" xr:uid="{00000000-0005-0000-0000-000098180000}"/>
    <cellStyle name="SAPBEXaggDataEmph 3 8 5" xfId="12085" xr:uid="{00000000-0005-0000-0000-000099180000}"/>
    <cellStyle name="SAPBEXaggDataEmph 3 8 6" xfId="14035" xr:uid="{00000000-0005-0000-0000-00009A180000}"/>
    <cellStyle name="SAPBEXaggDataEmph 3 8 7" xfId="16164" xr:uid="{00000000-0005-0000-0000-00009B180000}"/>
    <cellStyle name="SAPBEXaggDataEmph 3 8 8" xfId="18052" xr:uid="{00000000-0005-0000-0000-00009C180000}"/>
    <cellStyle name="SAPBEXaggDataEmph 3 8 9" xfId="19887" xr:uid="{00000000-0005-0000-0000-00009D180000}"/>
    <cellStyle name="SAPBEXaggDataEmph 3 9" xfId="3340" xr:uid="{00000000-0005-0000-0000-00009E180000}"/>
    <cellStyle name="SAPBEXaggDataEmph 4" xfId="390" xr:uid="{00000000-0005-0000-0000-00009F180000}"/>
    <cellStyle name="SAPBEXaggDataEmph 4 10" xfId="3163" xr:uid="{00000000-0005-0000-0000-0000A0180000}"/>
    <cellStyle name="SAPBEXaggDataEmph 4 11" xfId="6502" xr:uid="{00000000-0005-0000-0000-0000A1180000}"/>
    <cellStyle name="SAPBEXaggDataEmph 4 12" xfId="8005" xr:uid="{00000000-0005-0000-0000-0000A2180000}"/>
    <cellStyle name="SAPBEXaggDataEmph 4 13" xfId="9177" xr:uid="{00000000-0005-0000-0000-0000A3180000}"/>
    <cellStyle name="SAPBEXaggDataEmph 4 14" xfId="15535" xr:uid="{00000000-0005-0000-0000-0000A4180000}"/>
    <cellStyle name="SAPBEXaggDataEmph 4 15" xfId="14163" xr:uid="{00000000-0005-0000-0000-0000A5180000}"/>
    <cellStyle name="SAPBEXaggDataEmph 4 16" xfId="14944" xr:uid="{00000000-0005-0000-0000-0000A6180000}"/>
    <cellStyle name="SAPBEXaggDataEmph 4 17" xfId="13093" xr:uid="{00000000-0005-0000-0000-0000A7180000}"/>
    <cellStyle name="SAPBEXaggDataEmph 4 18" xfId="18384" xr:uid="{00000000-0005-0000-0000-0000A8180000}"/>
    <cellStyle name="SAPBEXaggDataEmph 4 2" xfId="938" xr:uid="{00000000-0005-0000-0000-0000A9180000}"/>
    <cellStyle name="SAPBEXaggDataEmph 4 2 10" xfId="19987" xr:uid="{00000000-0005-0000-0000-0000AA180000}"/>
    <cellStyle name="SAPBEXaggDataEmph 4 2 11" xfId="21734" xr:uid="{00000000-0005-0000-0000-0000AB180000}"/>
    <cellStyle name="SAPBEXaggDataEmph 4 2 2" xfId="3841" xr:uid="{00000000-0005-0000-0000-0000AC180000}"/>
    <cellStyle name="SAPBEXaggDataEmph 4 2 3" xfId="6319" xr:uid="{00000000-0005-0000-0000-0000AD180000}"/>
    <cellStyle name="SAPBEXaggDataEmph 4 2 4" xfId="8276" xr:uid="{00000000-0005-0000-0000-0000AE180000}"/>
    <cellStyle name="SAPBEXaggDataEmph 4 2 5" xfId="10229" xr:uid="{00000000-0005-0000-0000-0000AF180000}"/>
    <cellStyle name="SAPBEXaggDataEmph 4 2 6" xfId="12184" xr:uid="{00000000-0005-0000-0000-0000B0180000}"/>
    <cellStyle name="SAPBEXaggDataEmph 4 2 7" xfId="14190" xr:uid="{00000000-0005-0000-0000-0000B1180000}"/>
    <cellStyle name="SAPBEXaggDataEmph 4 2 8" xfId="16262" xr:uid="{00000000-0005-0000-0000-0000B2180000}"/>
    <cellStyle name="SAPBEXaggDataEmph 4 2 9" xfId="18151" xr:uid="{00000000-0005-0000-0000-0000B3180000}"/>
    <cellStyle name="SAPBEXaggDataEmph 4 3" xfId="1252" xr:uid="{00000000-0005-0000-0000-0000B4180000}"/>
    <cellStyle name="SAPBEXaggDataEmph 4 3 10" xfId="20239" xr:uid="{00000000-0005-0000-0000-0000B5180000}"/>
    <cellStyle name="SAPBEXaggDataEmph 4 3 11" xfId="21931" xr:uid="{00000000-0005-0000-0000-0000B6180000}"/>
    <cellStyle name="SAPBEXaggDataEmph 4 3 2" xfId="4155" xr:uid="{00000000-0005-0000-0000-0000B7180000}"/>
    <cellStyle name="SAPBEXaggDataEmph 4 3 3" xfId="6633" xr:uid="{00000000-0005-0000-0000-0000B8180000}"/>
    <cellStyle name="SAPBEXaggDataEmph 4 3 4" xfId="8589" xr:uid="{00000000-0005-0000-0000-0000B9180000}"/>
    <cellStyle name="SAPBEXaggDataEmph 4 3 5" xfId="10542" xr:uid="{00000000-0005-0000-0000-0000BA180000}"/>
    <cellStyle name="SAPBEXaggDataEmph 4 3 6" xfId="12496" xr:uid="{00000000-0005-0000-0000-0000BB180000}"/>
    <cellStyle name="SAPBEXaggDataEmph 4 3 7" xfId="14820" xr:uid="{00000000-0005-0000-0000-0000BC180000}"/>
    <cellStyle name="SAPBEXaggDataEmph 4 3 8" xfId="16558" xr:uid="{00000000-0005-0000-0000-0000BD180000}"/>
    <cellStyle name="SAPBEXaggDataEmph 4 3 9" xfId="18431" xr:uid="{00000000-0005-0000-0000-0000BE180000}"/>
    <cellStyle name="SAPBEXaggDataEmph 4 4" xfId="1598" xr:uid="{00000000-0005-0000-0000-0000BF180000}"/>
    <cellStyle name="SAPBEXaggDataEmph 4 4 10" xfId="20566" xr:uid="{00000000-0005-0000-0000-0000C0180000}"/>
    <cellStyle name="SAPBEXaggDataEmph 4 4 11" xfId="22238" xr:uid="{00000000-0005-0000-0000-0000C1180000}"/>
    <cellStyle name="SAPBEXaggDataEmph 4 4 2" xfId="4501" xr:uid="{00000000-0005-0000-0000-0000C2180000}"/>
    <cellStyle name="SAPBEXaggDataEmph 4 4 3" xfId="6979" xr:uid="{00000000-0005-0000-0000-0000C3180000}"/>
    <cellStyle name="SAPBEXaggDataEmph 4 4 4" xfId="8935" xr:uid="{00000000-0005-0000-0000-0000C4180000}"/>
    <cellStyle name="SAPBEXaggDataEmph 4 4 5" xfId="10888" xr:uid="{00000000-0005-0000-0000-0000C5180000}"/>
    <cellStyle name="SAPBEXaggDataEmph 4 4 6" xfId="12842" xr:uid="{00000000-0005-0000-0000-0000C6180000}"/>
    <cellStyle name="SAPBEXaggDataEmph 4 4 7" xfId="15042" xr:uid="{00000000-0005-0000-0000-0000C7180000}"/>
    <cellStyle name="SAPBEXaggDataEmph 4 4 8" xfId="16897" xr:uid="{00000000-0005-0000-0000-0000C8180000}"/>
    <cellStyle name="SAPBEXaggDataEmph 4 4 9" xfId="18768" xr:uid="{00000000-0005-0000-0000-0000C9180000}"/>
    <cellStyle name="SAPBEXaggDataEmph 4 5" xfId="1493" xr:uid="{00000000-0005-0000-0000-0000CA180000}"/>
    <cellStyle name="SAPBEXaggDataEmph 4 5 10" xfId="20463" xr:uid="{00000000-0005-0000-0000-0000CB180000}"/>
    <cellStyle name="SAPBEXaggDataEmph 4 5 11" xfId="22136" xr:uid="{00000000-0005-0000-0000-0000CC180000}"/>
    <cellStyle name="SAPBEXaggDataEmph 4 5 2" xfId="4396" xr:uid="{00000000-0005-0000-0000-0000CD180000}"/>
    <cellStyle name="SAPBEXaggDataEmph 4 5 3" xfId="6874" xr:uid="{00000000-0005-0000-0000-0000CE180000}"/>
    <cellStyle name="SAPBEXaggDataEmph 4 5 4" xfId="8830" xr:uid="{00000000-0005-0000-0000-0000CF180000}"/>
    <cellStyle name="SAPBEXaggDataEmph 4 5 5" xfId="10783" xr:uid="{00000000-0005-0000-0000-0000D0180000}"/>
    <cellStyle name="SAPBEXaggDataEmph 4 5 6" xfId="12737" xr:uid="{00000000-0005-0000-0000-0000D1180000}"/>
    <cellStyle name="SAPBEXaggDataEmph 4 5 7" xfId="10689" xr:uid="{00000000-0005-0000-0000-0000D2180000}"/>
    <cellStyle name="SAPBEXaggDataEmph 4 5 8" xfId="16792" xr:uid="{00000000-0005-0000-0000-0000D3180000}"/>
    <cellStyle name="SAPBEXaggDataEmph 4 5 9" xfId="18664" xr:uid="{00000000-0005-0000-0000-0000D4180000}"/>
    <cellStyle name="SAPBEXaggDataEmph 4 6" xfId="2202" xr:uid="{00000000-0005-0000-0000-0000D5180000}"/>
    <cellStyle name="SAPBEXaggDataEmph 4 6 10" xfId="21094" xr:uid="{00000000-0005-0000-0000-0000D6180000}"/>
    <cellStyle name="SAPBEXaggDataEmph 4 6 11" xfId="22684" xr:uid="{00000000-0005-0000-0000-0000D7180000}"/>
    <cellStyle name="SAPBEXaggDataEmph 4 6 2" xfId="5105" xr:uid="{00000000-0005-0000-0000-0000D8180000}"/>
    <cellStyle name="SAPBEXaggDataEmph 4 6 3" xfId="7581" xr:uid="{00000000-0005-0000-0000-0000D9180000}"/>
    <cellStyle name="SAPBEXaggDataEmph 4 6 4" xfId="9535" xr:uid="{00000000-0005-0000-0000-0000DA180000}"/>
    <cellStyle name="SAPBEXaggDataEmph 4 6 5" xfId="11489" xr:uid="{00000000-0005-0000-0000-0000DB180000}"/>
    <cellStyle name="SAPBEXaggDataEmph 4 6 6" xfId="13442" xr:uid="{00000000-0005-0000-0000-0000DC180000}"/>
    <cellStyle name="SAPBEXaggDataEmph 4 6 7" xfId="12999" xr:uid="{00000000-0005-0000-0000-0000DD180000}"/>
    <cellStyle name="SAPBEXaggDataEmph 4 6 8" xfId="17473" xr:uid="{00000000-0005-0000-0000-0000DE180000}"/>
    <cellStyle name="SAPBEXaggDataEmph 4 6 9" xfId="19323" xr:uid="{00000000-0005-0000-0000-0000DF180000}"/>
    <cellStyle name="SAPBEXaggDataEmph 4 7" xfId="2547" xr:uid="{00000000-0005-0000-0000-0000E0180000}"/>
    <cellStyle name="SAPBEXaggDataEmph 4 7 10" xfId="21403" xr:uid="{00000000-0005-0000-0000-0000E1180000}"/>
    <cellStyle name="SAPBEXaggDataEmph 4 7 11" xfId="22957" xr:uid="{00000000-0005-0000-0000-0000E2180000}"/>
    <cellStyle name="SAPBEXaggDataEmph 4 7 2" xfId="5449" xr:uid="{00000000-0005-0000-0000-0000E3180000}"/>
    <cellStyle name="SAPBEXaggDataEmph 4 7 3" xfId="7925" xr:uid="{00000000-0005-0000-0000-0000E4180000}"/>
    <cellStyle name="SAPBEXaggDataEmph 4 7 4" xfId="9877" xr:uid="{00000000-0005-0000-0000-0000E5180000}"/>
    <cellStyle name="SAPBEXaggDataEmph 4 7 5" xfId="11832" xr:uid="{00000000-0005-0000-0000-0000E6180000}"/>
    <cellStyle name="SAPBEXaggDataEmph 4 7 6" xfId="13784" xr:uid="{00000000-0005-0000-0000-0000E7180000}"/>
    <cellStyle name="SAPBEXaggDataEmph 4 7 7" xfId="14623" xr:uid="{00000000-0005-0000-0000-0000E8180000}"/>
    <cellStyle name="SAPBEXaggDataEmph 4 7 8" xfId="17806" xr:uid="{00000000-0005-0000-0000-0000E9180000}"/>
    <cellStyle name="SAPBEXaggDataEmph 4 7 9" xfId="19645" xr:uid="{00000000-0005-0000-0000-0000EA180000}"/>
    <cellStyle name="SAPBEXaggDataEmph 4 8" xfId="2829" xr:uid="{00000000-0005-0000-0000-0000EB180000}"/>
    <cellStyle name="SAPBEXaggDataEmph 4 8 10" xfId="21666" xr:uid="{00000000-0005-0000-0000-0000EC180000}"/>
    <cellStyle name="SAPBEXaggDataEmph 4 8 11" xfId="23196" xr:uid="{00000000-0005-0000-0000-0000ED180000}"/>
    <cellStyle name="SAPBEXaggDataEmph 4 8 2" xfId="5731" xr:uid="{00000000-0005-0000-0000-0000EE180000}"/>
    <cellStyle name="SAPBEXaggDataEmph 4 8 3" xfId="8207" xr:uid="{00000000-0005-0000-0000-0000EF180000}"/>
    <cellStyle name="SAPBEXaggDataEmph 4 8 4" xfId="10159" xr:uid="{00000000-0005-0000-0000-0000F0180000}"/>
    <cellStyle name="SAPBEXaggDataEmph 4 8 5" xfId="12114" xr:uid="{00000000-0005-0000-0000-0000F1180000}"/>
    <cellStyle name="SAPBEXaggDataEmph 4 8 6" xfId="14064" xr:uid="{00000000-0005-0000-0000-0000F2180000}"/>
    <cellStyle name="SAPBEXaggDataEmph 4 8 7" xfId="16193" xr:uid="{00000000-0005-0000-0000-0000F3180000}"/>
    <cellStyle name="SAPBEXaggDataEmph 4 8 8" xfId="18081" xr:uid="{00000000-0005-0000-0000-0000F4180000}"/>
    <cellStyle name="SAPBEXaggDataEmph 4 8 9" xfId="19916" xr:uid="{00000000-0005-0000-0000-0000F5180000}"/>
    <cellStyle name="SAPBEXaggDataEmph 4 9" xfId="3293" xr:uid="{00000000-0005-0000-0000-0000F6180000}"/>
    <cellStyle name="SAPBEXaggDataEmph 5" xfId="398" xr:uid="{00000000-0005-0000-0000-0000F7180000}"/>
    <cellStyle name="SAPBEXaggDataEmph 5 10" xfId="3158" xr:uid="{00000000-0005-0000-0000-0000F8180000}"/>
    <cellStyle name="SAPBEXaggDataEmph 5 11" xfId="5891" xr:uid="{00000000-0005-0000-0000-0000F9180000}"/>
    <cellStyle name="SAPBEXaggDataEmph 5 12" xfId="9051" xr:uid="{00000000-0005-0000-0000-0000FA180000}"/>
    <cellStyle name="SAPBEXaggDataEmph 5 13" xfId="11004" xr:uid="{00000000-0005-0000-0000-0000FB180000}"/>
    <cellStyle name="SAPBEXaggDataEmph 5 14" xfId="15962" xr:uid="{00000000-0005-0000-0000-0000FC180000}"/>
    <cellStyle name="SAPBEXaggDataEmph 5 15" xfId="15359" xr:uid="{00000000-0005-0000-0000-0000FD180000}"/>
    <cellStyle name="SAPBEXaggDataEmph 5 16" xfId="17013" xr:uid="{00000000-0005-0000-0000-0000FE180000}"/>
    <cellStyle name="SAPBEXaggDataEmph 5 17" xfId="19800" xr:uid="{00000000-0005-0000-0000-0000FF180000}"/>
    <cellStyle name="SAPBEXaggDataEmph 5 18" xfId="20682" xr:uid="{00000000-0005-0000-0000-000000190000}"/>
    <cellStyle name="SAPBEXaggDataEmph 5 2" xfId="946" xr:uid="{00000000-0005-0000-0000-000001190000}"/>
    <cellStyle name="SAPBEXaggDataEmph 5 2 10" xfId="19995" xr:uid="{00000000-0005-0000-0000-000002190000}"/>
    <cellStyle name="SAPBEXaggDataEmph 5 2 11" xfId="21742" xr:uid="{00000000-0005-0000-0000-000003190000}"/>
    <cellStyle name="SAPBEXaggDataEmph 5 2 2" xfId="3849" xr:uid="{00000000-0005-0000-0000-000004190000}"/>
    <cellStyle name="SAPBEXaggDataEmph 5 2 3" xfId="6327" xr:uid="{00000000-0005-0000-0000-000005190000}"/>
    <cellStyle name="SAPBEXaggDataEmph 5 2 4" xfId="8284" xr:uid="{00000000-0005-0000-0000-000006190000}"/>
    <cellStyle name="SAPBEXaggDataEmph 5 2 5" xfId="10237" xr:uid="{00000000-0005-0000-0000-000007190000}"/>
    <cellStyle name="SAPBEXaggDataEmph 5 2 6" xfId="12192" xr:uid="{00000000-0005-0000-0000-000008190000}"/>
    <cellStyle name="SAPBEXaggDataEmph 5 2 7" xfId="14191" xr:uid="{00000000-0005-0000-0000-000009190000}"/>
    <cellStyle name="SAPBEXaggDataEmph 5 2 8" xfId="16270" xr:uid="{00000000-0005-0000-0000-00000A190000}"/>
    <cellStyle name="SAPBEXaggDataEmph 5 2 9" xfId="18159" xr:uid="{00000000-0005-0000-0000-00000B190000}"/>
    <cellStyle name="SAPBEXaggDataEmph 5 3" xfId="1259" xr:uid="{00000000-0005-0000-0000-00000C190000}"/>
    <cellStyle name="SAPBEXaggDataEmph 5 3 10" xfId="20246" xr:uid="{00000000-0005-0000-0000-00000D190000}"/>
    <cellStyle name="SAPBEXaggDataEmph 5 3 11" xfId="21938" xr:uid="{00000000-0005-0000-0000-00000E190000}"/>
    <cellStyle name="SAPBEXaggDataEmph 5 3 2" xfId="4162" xr:uid="{00000000-0005-0000-0000-00000F190000}"/>
    <cellStyle name="SAPBEXaggDataEmph 5 3 3" xfId="6640" xr:uid="{00000000-0005-0000-0000-000010190000}"/>
    <cellStyle name="SAPBEXaggDataEmph 5 3 4" xfId="8596" xr:uid="{00000000-0005-0000-0000-000011190000}"/>
    <cellStyle name="SAPBEXaggDataEmph 5 3 5" xfId="10549" xr:uid="{00000000-0005-0000-0000-000012190000}"/>
    <cellStyle name="SAPBEXaggDataEmph 5 3 6" xfId="12503" xr:uid="{00000000-0005-0000-0000-000013190000}"/>
    <cellStyle name="SAPBEXaggDataEmph 5 3 7" xfId="15063" xr:uid="{00000000-0005-0000-0000-000014190000}"/>
    <cellStyle name="SAPBEXaggDataEmph 5 3 8" xfId="16565" xr:uid="{00000000-0005-0000-0000-000015190000}"/>
    <cellStyle name="SAPBEXaggDataEmph 5 3 9" xfId="18438" xr:uid="{00000000-0005-0000-0000-000016190000}"/>
    <cellStyle name="SAPBEXaggDataEmph 5 4" xfId="1605" xr:uid="{00000000-0005-0000-0000-000017190000}"/>
    <cellStyle name="SAPBEXaggDataEmph 5 4 10" xfId="20573" xr:uid="{00000000-0005-0000-0000-000018190000}"/>
    <cellStyle name="SAPBEXaggDataEmph 5 4 11" xfId="22245" xr:uid="{00000000-0005-0000-0000-000019190000}"/>
    <cellStyle name="SAPBEXaggDataEmph 5 4 2" xfId="4508" xr:uid="{00000000-0005-0000-0000-00001A190000}"/>
    <cellStyle name="SAPBEXaggDataEmph 5 4 3" xfId="6986" xr:uid="{00000000-0005-0000-0000-00001B190000}"/>
    <cellStyle name="SAPBEXaggDataEmph 5 4 4" xfId="8942" xr:uid="{00000000-0005-0000-0000-00001C190000}"/>
    <cellStyle name="SAPBEXaggDataEmph 5 4 5" xfId="10895" xr:uid="{00000000-0005-0000-0000-00001D190000}"/>
    <cellStyle name="SAPBEXaggDataEmph 5 4 6" xfId="12849" xr:uid="{00000000-0005-0000-0000-00001E190000}"/>
    <cellStyle name="SAPBEXaggDataEmph 5 4 7" xfId="15040" xr:uid="{00000000-0005-0000-0000-00001F190000}"/>
    <cellStyle name="SAPBEXaggDataEmph 5 4 8" xfId="16904" xr:uid="{00000000-0005-0000-0000-000020190000}"/>
    <cellStyle name="SAPBEXaggDataEmph 5 4 9" xfId="18775" xr:uid="{00000000-0005-0000-0000-000021190000}"/>
    <cellStyle name="SAPBEXaggDataEmph 5 5" xfId="1407" xr:uid="{00000000-0005-0000-0000-000022190000}"/>
    <cellStyle name="SAPBEXaggDataEmph 5 5 10" xfId="20387" xr:uid="{00000000-0005-0000-0000-000023190000}"/>
    <cellStyle name="SAPBEXaggDataEmph 5 5 11" xfId="22077" xr:uid="{00000000-0005-0000-0000-000024190000}"/>
    <cellStyle name="SAPBEXaggDataEmph 5 5 2" xfId="4310" xr:uid="{00000000-0005-0000-0000-000025190000}"/>
    <cellStyle name="SAPBEXaggDataEmph 5 5 3" xfId="6788" xr:uid="{00000000-0005-0000-0000-000026190000}"/>
    <cellStyle name="SAPBEXaggDataEmph 5 5 4" xfId="8744" xr:uid="{00000000-0005-0000-0000-000027190000}"/>
    <cellStyle name="SAPBEXaggDataEmph 5 5 5" xfId="10697" xr:uid="{00000000-0005-0000-0000-000028190000}"/>
    <cellStyle name="SAPBEXaggDataEmph 5 5 6" xfId="12651" xr:uid="{00000000-0005-0000-0000-000029190000}"/>
    <cellStyle name="SAPBEXaggDataEmph 5 5 7" xfId="15544" xr:uid="{00000000-0005-0000-0000-00002A190000}"/>
    <cellStyle name="SAPBEXaggDataEmph 5 5 8" xfId="16708" xr:uid="{00000000-0005-0000-0000-00002B190000}"/>
    <cellStyle name="SAPBEXaggDataEmph 5 5 9" xfId="18581" xr:uid="{00000000-0005-0000-0000-00002C190000}"/>
    <cellStyle name="SAPBEXaggDataEmph 5 6" xfId="2130" xr:uid="{00000000-0005-0000-0000-00002D190000}"/>
    <cellStyle name="SAPBEXaggDataEmph 5 6 10" xfId="21024" xr:uid="{00000000-0005-0000-0000-00002E190000}"/>
    <cellStyle name="SAPBEXaggDataEmph 5 6 11" xfId="22615" xr:uid="{00000000-0005-0000-0000-00002F190000}"/>
    <cellStyle name="SAPBEXaggDataEmph 5 6 2" xfId="5033" xr:uid="{00000000-0005-0000-0000-000030190000}"/>
    <cellStyle name="SAPBEXaggDataEmph 5 6 3" xfId="7510" xr:uid="{00000000-0005-0000-0000-000031190000}"/>
    <cellStyle name="SAPBEXaggDataEmph 5 6 4" xfId="9463" xr:uid="{00000000-0005-0000-0000-000032190000}"/>
    <cellStyle name="SAPBEXaggDataEmph 5 6 5" xfId="11417" xr:uid="{00000000-0005-0000-0000-000033190000}"/>
    <cellStyle name="SAPBEXaggDataEmph 5 6 6" xfId="13370" xr:uid="{00000000-0005-0000-0000-000034190000}"/>
    <cellStyle name="SAPBEXaggDataEmph 5 6 7" xfId="13049" xr:uid="{00000000-0005-0000-0000-000035190000}"/>
    <cellStyle name="SAPBEXaggDataEmph 5 6 8" xfId="17401" xr:uid="{00000000-0005-0000-0000-000036190000}"/>
    <cellStyle name="SAPBEXaggDataEmph 5 6 9" xfId="19253" xr:uid="{00000000-0005-0000-0000-000037190000}"/>
    <cellStyle name="SAPBEXaggDataEmph 5 7" xfId="2533" xr:uid="{00000000-0005-0000-0000-000038190000}"/>
    <cellStyle name="SAPBEXaggDataEmph 5 7 10" xfId="21390" xr:uid="{00000000-0005-0000-0000-000039190000}"/>
    <cellStyle name="SAPBEXaggDataEmph 5 7 11" xfId="22944" xr:uid="{00000000-0005-0000-0000-00003A190000}"/>
    <cellStyle name="SAPBEXaggDataEmph 5 7 2" xfId="5435" xr:uid="{00000000-0005-0000-0000-00003B190000}"/>
    <cellStyle name="SAPBEXaggDataEmph 5 7 3" xfId="7911" xr:uid="{00000000-0005-0000-0000-00003C190000}"/>
    <cellStyle name="SAPBEXaggDataEmph 5 7 4" xfId="9863" xr:uid="{00000000-0005-0000-0000-00003D190000}"/>
    <cellStyle name="SAPBEXaggDataEmph 5 7 5" xfId="11818" xr:uid="{00000000-0005-0000-0000-00003E190000}"/>
    <cellStyle name="SAPBEXaggDataEmph 5 7 6" xfId="13770" xr:uid="{00000000-0005-0000-0000-00003F190000}"/>
    <cellStyle name="SAPBEXaggDataEmph 5 7 7" xfId="14970" xr:uid="{00000000-0005-0000-0000-000040190000}"/>
    <cellStyle name="SAPBEXaggDataEmph 5 7 8" xfId="17792" xr:uid="{00000000-0005-0000-0000-000041190000}"/>
    <cellStyle name="SAPBEXaggDataEmph 5 7 9" xfId="19631" xr:uid="{00000000-0005-0000-0000-000042190000}"/>
    <cellStyle name="SAPBEXaggDataEmph 5 8" xfId="2843" xr:uid="{00000000-0005-0000-0000-000043190000}"/>
    <cellStyle name="SAPBEXaggDataEmph 5 8 10" xfId="21680" xr:uid="{00000000-0005-0000-0000-000044190000}"/>
    <cellStyle name="SAPBEXaggDataEmph 5 8 11" xfId="23209" xr:uid="{00000000-0005-0000-0000-000045190000}"/>
    <cellStyle name="SAPBEXaggDataEmph 5 8 2" xfId="5745" xr:uid="{00000000-0005-0000-0000-000046190000}"/>
    <cellStyle name="SAPBEXaggDataEmph 5 8 3" xfId="8221" xr:uid="{00000000-0005-0000-0000-000047190000}"/>
    <cellStyle name="SAPBEXaggDataEmph 5 8 4" xfId="10173" xr:uid="{00000000-0005-0000-0000-000048190000}"/>
    <cellStyle name="SAPBEXaggDataEmph 5 8 5" xfId="12128" xr:uid="{00000000-0005-0000-0000-000049190000}"/>
    <cellStyle name="SAPBEXaggDataEmph 5 8 6" xfId="14078" xr:uid="{00000000-0005-0000-0000-00004A190000}"/>
    <cellStyle name="SAPBEXaggDataEmph 5 8 7" xfId="16207" xr:uid="{00000000-0005-0000-0000-00004B190000}"/>
    <cellStyle name="SAPBEXaggDataEmph 5 8 8" xfId="18095" xr:uid="{00000000-0005-0000-0000-00004C190000}"/>
    <cellStyle name="SAPBEXaggDataEmph 5 8 9" xfId="19930" xr:uid="{00000000-0005-0000-0000-00004D190000}"/>
    <cellStyle name="SAPBEXaggDataEmph 5 9" xfId="3301" xr:uid="{00000000-0005-0000-0000-00004E190000}"/>
    <cellStyle name="SAPBEXaggDataEmph 6" xfId="858" xr:uid="{00000000-0005-0000-0000-00004F190000}"/>
    <cellStyle name="SAPBEXaggDataEmph 6 10" xfId="10749" xr:uid="{00000000-0005-0000-0000-000050190000}"/>
    <cellStyle name="SAPBEXaggDataEmph 6 11" xfId="17704" xr:uid="{00000000-0005-0000-0000-000051190000}"/>
    <cellStyle name="SAPBEXaggDataEmph 6 12" xfId="16502" xr:uid="{00000000-0005-0000-0000-000052190000}"/>
    <cellStyle name="SAPBEXaggDataEmph 6 13" xfId="21315" xr:uid="{00000000-0005-0000-0000-000053190000}"/>
    <cellStyle name="SAPBEXaggDataEmph 6 2" xfId="2613" xr:uid="{00000000-0005-0000-0000-000054190000}"/>
    <cellStyle name="SAPBEXaggDataEmph 6 2 10" xfId="21469" xr:uid="{00000000-0005-0000-0000-000055190000}"/>
    <cellStyle name="SAPBEXaggDataEmph 6 2 11" xfId="23021" xr:uid="{00000000-0005-0000-0000-000056190000}"/>
    <cellStyle name="SAPBEXaggDataEmph 6 2 2" xfId="5515" xr:uid="{00000000-0005-0000-0000-000057190000}"/>
    <cellStyle name="SAPBEXaggDataEmph 6 2 3" xfId="7991" xr:uid="{00000000-0005-0000-0000-000058190000}"/>
    <cellStyle name="SAPBEXaggDataEmph 6 2 4" xfId="9943" xr:uid="{00000000-0005-0000-0000-000059190000}"/>
    <cellStyle name="SAPBEXaggDataEmph 6 2 5" xfId="11898" xr:uid="{00000000-0005-0000-0000-00005A190000}"/>
    <cellStyle name="SAPBEXaggDataEmph 6 2 6" xfId="13850" xr:uid="{00000000-0005-0000-0000-00005B190000}"/>
    <cellStyle name="SAPBEXaggDataEmph 6 2 7" xfId="14948" xr:uid="{00000000-0005-0000-0000-00005C190000}"/>
    <cellStyle name="SAPBEXaggDataEmph 6 2 8" xfId="17872" xr:uid="{00000000-0005-0000-0000-00005D190000}"/>
    <cellStyle name="SAPBEXaggDataEmph 6 2 9" xfId="19710" xr:uid="{00000000-0005-0000-0000-00005E190000}"/>
    <cellStyle name="SAPBEXaggDataEmph 6 3" xfId="2762" xr:uid="{00000000-0005-0000-0000-00005F190000}"/>
    <cellStyle name="SAPBEXaggDataEmph 6 3 10" xfId="21600" xr:uid="{00000000-0005-0000-0000-000060190000}"/>
    <cellStyle name="SAPBEXaggDataEmph 6 3 11" xfId="23130" xr:uid="{00000000-0005-0000-0000-000061190000}"/>
    <cellStyle name="SAPBEXaggDataEmph 6 3 2" xfId="5664" xr:uid="{00000000-0005-0000-0000-000062190000}"/>
    <cellStyle name="SAPBEXaggDataEmph 6 3 3" xfId="8140" xr:uid="{00000000-0005-0000-0000-000063190000}"/>
    <cellStyle name="SAPBEXaggDataEmph 6 3 4" xfId="10092" xr:uid="{00000000-0005-0000-0000-000064190000}"/>
    <cellStyle name="SAPBEXaggDataEmph 6 3 5" xfId="12047" xr:uid="{00000000-0005-0000-0000-000065190000}"/>
    <cellStyle name="SAPBEXaggDataEmph 6 3 6" xfId="13997" xr:uid="{00000000-0005-0000-0000-000066190000}"/>
    <cellStyle name="SAPBEXaggDataEmph 6 3 7" xfId="16126" xr:uid="{00000000-0005-0000-0000-000067190000}"/>
    <cellStyle name="SAPBEXaggDataEmph 6 3 8" xfId="18014" xr:uid="{00000000-0005-0000-0000-000068190000}"/>
    <cellStyle name="SAPBEXaggDataEmph 6 3 9" xfId="19850" xr:uid="{00000000-0005-0000-0000-000069190000}"/>
    <cellStyle name="SAPBEXaggDataEmph 6 4" xfId="3761" xr:uid="{00000000-0005-0000-0000-00006A190000}"/>
    <cellStyle name="SAPBEXaggDataEmph 6 5" xfId="6239" xr:uid="{00000000-0005-0000-0000-00006B190000}"/>
    <cellStyle name="SAPBEXaggDataEmph 6 6" xfId="3150" xr:uid="{00000000-0005-0000-0000-00006C190000}"/>
    <cellStyle name="SAPBEXaggDataEmph 6 7" xfId="9769" xr:uid="{00000000-0005-0000-0000-00006D190000}"/>
    <cellStyle name="SAPBEXaggDataEmph 6 8" xfId="11724" xr:uid="{00000000-0005-0000-0000-00006E190000}"/>
    <cellStyle name="SAPBEXaggDataEmph 6 9" xfId="15707" xr:uid="{00000000-0005-0000-0000-00006F190000}"/>
    <cellStyle name="SAPBEXaggDataEmph 7" xfId="774" xr:uid="{00000000-0005-0000-0000-000070190000}"/>
    <cellStyle name="SAPBEXaggDataEmph 7 10" xfId="19575" xr:uid="{00000000-0005-0000-0000-000071190000}"/>
    <cellStyle name="SAPBEXaggDataEmph 7 11" xfId="20197" xr:uid="{00000000-0005-0000-0000-000072190000}"/>
    <cellStyle name="SAPBEXaggDataEmph 7 2" xfId="3677" xr:uid="{00000000-0005-0000-0000-000073190000}"/>
    <cellStyle name="SAPBEXaggDataEmph 7 3" xfId="6155" xr:uid="{00000000-0005-0000-0000-000074190000}"/>
    <cellStyle name="SAPBEXaggDataEmph 7 4" xfId="7194" xr:uid="{00000000-0005-0000-0000-000075190000}"/>
    <cellStyle name="SAPBEXaggDataEmph 7 5" xfId="8506" xr:uid="{00000000-0005-0000-0000-000076190000}"/>
    <cellStyle name="SAPBEXaggDataEmph 7 6" xfId="10459" xr:uid="{00000000-0005-0000-0000-000077190000}"/>
    <cellStyle name="SAPBEXaggDataEmph 7 7" xfId="14290" xr:uid="{00000000-0005-0000-0000-000078190000}"/>
    <cellStyle name="SAPBEXaggDataEmph 7 8" xfId="11751" xr:uid="{00000000-0005-0000-0000-000079190000}"/>
    <cellStyle name="SAPBEXaggDataEmph 7 9" xfId="16487" xr:uid="{00000000-0005-0000-0000-00007A190000}"/>
    <cellStyle name="SAPBEXaggDataEmph 8" xfId="1519" xr:uid="{00000000-0005-0000-0000-00007B190000}"/>
    <cellStyle name="SAPBEXaggDataEmph 8 10" xfId="20488" xr:uid="{00000000-0005-0000-0000-00007C190000}"/>
    <cellStyle name="SAPBEXaggDataEmph 8 11" xfId="22160" xr:uid="{00000000-0005-0000-0000-00007D190000}"/>
    <cellStyle name="SAPBEXaggDataEmph 8 2" xfId="4422" xr:uid="{00000000-0005-0000-0000-00007E190000}"/>
    <cellStyle name="SAPBEXaggDataEmph 8 3" xfId="6900" xr:uid="{00000000-0005-0000-0000-00007F190000}"/>
    <cellStyle name="SAPBEXaggDataEmph 8 4" xfId="8856" xr:uid="{00000000-0005-0000-0000-000080190000}"/>
    <cellStyle name="SAPBEXaggDataEmph 8 5" xfId="10809" xr:uid="{00000000-0005-0000-0000-000081190000}"/>
    <cellStyle name="SAPBEXaggDataEmph 8 6" xfId="12763" xr:uid="{00000000-0005-0000-0000-000082190000}"/>
    <cellStyle name="SAPBEXaggDataEmph 8 7" xfId="14441" xr:uid="{00000000-0005-0000-0000-000083190000}"/>
    <cellStyle name="SAPBEXaggDataEmph 8 8" xfId="16818" xr:uid="{00000000-0005-0000-0000-000084190000}"/>
    <cellStyle name="SAPBEXaggDataEmph 8 9" xfId="18690" xr:uid="{00000000-0005-0000-0000-000085190000}"/>
    <cellStyle name="SAPBEXaggDataEmph 9" xfId="1434" xr:uid="{00000000-0005-0000-0000-000086190000}"/>
    <cellStyle name="SAPBEXaggDataEmph 9 10" xfId="20414" xr:uid="{00000000-0005-0000-0000-000087190000}"/>
    <cellStyle name="SAPBEXaggDataEmph 9 11" xfId="22104" xr:uid="{00000000-0005-0000-0000-000088190000}"/>
    <cellStyle name="SAPBEXaggDataEmph 9 2" xfId="4337" xr:uid="{00000000-0005-0000-0000-000089190000}"/>
    <cellStyle name="SAPBEXaggDataEmph 9 3" xfId="6815" xr:uid="{00000000-0005-0000-0000-00008A190000}"/>
    <cellStyle name="SAPBEXaggDataEmph 9 4" xfId="8771" xr:uid="{00000000-0005-0000-0000-00008B190000}"/>
    <cellStyle name="SAPBEXaggDataEmph 9 5" xfId="10724" xr:uid="{00000000-0005-0000-0000-00008C190000}"/>
    <cellStyle name="SAPBEXaggDataEmph 9 6" xfId="12678" xr:uid="{00000000-0005-0000-0000-00008D190000}"/>
    <cellStyle name="SAPBEXaggDataEmph 9 7" xfId="15209" xr:uid="{00000000-0005-0000-0000-00008E190000}"/>
    <cellStyle name="SAPBEXaggDataEmph 9 8" xfId="16735" xr:uid="{00000000-0005-0000-0000-00008F190000}"/>
    <cellStyle name="SAPBEXaggDataEmph 9 9" xfId="18608" xr:uid="{00000000-0005-0000-0000-000090190000}"/>
    <cellStyle name="SAPBEXaggItem" xfId="303" xr:uid="{00000000-0005-0000-0000-000091190000}"/>
    <cellStyle name="SAPBEXaggItem 10" xfId="2220" xr:uid="{00000000-0005-0000-0000-000092190000}"/>
    <cellStyle name="SAPBEXaggItem 10 10" xfId="21112" xr:uid="{00000000-0005-0000-0000-000093190000}"/>
    <cellStyle name="SAPBEXaggItem 10 11" xfId="22702" xr:uid="{00000000-0005-0000-0000-000094190000}"/>
    <cellStyle name="SAPBEXaggItem 10 2" xfId="5123" xr:uid="{00000000-0005-0000-0000-000095190000}"/>
    <cellStyle name="SAPBEXaggItem 10 3" xfId="7599" xr:uid="{00000000-0005-0000-0000-000096190000}"/>
    <cellStyle name="SAPBEXaggItem 10 4" xfId="9553" xr:uid="{00000000-0005-0000-0000-000097190000}"/>
    <cellStyle name="SAPBEXaggItem 10 5" xfId="11507" xr:uid="{00000000-0005-0000-0000-000098190000}"/>
    <cellStyle name="SAPBEXaggItem 10 6" xfId="13460" xr:uid="{00000000-0005-0000-0000-000099190000}"/>
    <cellStyle name="SAPBEXaggItem 10 7" xfId="14645" xr:uid="{00000000-0005-0000-0000-00009A190000}"/>
    <cellStyle name="SAPBEXaggItem 10 8" xfId="17491" xr:uid="{00000000-0005-0000-0000-00009B190000}"/>
    <cellStyle name="SAPBEXaggItem 10 9" xfId="19341" xr:uid="{00000000-0005-0000-0000-00009C190000}"/>
    <cellStyle name="SAPBEXaggItem 11" xfId="2380" xr:uid="{00000000-0005-0000-0000-00009D190000}"/>
    <cellStyle name="SAPBEXaggItem 11 10" xfId="21260" xr:uid="{00000000-0005-0000-0000-00009E190000}"/>
    <cellStyle name="SAPBEXaggItem 11 11" xfId="22833" xr:uid="{00000000-0005-0000-0000-00009F190000}"/>
    <cellStyle name="SAPBEXaggItem 11 2" xfId="5283" xr:uid="{00000000-0005-0000-0000-0000A0190000}"/>
    <cellStyle name="SAPBEXaggItem 11 3" xfId="7759" xr:uid="{00000000-0005-0000-0000-0000A1190000}"/>
    <cellStyle name="SAPBEXaggItem 11 4" xfId="9712" xr:uid="{00000000-0005-0000-0000-0000A2190000}"/>
    <cellStyle name="SAPBEXaggItem 11 5" xfId="11666" xr:uid="{00000000-0005-0000-0000-0000A3190000}"/>
    <cellStyle name="SAPBEXaggItem 11 6" xfId="13618" xr:uid="{00000000-0005-0000-0000-0000A4190000}"/>
    <cellStyle name="SAPBEXaggItem 11 7" xfId="15798" xr:uid="{00000000-0005-0000-0000-0000A5190000}"/>
    <cellStyle name="SAPBEXaggItem 11 8" xfId="17646" xr:uid="{00000000-0005-0000-0000-0000A6190000}"/>
    <cellStyle name="SAPBEXaggItem 11 9" xfId="19492" xr:uid="{00000000-0005-0000-0000-0000A7190000}"/>
    <cellStyle name="SAPBEXaggItem 12" xfId="2319" xr:uid="{00000000-0005-0000-0000-0000A8190000}"/>
    <cellStyle name="SAPBEXaggItem 12 10" xfId="21200" xr:uid="{00000000-0005-0000-0000-0000A9190000}"/>
    <cellStyle name="SAPBEXaggItem 12 11" xfId="22777" xr:uid="{00000000-0005-0000-0000-0000AA190000}"/>
    <cellStyle name="SAPBEXaggItem 12 2" xfId="5222" xr:uid="{00000000-0005-0000-0000-0000AB190000}"/>
    <cellStyle name="SAPBEXaggItem 12 3" xfId="7698" xr:uid="{00000000-0005-0000-0000-0000AC190000}"/>
    <cellStyle name="SAPBEXaggItem 12 4" xfId="9651" xr:uid="{00000000-0005-0000-0000-0000AD190000}"/>
    <cellStyle name="SAPBEXaggItem 12 5" xfId="11605" xr:uid="{00000000-0005-0000-0000-0000AE190000}"/>
    <cellStyle name="SAPBEXaggItem 12 6" xfId="13557" xr:uid="{00000000-0005-0000-0000-0000AF190000}"/>
    <cellStyle name="SAPBEXaggItem 12 7" xfId="11576" xr:uid="{00000000-0005-0000-0000-0000B0190000}"/>
    <cellStyle name="SAPBEXaggItem 12 8" xfId="17586" xr:uid="{00000000-0005-0000-0000-0000B1190000}"/>
    <cellStyle name="SAPBEXaggItem 12 9" xfId="19432" xr:uid="{00000000-0005-0000-0000-0000B2190000}"/>
    <cellStyle name="SAPBEXaggItem 13" xfId="2792" xr:uid="{00000000-0005-0000-0000-0000B3190000}"/>
    <cellStyle name="SAPBEXaggItem 13 10" xfId="21629" xr:uid="{00000000-0005-0000-0000-0000B4190000}"/>
    <cellStyle name="SAPBEXaggItem 13 11" xfId="23159" xr:uid="{00000000-0005-0000-0000-0000B5190000}"/>
    <cellStyle name="SAPBEXaggItem 13 2" xfId="5694" xr:uid="{00000000-0005-0000-0000-0000B6190000}"/>
    <cellStyle name="SAPBEXaggItem 13 3" xfId="8170" xr:uid="{00000000-0005-0000-0000-0000B7190000}"/>
    <cellStyle name="SAPBEXaggItem 13 4" xfId="10122" xr:uid="{00000000-0005-0000-0000-0000B8190000}"/>
    <cellStyle name="SAPBEXaggItem 13 5" xfId="12077" xr:uid="{00000000-0005-0000-0000-0000B9190000}"/>
    <cellStyle name="SAPBEXaggItem 13 6" xfId="14027" xr:uid="{00000000-0005-0000-0000-0000BA190000}"/>
    <cellStyle name="SAPBEXaggItem 13 7" xfId="16156" xr:uid="{00000000-0005-0000-0000-0000BB190000}"/>
    <cellStyle name="SAPBEXaggItem 13 8" xfId="18044" xr:uid="{00000000-0005-0000-0000-0000BC190000}"/>
    <cellStyle name="SAPBEXaggItem 13 9" xfId="19879" xr:uid="{00000000-0005-0000-0000-0000BD190000}"/>
    <cellStyle name="SAPBEXaggItem 14" xfId="3206" xr:uid="{00000000-0005-0000-0000-0000BE190000}"/>
    <cellStyle name="SAPBEXaggItem 15" xfId="2975" xr:uid="{00000000-0005-0000-0000-0000BF190000}"/>
    <cellStyle name="SAPBEXaggItem 16" xfId="8013" xr:uid="{00000000-0005-0000-0000-0000C0190000}"/>
    <cellStyle name="SAPBEXaggItem 17" xfId="7502" xr:uid="{00000000-0005-0000-0000-0000C1190000}"/>
    <cellStyle name="SAPBEXaggItem 18" xfId="8816" xr:uid="{00000000-0005-0000-0000-0000C2190000}"/>
    <cellStyle name="SAPBEXaggItem 19" xfId="5926" xr:uid="{00000000-0005-0000-0000-0000C3190000}"/>
    <cellStyle name="SAPBEXaggItem 2" xfId="418" xr:uid="{00000000-0005-0000-0000-0000C4190000}"/>
    <cellStyle name="SAPBEXaggItem 2 10" xfId="3321" xr:uid="{00000000-0005-0000-0000-0000C5190000}"/>
    <cellStyle name="SAPBEXaggItem 2 11" xfId="5799" xr:uid="{00000000-0005-0000-0000-0000C6190000}"/>
    <cellStyle name="SAPBEXaggItem 2 12" xfId="7615" xr:uid="{00000000-0005-0000-0000-0000C7190000}"/>
    <cellStyle name="SAPBEXaggItem 2 13" xfId="9048" xr:uid="{00000000-0005-0000-0000-0000C8190000}"/>
    <cellStyle name="SAPBEXaggItem 2 14" xfId="11001" xr:uid="{00000000-0005-0000-0000-0000C9190000}"/>
    <cellStyle name="SAPBEXaggItem 2 15" xfId="15726" xr:uid="{00000000-0005-0000-0000-0000CA190000}"/>
    <cellStyle name="SAPBEXaggItem 2 16" xfId="14144" xr:uid="{00000000-0005-0000-0000-0000CB190000}"/>
    <cellStyle name="SAPBEXaggItem 2 17" xfId="17010" xr:uid="{00000000-0005-0000-0000-0000CC190000}"/>
    <cellStyle name="SAPBEXaggItem 2 18" xfId="17687" xr:uid="{00000000-0005-0000-0000-0000CD190000}"/>
    <cellStyle name="SAPBEXaggItem 2 19" xfId="20679" xr:uid="{00000000-0005-0000-0000-0000CE190000}"/>
    <cellStyle name="SAPBEXaggItem 2 2" xfId="562" xr:uid="{00000000-0005-0000-0000-0000CF190000}"/>
    <cellStyle name="SAPBEXaggItem 2 2 10" xfId="14507" xr:uid="{00000000-0005-0000-0000-0000D0190000}"/>
    <cellStyle name="SAPBEXaggItem 2 2 11" xfId="9986" xr:uid="{00000000-0005-0000-0000-0000D1190000}"/>
    <cellStyle name="SAPBEXaggItem 2 2 12" xfId="15324" xr:uid="{00000000-0005-0000-0000-0000D2190000}"/>
    <cellStyle name="SAPBEXaggItem 2 2 13" xfId="14874" xr:uid="{00000000-0005-0000-0000-0000D3190000}"/>
    <cellStyle name="SAPBEXaggItem 2 2 14" xfId="18323" xr:uid="{00000000-0005-0000-0000-0000D4190000}"/>
    <cellStyle name="SAPBEXaggItem 2 2 2" xfId="1080" xr:uid="{00000000-0005-0000-0000-0000D5190000}"/>
    <cellStyle name="SAPBEXaggItem 2 2 2 10" xfId="20126" xr:uid="{00000000-0005-0000-0000-0000D6190000}"/>
    <cellStyle name="SAPBEXaggItem 2 2 2 11" xfId="21865" xr:uid="{00000000-0005-0000-0000-0000D7190000}"/>
    <cellStyle name="SAPBEXaggItem 2 2 2 2" xfId="3983" xr:uid="{00000000-0005-0000-0000-0000D8190000}"/>
    <cellStyle name="SAPBEXaggItem 2 2 2 3" xfId="6461" xr:uid="{00000000-0005-0000-0000-0000D9190000}"/>
    <cellStyle name="SAPBEXaggItem 2 2 2 4" xfId="8418" xr:uid="{00000000-0005-0000-0000-0000DA190000}"/>
    <cellStyle name="SAPBEXaggItem 2 2 2 5" xfId="10371" xr:uid="{00000000-0005-0000-0000-0000DB190000}"/>
    <cellStyle name="SAPBEXaggItem 2 2 2 6" xfId="12326" xr:uid="{00000000-0005-0000-0000-0000DC190000}"/>
    <cellStyle name="SAPBEXaggItem 2 2 2 7" xfId="15911" xr:uid="{00000000-0005-0000-0000-0000DD190000}"/>
    <cellStyle name="SAPBEXaggItem 2 2 2 8" xfId="16404" xr:uid="{00000000-0005-0000-0000-0000DE190000}"/>
    <cellStyle name="SAPBEXaggItem 2 2 2 9" xfId="18292" xr:uid="{00000000-0005-0000-0000-0000DF190000}"/>
    <cellStyle name="SAPBEXaggItem 2 2 3" xfId="1367" xr:uid="{00000000-0005-0000-0000-0000E0190000}"/>
    <cellStyle name="SAPBEXaggItem 2 2 3 10" xfId="20352" xr:uid="{00000000-0005-0000-0000-0000E1190000}"/>
    <cellStyle name="SAPBEXaggItem 2 2 3 11" xfId="22044" xr:uid="{00000000-0005-0000-0000-0000E2190000}"/>
    <cellStyle name="SAPBEXaggItem 2 2 3 2" xfId="4270" xr:uid="{00000000-0005-0000-0000-0000E3190000}"/>
    <cellStyle name="SAPBEXaggItem 2 2 3 3" xfId="6748" xr:uid="{00000000-0005-0000-0000-0000E4190000}"/>
    <cellStyle name="SAPBEXaggItem 2 2 3 4" xfId="8704" xr:uid="{00000000-0005-0000-0000-0000E5190000}"/>
    <cellStyle name="SAPBEXaggItem 2 2 3 5" xfId="10657" xr:uid="{00000000-0005-0000-0000-0000E6190000}"/>
    <cellStyle name="SAPBEXaggItem 2 2 3 6" xfId="12611" xr:uid="{00000000-0005-0000-0000-0000E7190000}"/>
    <cellStyle name="SAPBEXaggItem 2 2 3 7" xfId="15839" xr:uid="{00000000-0005-0000-0000-0000E8190000}"/>
    <cellStyle name="SAPBEXaggItem 2 2 3 8" xfId="16673" xr:uid="{00000000-0005-0000-0000-0000E9190000}"/>
    <cellStyle name="SAPBEXaggItem 2 2 3 9" xfId="18545" xr:uid="{00000000-0005-0000-0000-0000EA190000}"/>
    <cellStyle name="SAPBEXaggItem 2 2 4" xfId="1981" xr:uid="{00000000-0005-0000-0000-0000EB190000}"/>
    <cellStyle name="SAPBEXaggItem 2 2 4 10" xfId="20892" xr:uid="{00000000-0005-0000-0000-0000EC190000}"/>
    <cellStyle name="SAPBEXaggItem 2 2 4 11" xfId="22506" xr:uid="{00000000-0005-0000-0000-0000ED190000}"/>
    <cellStyle name="SAPBEXaggItem 2 2 4 2" xfId="4884" xr:uid="{00000000-0005-0000-0000-0000EE190000}"/>
    <cellStyle name="SAPBEXaggItem 2 2 4 3" xfId="7362" xr:uid="{00000000-0005-0000-0000-0000EF190000}"/>
    <cellStyle name="SAPBEXaggItem 2 2 4 4" xfId="9316" xr:uid="{00000000-0005-0000-0000-0000F0190000}"/>
    <cellStyle name="SAPBEXaggItem 2 2 4 5" xfId="11270" xr:uid="{00000000-0005-0000-0000-0000F1190000}"/>
    <cellStyle name="SAPBEXaggItem 2 2 4 6" xfId="13222" xr:uid="{00000000-0005-0000-0000-0000F2190000}"/>
    <cellStyle name="SAPBEXaggItem 2 2 4 7" xfId="12393" xr:uid="{00000000-0005-0000-0000-0000F3190000}"/>
    <cellStyle name="SAPBEXaggItem 2 2 4 8" xfId="17258" xr:uid="{00000000-0005-0000-0000-0000F4190000}"/>
    <cellStyle name="SAPBEXaggItem 2 2 4 9" xfId="19117" xr:uid="{00000000-0005-0000-0000-0000F5190000}"/>
    <cellStyle name="SAPBEXaggItem 2 2 5" xfId="3465" xr:uid="{00000000-0005-0000-0000-0000F6190000}"/>
    <cellStyle name="SAPBEXaggItem 2 2 6" xfId="5943" xr:uid="{00000000-0005-0000-0000-0000F7190000}"/>
    <cellStyle name="SAPBEXaggItem 2 2 7" xfId="4661" xr:uid="{00000000-0005-0000-0000-0000F8190000}"/>
    <cellStyle name="SAPBEXaggItem 2 2 8" xfId="7410" xr:uid="{00000000-0005-0000-0000-0000F9190000}"/>
    <cellStyle name="SAPBEXaggItem 2 2 9" xfId="9347" xr:uid="{00000000-0005-0000-0000-0000FA190000}"/>
    <cellStyle name="SAPBEXaggItem 2 3" xfId="966" xr:uid="{00000000-0005-0000-0000-0000FB190000}"/>
    <cellStyle name="SAPBEXaggItem 2 3 10" xfId="20015" xr:uid="{00000000-0005-0000-0000-0000FC190000}"/>
    <cellStyle name="SAPBEXaggItem 2 3 11" xfId="21762" xr:uid="{00000000-0005-0000-0000-0000FD190000}"/>
    <cellStyle name="SAPBEXaggItem 2 3 2" xfId="3869" xr:uid="{00000000-0005-0000-0000-0000FE190000}"/>
    <cellStyle name="SAPBEXaggItem 2 3 3" xfId="6347" xr:uid="{00000000-0005-0000-0000-0000FF190000}"/>
    <cellStyle name="SAPBEXaggItem 2 3 4" xfId="8304" xr:uid="{00000000-0005-0000-0000-0000001A0000}"/>
    <cellStyle name="SAPBEXaggItem 2 3 5" xfId="10257" xr:uid="{00000000-0005-0000-0000-0000011A0000}"/>
    <cellStyle name="SAPBEXaggItem 2 3 6" xfId="12212" xr:uid="{00000000-0005-0000-0000-0000021A0000}"/>
    <cellStyle name="SAPBEXaggItem 2 3 7" xfId="15159" xr:uid="{00000000-0005-0000-0000-0000031A0000}"/>
    <cellStyle name="SAPBEXaggItem 2 3 8" xfId="16290" xr:uid="{00000000-0005-0000-0000-0000041A0000}"/>
    <cellStyle name="SAPBEXaggItem 2 3 9" xfId="18179" xr:uid="{00000000-0005-0000-0000-0000051A0000}"/>
    <cellStyle name="SAPBEXaggItem 2 4" xfId="1279" xr:uid="{00000000-0005-0000-0000-0000061A0000}"/>
    <cellStyle name="SAPBEXaggItem 2 4 10" xfId="20266" xr:uid="{00000000-0005-0000-0000-0000071A0000}"/>
    <cellStyle name="SAPBEXaggItem 2 4 11" xfId="21958" xr:uid="{00000000-0005-0000-0000-0000081A0000}"/>
    <cellStyle name="SAPBEXaggItem 2 4 2" xfId="4182" xr:uid="{00000000-0005-0000-0000-0000091A0000}"/>
    <cellStyle name="SAPBEXaggItem 2 4 3" xfId="6660" xr:uid="{00000000-0005-0000-0000-00000A1A0000}"/>
    <cellStyle name="SAPBEXaggItem 2 4 4" xfId="8616" xr:uid="{00000000-0005-0000-0000-00000B1A0000}"/>
    <cellStyle name="SAPBEXaggItem 2 4 5" xfId="10569" xr:uid="{00000000-0005-0000-0000-00000C1A0000}"/>
    <cellStyle name="SAPBEXaggItem 2 4 6" xfId="12523" xr:uid="{00000000-0005-0000-0000-00000D1A0000}"/>
    <cellStyle name="SAPBEXaggItem 2 4 7" xfId="15591" xr:uid="{00000000-0005-0000-0000-00000E1A0000}"/>
    <cellStyle name="SAPBEXaggItem 2 4 8" xfId="16585" xr:uid="{00000000-0005-0000-0000-00000F1A0000}"/>
    <cellStyle name="SAPBEXaggItem 2 4 9" xfId="18458" xr:uid="{00000000-0005-0000-0000-0000101A0000}"/>
    <cellStyle name="SAPBEXaggItem 2 5" xfId="1625" xr:uid="{00000000-0005-0000-0000-0000111A0000}"/>
    <cellStyle name="SAPBEXaggItem 2 5 10" xfId="20593" xr:uid="{00000000-0005-0000-0000-0000121A0000}"/>
    <cellStyle name="SAPBEXaggItem 2 5 11" xfId="22265" xr:uid="{00000000-0005-0000-0000-0000131A0000}"/>
    <cellStyle name="SAPBEXaggItem 2 5 2" xfId="4528" xr:uid="{00000000-0005-0000-0000-0000141A0000}"/>
    <cellStyle name="SAPBEXaggItem 2 5 3" xfId="7006" xr:uid="{00000000-0005-0000-0000-0000151A0000}"/>
    <cellStyle name="SAPBEXaggItem 2 5 4" xfId="8962" xr:uid="{00000000-0005-0000-0000-0000161A0000}"/>
    <cellStyle name="SAPBEXaggItem 2 5 5" xfId="10915" xr:uid="{00000000-0005-0000-0000-0000171A0000}"/>
    <cellStyle name="SAPBEXaggItem 2 5 6" xfId="12869" xr:uid="{00000000-0005-0000-0000-0000181A0000}"/>
    <cellStyle name="SAPBEXaggItem 2 5 7" xfId="8799" xr:uid="{00000000-0005-0000-0000-0000191A0000}"/>
    <cellStyle name="SAPBEXaggItem 2 5 8" xfId="16924" xr:uid="{00000000-0005-0000-0000-00001A1A0000}"/>
    <cellStyle name="SAPBEXaggItem 2 5 9" xfId="18795" xr:uid="{00000000-0005-0000-0000-00001B1A0000}"/>
    <cellStyle name="SAPBEXaggItem 2 6" xfId="1893" xr:uid="{00000000-0005-0000-0000-00001C1A0000}"/>
    <cellStyle name="SAPBEXaggItem 2 6 10" xfId="20804" xr:uid="{00000000-0005-0000-0000-00001D1A0000}"/>
    <cellStyle name="SAPBEXaggItem 2 6 11" xfId="22418" xr:uid="{00000000-0005-0000-0000-00001E1A0000}"/>
    <cellStyle name="SAPBEXaggItem 2 6 2" xfId="4796" xr:uid="{00000000-0005-0000-0000-00001F1A0000}"/>
    <cellStyle name="SAPBEXaggItem 2 6 3" xfId="7274" xr:uid="{00000000-0005-0000-0000-0000201A0000}"/>
    <cellStyle name="SAPBEXaggItem 2 6 4" xfId="9228" xr:uid="{00000000-0005-0000-0000-0000211A0000}"/>
    <cellStyle name="SAPBEXaggItem 2 6 5" xfId="11182" xr:uid="{00000000-0005-0000-0000-0000221A0000}"/>
    <cellStyle name="SAPBEXaggItem 2 6 6" xfId="13134" xr:uid="{00000000-0005-0000-0000-0000231A0000}"/>
    <cellStyle name="SAPBEXaggItem 2 6 7" xfId="13872" xr:uid="{00000000-0005-0000-0000-0000241A0000}"/>
    <cellStyle name="SAPBEXaggItem 2 6 8" xfId="17170" xr:uid="{00000000-0005-0000-0000-0000251A0000}"/>
    <cellStyle name="SAPBEXaggItem 2 6 9" xfId="19029" xr:uid="{00000000-0005-0000-0000-0000261A0000}"/>
    <cellStyle name="SAPBEXaggItem 2 7" xfId="2056" xr:uid="{00000000-0005-0000-0000-0000271A0000}"/>
    <cellStyle name="SAPBEXaggItem 2 7 10" xfId="20958" xr:uid="{00000000-0005-0000-0000-0000281A0000}"/>
    <cellStyle name="SAPBEXaggItem 2 7 11" xfId="22568" xr:uid="{00000000-0005-0000-0000-0000291A0000}"/>
    <cellStyle name="SAPBEXaggItem 2 7 2" xfId="4959" xr:uid="{00000000-0005-0000-0000-00002A1A0000}"/>
    <cellStyle name="SAPBEXaggItem 2 7 3" xfId="7436" xr:uid="{00000000-0005-0000-0000-00002B1A0000}"/>
    <cellStyle name="SAPBEXaggItem 2 7 4" xfId="9389" xr:uid="{00000000-0005-0000-0000-00002C1A0000}"/>
    <cellStyle name="SAPBEXaggItem 2 7 5" xfId="11344" xr:uid="{00000000-0005-0000-0000-00002D1A0000}"/>
    <cellStyle name="SAPBEXaggItem 2 7 6" xfId="13296" xr:uid="{00000000-0005-0000-0000-00002E1A0000}"/>
    <cellStyle name="SAPBEXaggItem 2 7 7" xfId="15613" xr:uid="{00000000-0005-0000-0000-00002F1A0000}"/>
    <cellStyle name="SAPBEXaggItem 2 7 8" xfId="17328" xr:uid="{00000000-0005-0000-0000-0000301A0000}"/>
    <cellStyle name="SAPBEXaggItem 2 7 9" xfId="19183" xr:uid="{00000000-0005-0000-0000-0000311A0000}"/>
    <cellStyle name="SAPBEXaggItem 2 8" xfId="2569" xr:uid="{00000000-0005-0000-0000-0000321A0000}"/>
    <cellStyle name="SAPBEXaggItem 2 8 10" xfId="21425" xr:uid="{00000000-0005-0000-0000-0000331A0000}"/>
    <cellStyle name="SAPBEXaggItem 2 8 11" xfId="22978" xr:uid="{00000000-0005-0000-0000-0000341A0000}"/>
    <cellStyle name="SAPBEXaggItem 2 8 2" xfId="5471" xr:uid="{00000000-0005-0000-0000-0000351A0000}"/>
    <cellStyle name="SAPBEXaggItem 2 8 3" xfId="7947" xr:uid="{00000000-0005-0000-0000-0000361A0000}"/>
    <cellStyle name="SAPBEXaggItem 2 8 4" xfId="9899" xr:uid="{00000000-0005-0000-0000-0000371A0000}"/>
    <cellStyle name="SAPBEXaggItem 2 8 5" xfId="11854" xr:uid="{00000000-0005-0000-0000-0000381A0000}"/>
    <cellStyle name="SAPBEXaggItem 2 8 6" xfId="13806" xr:uid="{00000000-0005-0000-0000-0000391A0000}"/>
    <cellStyle name="SAPBEXaggItem 2 8 7" xfId="14336" xr:uid="{00000000-0005-0000-0000-00003A1A0000}"/>
    <cellStyle name="SAPBEXaggItem 2 8 8" xfId="17828" xr:uid="{00000000-0005-0000-0000-00003B1A0000}"/>
    <cellStyle name="SAPBEXaggItem 2 8 9" xfId="19666" xr:uid="{00000000-0005-0000-0000-00003C1A0000}"/>
    <cellStyle name="SAPBEXaggItem 2 9" xfId="2784" xr:uid="{00000000-0005-0000-0000-00003D1A0000}"/>
    <cellStyle name="SAPBEXaggItem 2 9 10" xfId="21621" xr:uid="{00000000-0005-0000-0000-00003E1A0000}"/>
    <cellStyle name="SAPBEXaggItem 2 9 11" xfId="23151" xr:uid="{00000000-0005-0000-0000-00003F1A0000}"/>
    <cellStyle name="SAPBEXaggItem 2 9 2" xfId="5686" xr:uid="{00000000-0005-0000-0000-0000401A0000}"/>
    <cellStyle name="SAPBEXaggItem 2 9 3" xfId="8162" xr:uid="{00000000-0005-0000-0000-0000411A0000}"/>
    <cellStyle name="SAPBEXaggItem 2 9 4" xfId="10114" xr:uid="{00000000-0005-0000-0000-0000421A0000}"/>
    <cellStyle name="SAPBEXaggItem 2 9 5" xfId="12069" xr:uid="{00000000-0005-0000-0000-0000431A0000}"/>
    <cellStyle name="SAPBEXaggItem 2 9 6" xfId="14019" xr:uid="{00000000-0005-0000-0000-0000441A0000}"/>
    <cellStyle name="SAPBEXaggItem 2 9 7" xfId="16148" xr:uid="{00000000-0005-0000-0000-0000451A0000}"/>
    <cellStyle name="SAPBEXaggItem 2 9 8" xfId="18036" xr:uid="{00000000-0005-0000-0000-0000461A0000}"/>
    <cellStyle name="SAPBEXaggItem 2 9 9" xfId="19871" xr:uid="{00000000-0005-0000-0000-0000471A0000}"/>
    <cellStyle name="SAPBEXaggItem 20" xfId="14943" xr:uid="{00000000-0005-0000-0000-0000481A0000}"/>
    <cellStyle name="SAPBEXaggItem 21" xfId="15184" xr:uid="{00000000-0005-0000-0000-0000491A0000}"/>
    <cellStyle name="SAPBEXaggItem 22" xfId="10766" xr:uid="{00000000-0005-0000-0000-00004A1A0000}"/>
    <cellStyle name="SAPBEXaggItem 23" xfId="19231" xr:uid="{00000000-0005-0000-0000-00004B1A0000}"/>
    <cellStyle name="SAPBEXaggItem 3" xfId="438" xr:uid="{00000000-0005-0000-0000-00004C1A0000}"/>
    <cellStyle name="SAPBEXaggItem 3 10" xfId="5819" xr:uid="{00000000-0005-0000-0000-00004D1A0000}"/>
    <cellStyle name="SAPBEXaggItem 3 11" xfId="8022" xr:uid="{00000000-0005-0000-0000-00004E1A0000}"/>
    <cellStyle name="SAPBEXaggItem 3 12" xfId="6671" xr:uid="{00000000-0005-0000-0000-00004F1A0000}"/>
    <cellStyle name="SAPBEXaggItem 3 13" xfId="8627" xr:uid="{00000000-0005-0000-0000-0000501A0000}"/>
    <cellStyle name="SAPBEXaggItem 3 14" xfId="14431" xr:uid="{00000000-0005-0000-0000-0000511A0000}"/>
    <cellStyle name="SAPBEXaggItem 3 15" xfId="8521" xr:uid="{00000000-0005-0000-0000-0000521A0000}"/>
    <cellStyle name="SAPBEXaggItem 3 16" xfId="14588" xr:uid="{00000000-0005-0000-0000-0000531A0000}"/>
    <cellStyle name="SAPBEXaggItem 3 17" xfId="14804" xr:uid="{00000000-0005-0000-0000-0000541A0000}"/>
    <cellStyle name="SAPBEXaggItem 3 18" xfId="15565" xr:uid="{00000000-0005-0000-0000-0000551A0000}"/>
    <cellStyle name="SAPBEXaggItem 3 2" xfId="986" xr:uid="{00000000-0005-0000-0000-0000561A0000}"/>
    <cellStyle name="SAPBEXaggItem 3 2 10" xfId="20033" xr:uid="{00000000-0005-0000-0000-0000571A0000}"/>
    <cellStyle name="SAPBEXaggItem 3 2 11" xfId="21780" xr:uid="{00000000-0005-0000-0000-0000581A0000}"/>
    <cellStyle name="SAPBEXaggItem 3 2 2" xfId="3889" xr:uid="{00000000-0005-0000-0000-0000591A0000}"/>
    <cellStyle name="SAPBEXaggItem 3 2 3" xfId="6367" xr:uid="{00000000-0005-0000-0000-00005A1A0000}"/>
    <cellStyle name="SAPBEXaggItem 3 2 4" xfId="8324" xr:uid="{00000000-0005-0000-0000-00005B1A0000}"/>
    <cellStyle name="SAPBEXaggItem 3 2 5" xfId="10277" xr:uid="{00000000-0005-0000-0000-00005C1A0000}"/>
    <cellStyle name="SAPBEXaggItem 3 2 6" xfId="12232" xr:uid="{00000000-0005-0000-0000-00005D1A0000}"/>
    <cellStyle name="SAPBEXaggItem 3 2 7" xfId="15156" xr:uid="{00000000-0005-0000-0000-00005E1A0000}"/>
    <cellStyle name="SAPBEXaggItem 3 2 8" xfId="16310" xr:uid="{00000000-0005-0000-0000-00005F1A0000}"/>
    <cellStyle name="SAPBEXaggItem 3 2 9" xfId="18198" xr:uid="{00000000-0005-0000-0000-0000601A0000}"/>
    <cellStyle name="SAPBEXaggItem 3 3" xfId="1299" xr:uid="{00000000-0005-0000-0000-0000611A0000}"/>
    <cellStyle name="SAPBEXaggItem 3 3 10" xfId="20284" xr:uid="{00000000-0005-0000-0000-0000621A0000}"/>
    <cellStyle name="SAPBEXaggItem 3 3 11" xfId="21976" xr:uid="{00000000-0005-0000-0000-0000631A0000}"/>
    <cellStyle name="SAPBEXaggItem 3 3 2" xfId="4202" xr:uid="{00000000-0005-0000-0000-0000641A0000}"/>
    <cellStyle name="SAPBEXaggItem 3 3 3" xfId="6680" xr:uid="{00000000-0005-0000-0000-0000651A0000}"/>
    <cellStyle name="SAPBEXaggItem 3 3 4" xfId="8636" xr:uid="{00000000-0005-0000-0000-0000661A0000}"/>
    <cellStyle name="SAPBEXaggItem 3 3 5" xfId="10589" xr:uid="{00000000-0005-0000-0000-0000671A0000}"/>
    <cellStyle name="SAPBEXaggItem 3 3 6" xfId="12543" xr:uid="{00000000-0005-0000-0000-0000681A0000}"/>
    <cellStyle name="SAPBEXaggItem 3 3 7" xfId="14819" xr:uid="{00000000-0005-0000-0000-0000691A0000}"/>
    <cellStyle name="SAPBEXaggItem 3 3 8" xfId="16605" xr:uid="{00000000-0005-0000-0000-00006A1A0000}"/>
    <cellStyle name="SAPBEXaggItem 3 3 9" xfId="18477" xr:uid="{00000000-0005-0000-0000-00006B1A0000}"/>
    <cellStyle name="SAPBEXaggItem 3 4" xfId="1644" xr:uid="{00000000-0005-0000-0000-00006C1A0000}"/>
    <cellStyle name="SAPBEXaggItem 3 4 10" xfId="20612" xr:uid="{00000000-0005-0000-0000-00006D1A0000}"/>
    <cellStyle name="SAPBEXaggItem 3 4 11" xfId="22284" xr:uid="{00000000-0005-0000-0000-00006E1A0000}"/>
    <cellStyle name="SAPBEXaggItem 3 4 2" xfId="4547" xr:uid="{00000000-0005-0000-0000-00006F1A0000}"/>
    <cellStyle name="SAPBEXaggItem 3 4 3" xfId="7025" xr:uid="{00000000-0005-0000-0000-0000701A0000}"/>
    <cellStyle name="SAPBEXaggItem 3 4 4" xfId="8981" xr:uid="{00000000-0005-0000-0000-0000711A0000}"/>
    <cellStyle name="SAPBEXaggItem 3 4 5" xfId="10934" xr:uid="{00000000-0005-0000-0000-0000721A0000}"/>
    <cellStyle name="SAPBEXaggItem 3 4 6" xfId="12888" xr:uid="{00000000-0005-0000-0000-0000731A0000}"/>
    <cellStyle name="SAPBEXaggItem 3 4 7" xfId="14660" xr:uid="{00000000-0005-0000-0000-0000741A0000}"/>
    <cellStyle name="SAPBEXaggItem 3 4 8" xfId="16943" xr:uid="{00000000-0005-0000-0000-0000751A0000}"/>
    <cellStyle name="SAPBEXaggItem 3 4 9" xfId="18814" xr:uid="{00000000-0005-0000-0000-0000761A0000}"/>
    <cellStyle name="SAPBEXaggItem 3 5" xfId="1911" xr:uid="{00000000-0005-0000-0000-0000771A0000}"/>
    <cellStyle name="SAPBEXaggItem 3 5 10" xfId="20822" xr:uid="{00000000-0005-0000-0000-0000781A0000}"/>
    <cellStyle name="SAPBEXaggItem 3 5 11" xfId="22436" xr:uid="{00000000-0005-0000-0000-0000791A0000}"/>
    <cellStyle name="SAPBEXaggItem 3 5 2" xfId="4814" xr:uid="{00000000-0005-0000-0000-00007A1A0000}"/>
    <cellStyle name="SAPBEXaggItem 3 5 3" xfId="7292" xr:uid="{00000000-0005-0000-0000-00007B1A0000}"/>
    <cellStyle name="SAPBEXaggItem 3 5 4" xfId="9246" xr:uid="{00000000-0005-0000-0000-00007C1A0000}"/>
    <cellStyle name="SAPBEXaggItem 3 5 5" xfId="11200" xr:uid="{00000000-0005-0000-0000-00007D1A0000}"/>
    <cellStyle name="SAPBEXaggItem 3 5 6" xfId="13152" xr:uid="{00000000-0005-0000-0000-00007E1A0000}"/>
    <cellStyle name="SAPBEXaggItem 3 5 7" xfId="13110" xr:uid="{00000000-0005-0000-0000-00007F1A0000}"/>
    <cellStyle name="SAPBEXaggItem 3 5 8" xfId="17188" xr:uid="{00000000-0005-0000-0000-0000801A0000}"/>
    <cellStyle name="SAPBEXaggItem 3 5 9" xfId="19047" xr:uid="{00000000-0005-0000-0000-0000811A0000}"/>
    <cellStyle name="SAPBEXaggItem 3 6" xfId="2150" xr:uid="{00000000-0005-0000-0000-0000821A0000}"/>
    <cellStyle name="SAPBEXaggItem 3 6 10" xfId="21044" xr:uid="{00000000-0005-0000-0000-0000831A0000}"/>
    <cellStyle name="SAPBEXaggItem 3 6 11" xfId="22635" xr:uid="{00000000-0005-0000-0000-0000841A0000}"/>
    <cellStyle name="SAPBEXaggItem 3 6 2" xfId="5053" xr:uid="{00000000-0005-0000-0000-0000851A0000}"/>
    <cellStyle name="SAPBEXaggItem 3 6 3" xfId="7530" xr:uid="{00000000-0005-0000-0000-0000861A0000}"/>
    <cellStyle name="SAPBEXaggItem 3 6 4" xfId="9483" xr:uid="{00000000-0005-0000-0000-0000871A0000}"/>
    <cellStyle name="SAPBEXaggItem 3 6 5" xfId="11437" xr:uid="{00000000-0005-0000-0000-0000881A0000}"/>
    <cellStyle name="SAPBEXaggItem 3 6 6" xfId="13390" xr:uid="{00000000-0005-0000-0000-0000891A0000}"/>
    <cellStyle name="SAPBEXaggItem 3 6 7" xfId="14786" xr:uid="{00000000-0005-0000-0000-00008A1A0000}"/>
    <cellStyle name="SAPBEXaggItem 3 6 8" xfId="17421" xr:uid="{00000000-0005-0000-0000-00008B1A0000}"/>
    <cellStyle name="SAPBEXaggItem 3 6 9" xfId="19273" xr:uid="{00000000-0005-0000-0000-00008C1A0000}"/>
    <cellStyle name="SAPBEXaggItem 3 7" xfId="2634" xr:uid="{00000000-0005-0000-0000-00008D1A0000}"/>
    <cellStyle name="SAPBEXaggItem 3 7 10" xfId="21484" xr:uid="{00000000-0005-0000-0000-00008E1A0000}"/>
    <cellStyle name="SAPBEXaggItem 3 7 11" xfId="23030" xr:uid="{00000000-0005-0000-0000-00008F1A0000}"/>
    <cellStyle name="SAPBEXaggItem 3 7 2" xfId="5536" xr:uid="{00000000-0005-0000-0000-0000901A0000}"/>
    <cellStyle name="SAPBEXaggItem 3 7 3" xfId="8012" xr:uid="{00000000-0005-0000-0000-0000911A0000}"/>
    <cellStyle name="SAPBEXaggItem 3 7 4" xfId="9964" xr:uid="{00000000-0005-0000-0000-0000921A0000}"/>
    <cellStyle name="SAPBEXaggItem 3 7 5" xfId="11919" xr:uid="{00000000-0005-0000-0000-0000931A0000}"/>
    <cellStyle name="SAPBEXaggItem 3 7 6" xfId="13870" xr:uid="{00000000-0005-0000-0000-0000941A0000}"/>
    <cellStyle name="SAPBEXaggItem 3 7 7" xfId="14318" xr:uid="{00000000-0005-0000-0000-0000951A0000}"/>
    <cellStyle name="SAPBEXaggItem 3 7 8" xfId="17890" xr:uid="{00000000-0005-0000-0000-0000961A0000}"/>
    <cellStyle name="SAPBEXaggItem 3 7 9" xfId="19728" xr:uid="{00000000-0005-0000-0000-0000971A0000}"/>
    <cellStyle name="SAPBEXaggItem 3 8" xfId="2434" xr:uid="{00000000-0005-0000-0000-0000981A0000}"/>
    <cellStyle name="SAPBEXaggItem 3 8 10" xfId="21312" xr:uid="{00000000-0005-0000-0000-0000991A0000}"/>
    <cellStyle name="SAPBEXaggItem 3 8 11" xfId="22883" xr:uid="{00000000-0005-0000-0000-00009A1A0000}"/>
    <cellStyle name="SAPBEXaggItem 3 8 2" xfId="5337" xr:uid="{00000000-0005-0000-0000-00009B1A0000}"/>
    <cellStyle name="SAPBEXaggItem 3 8 3" xfId="7813" xr:uid="{00000000-0005-0000-0000-00009C1A0000}"/>
    <cellStyle name="SAPBEXaggItem 3 8 4" xfId="9766" xr:uid="{00000000-0005-0000-0000-00009D1A0000}"/>
    <cellStyle name="SAPBEXaggItem 3 8 5" xfId="11720" xr:uid="{00000000-0005-0000-0000-00009E1A0000}"/>
    <cellStyle name="SAPBEXaggItem 3 8 6" xfId="13671" xr:uid="{00000000-0005-0000-0000-00009F1A0000}"/>
    <cellStyle name="SAPBEXaggItem 3 8 7" xfId="14994" xr:uid="{00000000-0005-0000-0000-0000A01A0000}"/>
    <cellStyle name="SAPBEXaggItem 3 8 8" xfId="17700" xr:uid="{00000000-0005-0000-0000-0000A11A0000}"/>
    <cellStyle name="SAPBEXaggItem 3 8 9" xfId="19545" xr:uid="{00000000-0005-0000-0000-0000A21A0000}"/>
    <cellStyle name="SAPBEXaggItem 3 9" xfId="3341" xr:uid="{00000000-0005-0000-0000-0000A31A0000}"/>
    <cellStyle name="SAPBEXaggItem 4" xfId="401" xr:uid="{00000000-0005-0000-0000-0000A41A0000}"/>
    <cellStyle name="SAPBEXaggItem 4 10" xfId="3156" xr:uid="{00000000-0005-0000-0000-0000A51A0000}"/>
    <cellStyle name="SAPBEXaggItem 4 11" xfId="5889" xr:uid="{00000000-0005-0000-0000-0000A61A0000}"/>
    <cellStyle name="SAPBEXaggItem 4 12" xfId="10042" xr:uid="{00000000-0005-0000-0000-0000A71A0000}"/>
    <cellStyle name="SAPBEXaggItem 4 13" xfId="11997" xr:uid="{00000000-0005-0000-0000-0000A81A0000}"/>
    <cellStyle name="SAPBEXaggItem 4 14" xfId="15290" xr:uid="{00000000-0005-0000-0000-0000A91A0000}"/>
    <cellStyle name="SAPBEXaggItem 4 15" xfId="15592" xr:uid="{00000000-0005-0000-0000-0000AA1A0000}"/>
    <cellStyle name="SAPBEXaggItem 4 16" xfId="17964" xr:uid="{00000000-0005-0000-0000-0000AB1A0000}"/>
    <cellStyle name="SAPBEXaggItem 4 17" xfId="15169" xr:uid="{00000000-0005-0000-0000-0000AC1A0000}"/>
    <cellStyle name="SAPBEXaggItem 4 18" xfId="21550" xr:uid="{00000000-0005-0000-0000-0000AD1A0000}"/>
    <cellStyle name="SAPBEXaggItem 4 2" xfId="949" xr:uid="{00000000-0005-0000-0000-0000AE1A0000}"/>
    <cellStyle name="SAPBEXaggItem 4 2 10" xfId="19998" xr:uid="{00000000-0005-0000-0000-0000AF1A0000}"/>
    <cellStyle name="SAPBEXaggItem 4 2 11" xfId="21745" xr:uid="{00000000-0005-0000-0000-0000B01A0000}"/>
    <cellStyle name="SAPBEXaggItem 4 2 2" xfId="3852" xr:uid="{00000000-0005-0000-0000-0000B11A0000}"/>
    <cellStyle name="SAPBEXaggItem 4 2 3" xfId="6330" xr:uid="{00000000-0005-0000-0000-0000B21A0000}"/>
    <cellStyle name="SAPBEXaggItem 4 2 4" xfId="8287" xr:uid="{00000000-0005-0000-0000-0000B31A0000}"/>
    <cellStyle name="SAPBEXaggItem 4 2 5" xfId="10240" xr:uid="{00000000-0005-0000-0000-0000B41A0000}"/>
    <cellStyle name="SAPBEXaggItem 4 2 6" xfId="12195" xr:uid="{00000000-0005-0000-0000-0000B51A0000}"/>
    <cellStyle name="SAPBEXaggItem 4 2 7" xfId="15729" xr:uid="{00000000-0005-0000-0000-0000B61A0000}"/>
    <cellStyle name="SAPBEXaggItem 4 2 8" xfId="16273" xr:uid="{00000000-0005-0000-0000-0000B71A0000}"/>
    <cellStyle name="SAPBEXaggItem 4 2 9" xfId="18162" xr:uid="{00000000-0005-0000-0000-0000B81A0000}"/>
    <cellStyle name="SAPBEXaggItem 4 3" xfId="1262" xr:uid="{00000000-0005-0000-0000-0000B91A0000}"/>
    <cellStyle name="SAPBEXaggItem 4 3 10" xfId="20249" xr:uid="{00000000-0005-0000-0000-0000BA1A0000}"/>
    <cellStyle name="SAPBEXaggItem 4 3 11" xfId="21941" xr:uid="{00000000-0005-0000-0000-0000BB1A0000}"/>
    <cellStyle name="SAPBEXaggItem 4 3 2" xfId="4165" xr:uid="{00000000-0005-0000-0000-0000BC1A0000}"/>
    <cellStyle name="SAPBEXaggItem 4 3 3" xfId="6643" xr:uid="{00000000-0005-0000-0000-0000BD1A0000}"/>
    <cellStyle name="SAPBEXaggItem 4 3 4" xfId="8599" xr:uid="{00000000-0005-0000-0000-0000BE1A0000}"/>
    <cellStyle name="SAPBEXaggItem 4 3 5" xfId="10552" xr:uid="{00000000-0005-0000-0000-0000BF1A0000}"/>
    <cellStyle name="SAPBEXaggItem 4 3 6" xfId="12506" xr:uid="{00000000-0005-0000-0000-0000C01A0000}"/>
    <cellStyle name="SAPBEXaggItem 4 3 7" xfId="14162" xr:uid="{00000000-0005-0000-0000-0000C11A0000}"/>
    <cellStyle name="SAPBEXaggItem 4 3 8" xfId="16568" xr:uid="{00000000-0005-0000-0000-0000C21A0000}"/>
    <cellStyle name="SAPBEXaggItem 4 3 9" xfId="18441" xr:uid="{00000000-0005-0000-0000-0000C31A0000}"/>
    <cellStyle name="SAPBEXaggItem 4 4" xfId="1608" xr:uid="{00000000-0005-0000-0000-0000C41A0000}"/>
    <cellStyle name="SAPBEXaggItem 4 4 10" xfId="20576" xr:uid="{00000000-0005-0000-0000-0000C51A0000}"/>
    <cellStyle name="SAPBEXaggItem 4 4 11" xfId="22248" xr:uid="{00000000-0005-0000-0000-0000C61A0000}"/>
    <cellStyle name="SAPBEXaggItem 4 4 2" xfId="4511" xr:uid="{00000000-0005-0000-0000-0000C71A0000}"/>
    <cellStyle name="SAPBEXaggItem 4 4 3" xfId="6989" xr:uid="{00000000-0005-0000-0000-0000C81A0000}"/>
    <cellStyle name="SAPBEXaggItem 4 4 4" xfId="8945" xr:uid="{00000000-0005-0000-0000-0000C91A0000}"/>
    <cellStyle name="SAPBEXaggItem 4 4 5" xfId="10898" xr:uid="{00000000-0005-0000-0000-0000CA1A0000}"/>
    <cellStyle name="SAPBEXaggItem 4 4 6" xfId="12852" xr:uid="{00000000-0005-0000-0000-0000CB1A0000}"/>
    <cellStyle name="SAPBEXaggItem 4 4 7" xfId="13688" xr:uid="{00000000-0005-0000-0000-0000CC1A0000}"/>
    <cellStyle name="SAPBEXaggItem 4 4 8" xfId="16907" xr:uid="{00000000-0005-0000-0000-0000CD1A0000}"/>
    <cellStyle name="SAPBEXaggItem 4 4 9" xfId="18778" xr:uid="{00000000-0005-0000-0000-0000CE1A0000}"/>
    <cellStyle name="SAPBEXaggItem 4 5" xfId="1406" xr:uid="{00000000-0005-0000-0000-0000CF1A0000}"/>
    <cellStyle name="SAPBEXaggItem 4 5 10" xfId="20386" xr:uid="{00000000-0005-0000-0000-0000D01A0000}"/>
    <cellStyle name="SAPBEXaggItem 4 5 11" xfId="22076" xr:uid="{00000000-0005-0000-0000-0000D11A0000}"/>
    <cellStyle name="SAPBEXaggItem 4 5 2" xfId="4309" xr:uid="{00000000-0005-0000-0000-0000D21A0000}"/>
    <cellStyle name="SAPBEXaggItem 4 5 3" xfId="6787" xr:uid="{00000000-0005-0000-0000-0000D31A0000}"/>
    <cellStyle name="SAPBEXaggItem 4 5 4" xfId="8743" xr:uid="{00000000-0005-0000-0000-0000D41A0000}"/>
    <cellStyle name="SAPBEXaggItem 4 5 5" xfId="10696" xr:uid="{00000000-0005-0000-0000-0000D51A0000}"/>
    <cellStyle name="SAPBEXaggItem 4 5 6" xfId="12650" xr:uid="{00000000-0005-0000-0000-0000D61A0000}"/>
    <cellStyle name="SAPBEXaggItem 4 5 7" xfId="15480" xr:uid="{00000000-0005-0000-0000-0000D71A0000}"/>
    <cellStyle name="SAPBEXaggItem 4 5 8" xfId="16707" xr:uid="{00000000-0005-0000-0000-0000D81A0000}"/>
    <cellStyle name="SAPBEXaggItem 4 5 9" xfId="18580" xr:uid="{00000000-0005-0000-0000-0000D91A0000}"/>
    <cellStyle name="SAPBEXaggItem 4 6" xfId="2161" xr:uid="{00000000-0005-0000-0000-0000DA1A0000}"/>
    <cellStyle name="SAPBEXaggItem 4 6 10" xfId="21055" xr:uid="{00000000-0005-0000-0000-0000DB1A0000}"/>
    <cellStyle name="SAPBEXaggItem 4 6 11" xfId="22646" xr:uid="{00000000-0005-0000-0000-0000DC1A0000}"/>
    <cellStyle name="SAPBEXaggItem 4 6 2" xfId="5064" xr:uid="{00000000-0005-0000-0000-0000DD1A0000}"/>
    <cellStyle name="SAPBEXaggItem 4 6 3" xfId="7541" xr:uid="{00000000-0005-0000-0000-0000DE1A0000}"/>
    <cellStyle name="SAPBEXaggItem 4 6 4" xfId="9494" xr:uid="{00000000-0005-0000-0000-0000DF1A0000}"/>
    <cellStyle name="SAPBEXaggItem 4 6 5" xfId="11448" xr:uid="{00000000-0005-0000-0000-0000E01A0000}"/>
    <cellStyle name="SAPBEXaggItem 4 6 6" xfId="13401" xr:uid="{00000000-0005-0000-0000-0000E11A0000}"/>
    <cellStyle name="SAPBEXaggItem 4 6 7" xfId="13061" xr:uid="{00000000-0005-0000-0000-0000E21A0000}"/>
    <cellStyle name="SAPBEXaggItem 4 6 8" xfId="17432" xr:uid="{00000000-0005-0000-0000-0000E31A0000}"/>
    <cellStyle name="SAPBEXaggItem 4 6 9" xfId="19284" xr:uid="{00000000-0005-0000-0000-0000E41A0000}"/>
    <cellStyle name="SAPBEXaggItem 4 7" xfId="2548" xr:uid="{00000000-0005-0000-0000-0000E51A0000}"/>
    <cellStyle name="SAPBEXaggItem 4 7 10" xfId="21404" xr:uid="{00000000-0005-0000-0000-0000E61A0000}"/>
    <cellStyle name="SAPBEXaggItem 4 7 11" xfId="22958" xr:uid="{00000000-0005-0000-0000-0000E71A0000}"/>
    <cellStyle name="SAPBEXaggItem 4 7 2" xfId="5450" xr:uid="{00000000-0005-0000-0000-0000E81A0000}"/>
    <cellStyle name="SAPBEXaggItem 4 7 3" xfId="7926" xr:uid="{00000000-0005-0000-0000-0000E91A0000}"/>
    <cellStyle name="SAPBEXaggItem 4 7 4" xfId="9878" xr:uid="{00000000-0005-0000-0000-0000EA1A0000}"/>
    <cellStyle name="SAPBEXaggItem 4 7 5" xfId="11833" xr:uid="{00000000-0005-0000-0000-0000EB1A0000}"/>
    <cellStyle name="SAPBEXaggItem 4 7 6" xfId="13785" xr:uid="{00000000-0005-0000-0000-0000EC1A0000}"/>
    <cellStyle name="SAPBEXaggItem 4 7 7" xfId="11121" xr:uid="{00000000-0005-0000-0000-0000ED1A0000}"/>
    <cellStyle name="SAPBEXaggItem 4 7 8" xfId="17807" xr:uid="{00000000-0005-0000-0000-0000EE1A0000}"/>
    <cellStyle name="SAPBEXaggItem 4 7 9" xfId="19646" xr:uid="{00000000-0005-0000-0000-0000EF1A0000}"/>
    <cellStyle name="SAPBEXaggItem 4 8" xfId="2840" xr:uid="{00000000-0005-0000-0000-0000F01A0000}"/>
    <cellStyle name="SAPBEXaggItem 4 8 10" xfId="21677" xr:uid="{00000000-0005-0000-0000-0000F11A0000}"/>
    <cellStyle name="SAPBEXaggItem 4 8 11" xfId="23206" xr:uid="{00000000-0005-0000-0000-0000F21A0000}"/>
    <cellStyle name="SAPBEXaggItem 4 8 2" xfId="5742" xr:uid="{00000000-0005-0000-0000-0000F31A0000}"/>
    <cellStyle name="SAPBEXaggItem 4 8 3" xfId="8218" xr:uid="{00000000-0005-0000-0000-0000F41A0000}"/>
    <cellStyle name="SAPBEXaggItem 4 8 4" xfId="10170" xr:uid="{00000000-0005-0000-0000-0000F51A0000}"/>
    <cellStyle name="SAPBEXaggItem 4 8 5" xfId="12125" xr:uid="{00000000-0005-0000-0000-0000F61A0000}"/>
    <cellStyle name="SAPBEXaggItem 4 8 6" xfId="14075" xr:uid="{00000000-0005-0000-0000-0000F71A0000}"/>
    <cellStyle name="SAPBEXaggItem 4 8 7" xfId="16204" xr:uid="{00000000-0005-0000-0000-0000F81A0000}"/>
    <cellStyle name="SAPBEXaggItem 4 8 8" xfId="18092" xr:uid="{00000000-0005-0000-0000-0000F91A0000}"/>
    <cellStyle name="SAPBEXaggItem 4 8 9" xfId="19927" xr:uid="{00000000-0005-0000-0000-0000FA1A0000}"/>
    <cellStyle name="SAPBEXaggItem 4 9" xfId="3304" xr:uid="{00000000-0005-0000-0000-0000FB1A0000}"/>
    <cellStyle name="SAPBEXaggItem 5" xfId="384" xr:uid="{00000000-0005-0000-0000-0000FC1A0000}"/>
    <cellStyle name="SAPBEXaggItem 5 10" xfId="3167" xr:uid="{00000000-0005-0000-0000-0000FD1A0000}"/>
    <cellStyle name="SAPBEXaggItem 5 11" xfId="3116" xr:uid="{00000000-0005-0000-0000-0000FE1A0000}"/>
    <cellStyle name="SAPBEXaggItem 5 12" xfId="10216" xr:uid="{00000000-0005-0000-0000-0000FF1A0000}"/>
    <cellStyle name="SAPBEXaggItem 5 13" xfId="12171" xr:uid="{00000000-0005-0000-0000-0000001B0000}"/>
    <cellStyle name="SAPBEXaggItem 5 14" xfId="15298" xr:uid="{00000000-0005-0000-0000-0000011B0000}"/>
    <cellStyle name="SAPBEXaggItem 5 15" xfId="9140" xr:uid="{00000000-0005-0000-0000-0000021B0000}"/>
    <cellStyle name="SAPBEXaggItem 5 16" xfId="18138" xr:uid="{00000000-0005-0000-0000-0000031B0000}"/>
    <cellStyle name="SAPBEXaggItem 5 17" xfId="11707" xr:uid="{00000000-0005-0000-0000-0000041B0000}"/>
    <cellStyle name="SAPBEXaggItem 5 18" xfId="21722" xr:uid="{00000000-0005-0000-0000-0000051B0000}"/>
    <cellStyle name="SAPBEXaggItem 5 2" xfId="932" xr:uid="{00000000-0005-0000-0000-0000061B0000}"/>
    <cellStyle name="SAPBEXaggItem 5 2 10" xfId="19981" xr:uid="{00000000-0005-0000-0000-0000071B0000}"/>
    <cellStyle name="SAPBEXaggItem 5 2 11" xfId="21728" xr:uid="{00000000-0005-0000-0000-0000081B0000}"/>
    <cellStyle name="SAPBEXaggItem 5 2 2" xfId="3835" xr:uid="{00000000-0005-0000-0000-0000091B0000}"/>
    <cellStyle name="SAPBEXaggItem 5 2 3" xfId="6313" xr:uid="{00000000-0005-0000-0000-00000A1B0000}"/>
    <cellStyle name="SAPBEXaggItem 5 2 4" xfId="8270" xr:uid="{00000000-0005-0000-0000-00000B1B0000}"/>
    <cellStyle name="SAPBEXaggItem 5 2 5" xfId="10223" xr:uid="{00000000-0005-0000-0000-00000C1B0000}"/>
    <cellStyle name="SAPBEXaggItem 5 2 6" xfId="12178" xr:uid="{00000000-0005-0000-0000-00000D1B0000}"/>
    <cellStyle name="SAPBEXaggItem 5 2 7" xfId="15897" xr:uid="{00000000-0005-0000-0000-00000E1B0000}"/>
    <cellStyle name="SAPBEXaggItem 5 2 8" xfId="16256" xr:uid="{00000000-0005-0000-0000-00000F1B0000}"/>
    <cellStyle name="SAPBEXaggItem 5 2 9" xfId="18145" xr:uid="{00000000-0005-0000-0000-0000101B0000}"/>
    <cellStyle name="SAPBEXaggItem 5 3" xfId="1246" xr:uid="{00000000-0005-0000-0000-0000111B0000}"/>
    <cellStyle name="SAPBEXaggItem 5 3 10" xfId="20233" xr:uid="{00000000-0005-0000-0000-0000121B0000}"/>
    <cellStyle name="SAPBEXaggItem 5 3 11" xfId="21925" xr:uid="{00000000-0005-0000-0000-0000131B0000}"/>
    <cellStyle name="SAPBEXaggItem 5 3 2" xfId="4149" xr:uid="{00000000-0005-0000-0000-0000141B0000}"/>
    <cellStyle name="SAPBEXaggItem 5 3 3" xfId="6627" xr:uid="{00000000-0005-0000-0000-0000151B0000}"/>
    <cellStyle name="SAPBEXaggItem 5 3 4" xfId="8583" xr:uid="{00000000-0005-0000-0000-0000161B0000}"/>
    <cellStyle name="SAPBEXaggItem 5 3 5" xfId="10536" xr:uid="{00000000-0005-0000-0000-0000171B0000}"/>
    <cellStyle name="SAPBEXaggItem 5 3 6" xfId="12490" xr:uid="{00000000-0005-0000-0000-0000181B0000}"/>
    <cellStyle name="SAPBEXaggItem 5 3 7" xfId="12379" xr:uid="{00000000-0005-0000-0000-0000191B0000}"/>
    <cellStyle name="SAPBEXaggItem 5 3 8" xfId="16552" xr:uid="{00000000-0005-0000-0000-00001A1B0000}"/>
    <cellStyle name="SAPBEXaggItem 5 3 9" xfId="18425" xr:uid="{00000000-0005-0000-0000-00001B1B0000}"/>
    <cellStyle name="SAPBEXaggItem 5 4" xfId="1592" xr:uid="{00000000-0005-0000-0000-00001C1B0000}"/>
    <cellStyle name="SAPBEXaggItem 5 4 10" xfId="20560" xr:uid="{00000000-0005-0000-0000-00001D1B0000}"/>
    <cellStyle name="SAPBEXaggItem 5 4 11" xfId="22232" xr:uid="{00000000-0005-0000-0000-00001E1B0000}"/>
    <cellStyle name="SAPBEXaggItem 5 4 2" xfId="4495" xr:uid="{00000000-0005-0000-0000-00001F1B0000}"/>
    <cellStyle name="SAPBEXaggItem 5 4 3" xfId="6973" xr:uid="{00000000-0005-0000-0000-0000201B0000}"/>
    <cellStyle name="SAPBEXaggItem 5 4 4" xfId="8929" xr:uid="{00000000-0005-0000-0000-0000211B0000}"/>
    <cellStyle name="SAPBEXaggItem 5 4 5" xfId="10882" xr:uid="{00000000-0005-0000-0000-0000221B0000}"/>
    <cellStyle name="SAPBEXaggItem 5 4 6" xfId="12836" xr:uid="{00000000-0005-0000-0000-0000231B0000}"/>
    <cellStyle name="SAPBEXaggItem 5 4 7" xfId="15355" xr:uid="{00000000-0005-0000-0000-0000241B0000}"/>
    <cellStyle name="SAPBEXaggItem 5 4 8" xfId="16891" xr:uid="{00000000-0005-0000-0000-0000251B0000}"/>
    <cellStyle name="SAPBEXaggItem 5 4 9" xfId="18762" xr:uid="{00000000-0005-0000-0000-0000261B0000}"/>
    <cellStyle name="SAPBEXaggItem 5 5" xfId="1497" xr:uid="{00000000-0005-0000-0000-0000271B0000}"/>
    <cellStyle name="SAPBEXaggItem 5 5 10" xfId="20467" xr:uid="{00000000-0005-0000-0000-0000281B0000}"/>
    <cellStyle name="SAPBEXaggItem 5 5 11" xfId="22140" xr:uid="{00000000-0005-0000-0000-0000291B0000}"/>
    <cellStyle name="SAPBEXaggItem 5 5 2" xfId="4400" xr:uid="{00000000-0005-0000-0000-00002A1B0000}"/>
    <cellStyle name="SAPBEXaggItem 5 5 3" xfId="6878" xr:uid="{00000000-0005-0000-0000-00002B1B0000}"/>
    <cellStyle name="SAPBEXaggItem 5 5 4" xfId="8834" xr:uid="{00000000-0005-0000-0000-00002C1B0000}"/>
    <cellStyle name="SAPBEXaggItem 5 5 5" xfId="10787" xr:uid="{00000000-0005-0000-0000-00002D1B0000}"/>
    <cellStyle name="SAPBEXaggItem 5 5 6" xfId="12741" xr:uid="{00000000-0005-0000-0000-00002E1B0000}"/>
    <cellStyle name="SAPBEXaggItem 5 5 7" xfId="15542" xr:uid="{00000000-0005-0000-0000-00002F1B0000}"/>
    <cellStyle name="SAPBEXaggItem 5 5 8" xfId="16796" xr:uid="{00000000-0005-0000-0000-0000301B0000}"/>
    <cellStyle name="SAPBEXaggItem 5 5 9" xfId="18668" xr:uid="{00000000-0005-0000-0000-0000311B0000}"/>
    <cellStyle name="SAPBEXaggItem 5 6" xfId="2064" xr:uid="{00000000-0005-0000-0000-0000321B0000}"/>
    <cellStyle name="SAPBEXaggItem 5 6 10" xfId="20966" xr:uid="{00000000-0005-0000-0000-0000331B0000}"/>
    <cellStyle name="SAPBEXaggItem 5 6 11" xfId="22576" xr:uid="{00000000-0005-0000-0000-0000341B0000}"/>
    <cellStyle name="SAPBEXaggItem 5 6 2" xfId="4967" xr:uid="{00000000-0005-0000-0000-0000351B0000}"/>
    <cellStyle name="SAPBEXaggItem 5 6 3" xfId="7444" xr:uid="{00000000-0005-0000-0000-0000361B0000}"/>
    <cellStyle name="SAPBEXaggItem 5 6 4" xfId="9397" xr:uid="{00000000-0005-0000-0000-0000371B0000}"/>
    <cellStyle name="SAPBEXaggItem 5 6 5" xfId="11352" xr:uid="{00000000-0005-0000-0000-0000381B0000}"/>
    <cellStyle name="SAPBEXaggItem 5 6 6" xfId="13304" xr:uid="{00000000-0005-0000-0000-0000391B0000}"/>
    <cellStyle name="SAPBEXaggItem 5 6 7" xfId="15188" xr:uid="{00000000-0005-0000-0000-00003A1B0000}"/>
    <cellStyle name="SAPBEXaggItem 5 6 8" xfId="17336" xr:uid="{00000000-0005-0000-0000-00003B1B0000}"/>
    <cellStyle name="SAPBEXaggItem 5 6 9" xfId="19191" xr:uid="{00000000-0005-0000-0000-00003C1B0000}"/>
    <cellStyle name="SAPBEXaggItem 5 7" xfId="2532" xr:uid="{00000000-0005-0000-0000-00003D1B0000}"/>
    <cellStyle name="SAPBEXaggItem 5 7 10" xfId="21389" xr:uid="{00000000-0005-0000-0000-00003E1B0000}"/>
    <cellStyle name="SAPBEXaggItem 5 7 11" xfId="22943" xr:uid="{00000000-0005-0000-0000-00003F1B0000}"/>
    <cellStyle name="SAPBEXaggItem 5 7 2" xfId="5434" xr:uid="{00000000-0005-0000-0000-0000401B0000}"/>
    <cellStyle name="SAPBEXaggItem 5 7 3" xfId="7910" xr:uid="{00000000-0005-0000-0000-0000411B0000}"/>
    <cellStyle name="SAPBEXaggItem 5 7 4" xfId="9862" xr:uid="{00000000-0005-0000-0000-0000421B0000}"/>
    <cellStyle name="SAPBEXaggItem 5 7 5" xfId="11817" xr:uid="{00000000-0005-0000-0000-0000431B0000}"/>
    <cellStyle name="SAPBEXaggItem 5 7 6" xfId="13769" xr:uid="{00000000-0005-0000-0000-0000441B0000}"/>
    <cellStyle name="SAPBEXaggItem 5 7 7" xfId="15771" xr:uid="{00000000-0005-0000-0000-0000451B0000}"/>
    <cellStyle name="SAPBEXaggItem 5 7 8" xfId="17791" xr:uid="{00000000-0005-0000-0000-0000461B0000}"/>
    <cellStyle name="SAPBEXaggItem 5 7 9" xfId="19630" xr:uid="{00000000-0005-0000-0000-0000471B0000}"/>
    <cellStyle name="SAPBEXaggItem 5 8" xfId="2845" xr:uid="{00000000-0005-0000-0000-0000481B0000}"/>
    <cellStyle name="SAPBEXaggItem 5 8 10" xfId="21682" xr:uid="{00000000-0005-0000-0000-0000491B0000}"/>
    <cellStyle name="SAPBEXaggItem 5 8 11" xfId="23211" xr:uid="{00000000-0005-0000-0000-00004A1B0000}"/>
    <cellStyle name="SAPBEXaggItem 5 8 2" xfId="5747" xr:uid="{00000000-0005-0000-0000-00004B1B0000}"/>
    <cellStyle name="SAPBEXaggItem 5 8 3" xfId="8223" xr:uid="{00000000-0005-0000-0000-00004C1B0000}"/>
    <cellStyle name="SAPBEXaggItem 5 8 4" xfId="10175" xr:uid="{00000000-0005-0000-0000-00004D1B0000}"/>
    <cellStyle name="SAPBEXaggItem 5 8 5" xfId="12130" xr:uid="{00000000-0005-0000-0000-00004E1B0000}"/>
    <cellStyle name="SAPBEXaggItem 5 8 6" xfId="14080" xr:uid="{00000000-0005-0000-0000-00004F1B0000}"/>
    <cellStyle name="SAPBEXaggItem 5 8 7" xfId="16209" xr:uid="{00000000-0005-0000-0000-0000501B0000}"/>
    <cellStyle name="SAPBEXaggItem 5 8 8" xfId="18097" xr:uid="{00000000-0005-0000-0000-0000511B0000}"/>
    <cellStyle name="SAPBEXaggItem 5 8 9" xfId="19932" xr:uid="{00000000-0005-0000-0000-0000521B0000}"/>
    <cellStyle name="SAPBEXaggItem 5 9" xfId="3287" xr:uid="{00000000-0005-0000-0000-0000531B0000}"/>
    <cellStyle name="SAPBEXaggItem 6" xfId="859" xr:uid="{00000000-0005-0000-0000-0000541B0000}"/>
    <cellStyle name="SAPBEXaggItem 6 10" xfId="15595" xr:uid="{00000000-0005-0000-0000-0000551B0000}"/>
    <cellStyle name="SAPBEXaggItem 6 11" xfId="17083" xr:uid="{00000000-0005-0000-0000-0000561B0000}"/>
    <cellStyle name="SAPBEXaggItem 6 12" xfId="18950" xr:uid="{00000000-0005-0000-0000-0000571B0000}"/>
    <cellStyle name="SAPBEXaggItem 6 13" xfId="20750" xr:uid="{00000000-0005-0000-0000-0000581B0000}"/>
    <cellStyle name="SAPBEXaggItem 6 2" xfId="2665" xr:uid="{00000000-0005-0000-0000-0000591B0000}"/>
    <cellStyle name="SAPBEXaggItem 6 2 10" xfId="21504" xr:uid="{00000000-0005-0000-0000-00005A1B0000}"/>
    <cellStyle name="SAPBEXaggItem 6 2 11" xfId="23041" xr:uid="{00000000-0005-0000-0000-00005B1B0000}"/>
    <cellStyle name="SAPBEXaggItem 6 2 2" xfId="5567" xr:uid="{00000000-0005-0000-0000-00005C1B0000}"/>
    <cellStyle name="SAPBEXaggItem 6 2 3" xfId="8043" xr:uid="{00000000-0005-0000-0000-00005D1B0000}"/>
    <cellStyle name="SAPBEXaggItem 6 2 4" xfId="9995" xr:uid="{00000000-0005-0000-0000-00005E1B0000}"/>
    <cellStyle name="SAPBEXaggItem 6 2 5" xfId="11950" xr:uid="{00000000-0005-0000-0000-00005F1B0000}"/>
    <cellStyle name="SAPBEXaggItem 6 2 6" xfId="13900" xr:uid="{00000000-0005-0000-0000-0000601B0000}"/>
    <cellStyle name="SAPBEXaggItem 6 2 7" xfId="16029" xr:uid="{00000000-0005-0000-0000-0000611B0000}"/>
    <cellStyle name="SAPBEXaggItem 6 2 8" xfId="17918" xr:uid="{00000000-0005-0000-0000-0000621B0000}"/>
    <cellStyle name="SAPBEXaggItem 6 2 9" xfId="19754" xr:uid="{00000000-0005-0000-0000-0000631B0000}"/>
    <cellStyle name="SAPBEXaggItem 6 3" xfId="2803" xr:uid="{00000000-0005-0000-0000-0000641B0000}"/>
    <cellStyle name="SAPBEXaggItem 6 3 10" xfId="21640" xr:uid="{00000000-0005-0000-0000-0000651B0000}"/>
    <cellStyle name="SAPBEXaggItem 6 3 11" xfId="23170" xr:uid="{00000000-0005-0000-0000-0000661B0000}"/>
    <cellStyle name="SAPBEXaggItem 6 3 2" xfId="5705" xr:uid="{00000000-0005-0000-0000-0000671B0000}"/>
    <cellStyle name="SAPBEXaggItem 6 3 3" xfId="8181" xr:uid="{00000000-0005-0000-0000-0000681B0000}"/>
    <cellStyle name="SAPBEXaggItem 6 3 4" xfId="10133" xr:uid="{00000000-0005-0000-0000-0000691B0000}"/>
    <cellStyle name="SAPBEXaggItem 6 3 5" xfId="12088" xr:uid="{00000000-0005-0000-0000-00006A1B0000}"/>
    <cellStyle name="SAPBEXaggItem 6 3 6" xfId="14038" xr:uid="{00000000-0005-0000-0000-00006B1B0000}"/>
    <cellStyle name="SAPBEXaggItem 6 3 7" xfId="16167" xr:uid="{00000000-0005-0000-0000-00006C1B0000}"/>
    <cellStyle name="SAPBEXaggItem 6 3 8" xfId="18055" xr:uid="{00000000-0005-0000-0000-00006D1B0000}"/>
    <cellStyle name="SAPBEXaggItem 6 3 9" xfId="19890" xr:uid="{00000000-0005-0000-0000-00006E1B0000}"/>
    <cellStyle name="SAPBEXaggItem 6 4" xfId="3762" xr:uid="{00000000-0005-0000-0000-00006F1B0000}"/>
    <cellStyle name="SAPBEXaggItem 6 5" xfId="6240" xr:uid="{00000000-0005-0000-0000-0000701B0000}"/>
    <cellStyle name="SAPBEXaggItem 6 6" xfId="7817" xr:uid="{00000000-0005-0000-0000-0000711B0000}"/>
    <cellStyle name="SAPBEXaggItem 6 7" xfId="9125" xr:uid="{00000000-0005-0000-0000-0000721B0000}"/>
    <cellStyle name="SAPBEXaggItem 6 8" xfId="11079" xr:uid="{00000000-0005-0000-0000-0000731B0000}"/>
    <cellStyle name="SAPBEXaggItem 6 9" xfId="15306" xr:uid="{00000000-0005-0000-0000-0000741B0000}"/>
    <cellStyle name="SAPBEXaggItem 7" xfId="1065" xr:uid="{00000000-0005-0000-0000-0000751B0000}"/>
    <cellStyle name="SAPBEXaggItem 7 10" xfId="20112" xr:uid="{00000000-0005-0000-0000-0000761B0000}"/>
    <cellStyle name="SAPBEXaggItem 7 11" xfId="21851" xr:uid="{00000000-0005-0000-0000-0000771B0000}"/>
    <cellStyle name="SAPBEXaggItem 7 2" xfId="3968" xr:uid="{00000000-0005-0000-0000-0000781B0000}"/>
    <cellStyle name="SAPBEXaggItem 7 3" xfId="6446" xr:uid="{00000000-0005-0000-0000-0000791B0000}"/>
    <cellStyle name="SAPBEXaggItem 7 4" xfId="8403" xr:uid="{00000000-0005-0000-0000-00007A1B0000}"/>
    <cellStyle name="SAPBEXaggItem 7 5" xfId="10356" xr:uid="{00000000-0005-0000-0000-00007B1B0000}"/>
    <cellStyle name="SAPBEXaggItem 7 6" xfId="12311" xr:uid="{00000000-0005-0000-0000-00007C1B0000}"/>
    <cellStyle name="SAPBEXaggItem 7 7" xfId="14494" xr:uid="{00000000-0005-0000-0000-00007D1B0000}"/>
    <cellStyle name="SAPBEXaggItem 7 8" xfId="16389" xr:uid="{00000000-0005-0000-0000-00007E1B0000}"/>
    <cellStyle name="SAPBEXaggItem 7 9" xfId="18277" xr:uid="{00000000-0005-0000-0000-00007F1B0000}"/>
    <cellStyle name="SAPBEXaggItem 8" xfId="1520" xr:uid="{00000000-0005-0000-0000-0000801B0000}"/>
    <cellStyle name="SAPBEXaggItem 8 10" xfId="20489" xr:uid="{00000000-0005-0000-0000-0000811B0000}"/>
    <cellStyle name="SAPBEXaggItem 8 11" xfId="22161" xr:uid="{00000000-0005-0000-0000-0000821B0000}"/>
    <cellStyle name="SAPBEXaggItem 8 2" xfId="4423" xr:uid="{00000000-0005-0000-0000-0000831B0000}"/>
    <cellStyle name="SAPBEXaggItem 8 3" xfId="6901" xr:uid="{00000000-0005-0000-0000-0000841B0000}"/>
    <cellStyle name="SAPBEXaggItem 8 4" xfId="8857" xr:uid="{00000000-0005-0000-0000-0000851B0000}"/>
    <cellStyle name="SAPBEXaggItem 8 5" xfId="10810" xr:uid="{00000000-0005-0000-0000-0000861B0000}"/>
    <cellStyle name="SAPBEXaggItem 8 6" xfId="12764" xr:uid="{00000000-0005-0000-0000-0000871B0000}"/>
    <cellStyle name="SAPBEXaggItem 8 7" xfId="14132" xr:uid="{00000000-0005-0000-0000-0000881B0000}"/>
    <cellStyle name="SAPBEXaggItem 8 8" xfId="16819" xr:uid="{00000000-0005-0000-0000-0000891B0000}"/>
    <cellStyle name="SAPBEXaggItem 8 9" xfId="18691" xr:uid="{00000000-0005-0000-0000-00008A1B0000}"/>
    <cellStyle name="SAPBEXaggItem 9" xfId="1433" xr:uid="{00000000-0005-0000-0000-00008B1B0000}"/>
    <cellStyle name="SAPBEXaggItem 9 10" xfId="20413" xr:uid="{00000000-0005-0000-0000-00008C1B0000}"/>
    <cellStyle name="SAPBEXaggItem 9 11" xfId="22103" xr:uid="{00000000-0005-0000-0000-00008D1B0000}"/>
    <cellStyle name="SAPBEXaggItem 9 2" xfId="4336" xr:uid="{00000000-0005-0000-0000-00008E1B0000}"/>
    <cellStyle name="SAPBEXaggItem 9 3" xfId="6814" xr:uid="{00000000-0005-0000-0000-00008F1B0000}"/>
    <cellStyle name="SAPBEXaggItem 9 4" xfId="8770" xr:uid="{00000000-0005-0000-0000-0000901B0000}"/>
    <cellStyle name="SAPBEXaggItem 9 5" xfId="10723" xr:uid="{00000000-0005-0000-0000-0000911B0000}"/>
    <cellStyle name="SAPBEXaggItem 9 6" xfId="12677" xr:uid="{00000000-0005-0000-0000-0000921B0000}"/>
    <cellStyle name="SAPBEXaggItem 9 7" xfId="15776" xr:uid="{00000000-0005-0000-0000-0000931B0000}"/>
    <cellStyle name="SAPBEXaggItem 9 8" xfId="16734" xr:uid="{00000000-0005-0000-0000-0000941B0000}"/>
    <cellStyle name="SAPBEXaggItem 9 9" xfId="18607" xr:uid="{00000000-0005-0000-0000-0000951B0000}"/>
    <cellStyle name="SAPBEXaggItemX" xfId="304" xr:uid="{00000000-0005-0000-0000-0000961B0000}"/>
    <cellStyle name="SAPBEXaggItemX 10" xfId="2217" xr:uid="{00000000-0005-0000-0000-0000971B0000}"/>
    <cellStyle name="SAPBEXaggItemX 10 10" xfId="21109" xr:uid="{00000000-0005-0000-0000-0000981B0000}"/>
    <cellStyle name="SAPBEXaggItemX 10 11" xfId="22699" xr:uid="{00000000-0005-0000-0000-0000991B0000}"/>
    <cellStyle name="SAPBEXaggItemX 10 2" xfId="5120" xr:uid="{00000000-0005-0000-0000-00009A1B0000}"/>
    <cellStyle name="SAPBEXaggItemX 10 3" xfId="7596" xr:uid="{00000000-0005-0000-0000-00009B1B0000}"/>
    <cellStyle name="SAPBEXaggItemX 10 4" xfId="9550" xr:uid="{00000000-0005-0000-0000-00009C1B0000}"/>
    <cellStyle name="SAPBEXaggItemX 10 5" xfId="11504" xr:uid="{00000000-0005-0000-0000-00009D1B0000}"/>
    <cellStyle name="SAPBEXaggItemX 10 6" xfId="13457" xr:uid="{00000000-0005-0000-0000-00009E1B0000}"/>
    <cellStyle name="SAPBEXaggItemX 10 7" xfId="15690" xr:uid="{00000000-0005-0000-0000-00009F1B0000}"/>
    <cellStyle name="SAPBEXaggItemX 10 8" xfId="17488" xr:uid="{00000000-0005-0000-0000-0000A01B0000}"/>
    <cellStyle name="SAPBEXaggItemX 10 9" xfId="19338" xr:uid="{00000000-0005-0000-0000-0000A11B0000}"/>
    <cellStyle name="SAPBEXaggItemX 11" xfId="2381" xr:uid="{00000000-0005-0000-0000-0000A21B0000}"/>
    <cellStyle name="SAPBEXaggItemX 11 10" xfId="21261" xr:uid="{00000000-0005-0000-0000-0000A31B0000}"/>
    <cellStyle name="SAPBEXaggItemX 11 11" xfId="22834" xr:uid="{00000000-0005-0000-0000-0000A41B0000}"/>
    <cellStyle name="SAPBEXaggItemX 11 2" xfId="5284" xr:uid="{00000000-0005-0000-0000-0000A51B0000}"/>
    <cellStyle name="SAPBEXaggItemX 11 3" xfId="7760" xr:uid="{00000000-0005-0000-0000-0000A61B0000}"/>
    <cellStyle name="SAPBEXaggItemX 11 4" xfId="9713" xr:uid="{00000000-0005-0000-0000-0000A71B0000}"/>
    <cellStyle name="SAPBEXaggItemX 11 5" xfId="11667" xr:uid="{00000000-0005-0000-0000-0000A81B0000}"/>
    <cellStyle name="SAPBEXaggItemX 11 6" xfId="13619" xr:uid="{00000000-0005-0000-0000-0000A91B0000}"/>
    <cellStyle name="SAPBEXaggItemX 11 7" xfId="15009" xr:uid="{00000000-0005-0000-0000-0000AA1B0000}"/>
    <cellStyle name="SAPBEXaggItemX 11 8" xfId="17647" xr:uid="{00000000-0005-0000-0000-0000AB1B0000}"/>
    <cellStyle name="SAPBEXaggItemX 11 9" xfId="19493" xr:uid="{00000000-0005-0000-0000-0000AC1B0000}"/>
    <cellStyle name="SAPBEXaggItemX 12" xfId="2318" xr:uid="{00000000-0005-0000-0000-0000AD1B0000}"/>
    <cellStyle name="SAPBEXaggItemX 12 10" xfId="21199" xr:uid="{00000000-0005-0000-0000-0000AE1B0000}"/>
    <cellStyle name="SAPBEXaggItemX 12 11" xfId="22776" xr:uid="{00000000-0005-0000-0000-0000AF1B0000}"/>
    <cellStyle name="SAPBEXaggItemX 12 2" xfId="5221" xr:uid="{00000000-0005-0000-0000-0000B01B0000}"/>
    <cellStyle name="SAPBEXaggItemX 12 3" xfId="7697" xr:uid="{00000000-0005-0000-0000-0000B11B0000}"/>
    <cellStyle name="SAPBEXaggItemX 12 4" xfId="9650" xr:uid="{00000000-0005-0000-0000-0000B21B0000}"/>
    <cellStyle name="SAPBEXaggItemX 12 5" xfId="11604" xr:uid="{00000000-0005-0000-0000-0000B31B0000}"/>
    <cellStyle name="SAPBEXaggItemX 12 6" xfId="13556" xr:uid="{00000000-0005-0000-0000-0000B41B0000}"/>
    <cellStyle name="SAPBEXaggItemX 12 7" xfId="13250" xr:uid="{00000000-0005-0000-0000-0000B51B0000}"/>
    <cellStyle name="SAPBEXaggItemX 12 8" xfId="17585" xr:uid="{00000000-0005-0000-0000-0000B61B0000}"/>
    <cellStyle name="SAPBEXaggItemX 12 9" xfId="19431" xr:uid="{00000000-0005-0000-0000-0000B71B0000}"/>
    <cellStyle name="SAPBEXaggItemX 13" xfId="2767" xr:uid="{00000000-0005-0000-0000-0000B81B0000}"/>
    <cellStyle name="SAPBEXaggItemX 13 10" xfId="21604" xr:uid="{00000000-0005-0000-0000-0000B91B0000}"/>
    <cellStyle name="SAPBEXaggItemX 13 11" xfId="23134" xr:uid="{00000000-0005-0000-0000-0000BA1B0000}"/>
    <cellStyle name="SAPBEXaggItemX 13 2" xfId="5669" xr:uid="{00000000-0005-0000-0000-0000BB1B0000}"/>
    <cellStyle name="SAPBEXaggItemX 13 3" xfId="8145" xr:uid="{00000000-0005-0000-0000-0000BC1B0000}"/>
    <cellStyle name="SAPBEXaggItemX 13 4" xfId="10097" xr:uid="{00000000-0005-0000-0000-0000BD1B0000}"/>
    <cellStyle name="SAPBEXaggItemX 13 5" xfId="12052" xr:uid="{00000000-0005-0000-0000-0000BE1B0000}"/>
    <cellStyle name="SAPBEXaggItemX 13 6" xfId="14002" xr:uid="{00000000-0005-0000-0000-0000BF1B0000}"/>
    <cellStyle name="SAPBEXaggItemX 13 7" xfId="16131" xr:uid="{00000000-0005-0000-0000-0000C01B0000}"/>
    <cellStyle name="SAPBEXaggItemX 13 8" xfId="18019" xr:uid="{00000000-0005-0000-0000-0000C11B0000}"/>
    <cellStyle name="SAPBEXaggItemX 13 9" xfId="19854" xr:uid="{00000000-0005-0000-0000-0000C21B0000}"/>
    <cellStyle name="SAPBEXaggItemX 14" xfId="3207" xr:uid="{00000000-0005-0000-0000-0000C31B0000}"/>
    <cellStyle name="SAPBEXaggItemX 15" xfId="2974" xr:uid="{00000000-0005-0000-0000-0000C41B0000}"/>
    <cellStyle name="SAPBEXaggItemX 16" xfId="3036" xr:uid="{00000000-0005-0000-0000-0000C51B0000}"/>
    <cellStyle name="SAPBEXaggItemX 17" xfId="6012" xr:uid="{00000000-0005-0000-0000-0000C61B0000}"/>
    <cellStyle name="SAPBEXaggItemX 18" xfId="6104" xr:uid="{00000000-0005-0000-0000-0000C71B0000}"/>
    <cellStyle name="SAPBEXaggItemX 19" xfId="15538" xr:uid="{00000000-0005-0000-0000-0000C81B0000}"/>
    <cellStyle name="SAPBEXaggItemX 2" xfId="419" xr:uid="{00000000-0005-0000-0000-0000C91B0000}"/>
    <cellStyle name="SAPBEXaggItemX 2 10" xfId="5800" xr:uid="{00000000-0005-0000-0000-0000CA1B0000}"/>
    <cellStyle name="SAPBEXaggItemX 2 11" xfId="7092" xr:uid="{00000000-0005-0000-0000-0000CB1B0000}"/>
    <cellStyle name="SAPBEXaggItemX 2 12" xfId="8391" xr:uid="{00000000-0005-0000-0000-0000CC1B0000}"/>
    <cellStyle name="SAPBEXaggItemX 2 13" xfId="10344" xr:uid="{00000000-0005-0000-0000-0000CD1B0000}"/>
    <cellStyle name="SAPBEXaggItemX 2 14" xfId="15410" xr:uid="{00000000-0005-0000-0000-0000CE1B0000}"/>
    <cellStyle name="SAPBEXaggItemX 2 15" xfId="14754" xr:uid="{00000000-0005-0000-0000-0000CF1B0000}"/>
    <cellStyle name="SAPBEXaggItemX 2 16" xfId="16377" xr:uid="{00000000-0005-0000-0000-0000D01B0000}"/>
    <cellStyle name="SAPBEXaggItemX 2 17" xfId="19579" xr:uid="{00000000-0005-0000-0000-0000D11B0000}"/>
    <cellStyle name="SAPBEXaggItemX 2 18" xfId="20100" xr:uid="{00000000-0005-0000-0000-0000D21B0000}"/>
    <cellStyle name="SAPBEXaggItemX 2 2" xfId="967" xr:uid="{00000000-0005-0000-0000-0000D31B0000}"/>
    <cellStyle name="SAPBEXaggItemX 2 2 10" xfId="20016" xr:uid="{00000000-0005-0000-0000-0000D41B0000}"/>
    <cellStyle name="SAPBEXaggItemX 2 2 11" xfId="21763" xr:uid="{00000000-0005-0000-0000-0000D51B0000}"/>
    <cellStyle name="SAPBEXaggItemX 2 2 2" xfId="3870" xr:uid="{00000000-0005-0000-0000-0000D61B0000}"/>
    <cellStyle name="SAPBEXaggItemX 2 2 3" xfId="6348" xr:uid="{00000000-0005-0000-0000-0000D71B0000}"/>
    <cellStyle name="SAPBEXaggItemX 2 2 4" xfId="8305" xr:uid="{00000000-0005-0000-0000-0000D81B0000}"/>
    <cellStyle name="SAPBEXaggItemX 2 2 5" xfId="10258" xr:uid="{00000000-0005-0000-0000-0000D91B0000}"/>
    <cellStyle name="SAPBEXaggItemX 2 2 6" xfId="12213" xr:uid="{00000000-0005-0000-0000-0000DA1B0000}"/>
    <cellStyle name="SAPBEXaggItemX 2 2 7" xfId="14561" xr:uid="{00000000-0005-0000-0000-0000DB1B0000}"/>
    <cellStyle name="SAPBEXaggItemX 2 2 8" xfId="16291" xr:uid="{00000000-0005-0000-0000-0000DC1B0000}"/>
    <cellStyle name="SAPBEXaggItemX 2 2 9" xfId="18180" xr:uid="{00000000-0005-0000-0000-0000DD1B0000}"/>
    <cellStyle name="SAPBEXaggItemX 2 3" xfId="1280" xr:uid="{00000000-0005-0000-0000-0000DE1B0000}"/>
    <cellStyle name="SAPBEXaggItemX 2 3 10" xfId="20267" xr:uid="{00000000-0005-0000-0000-0000DF1B0000}"/>
    <cellStyle name="SAPBEXaggItemX 2 3 11" xfId="21959" xr:uid="{00000000-0005-0000-0000-0000E01B0000}"/>
    <cellStyle name="SAPBEXaggItemX 2 3 2" xfId="4183" xr:uid="{00000000-0005-0000-0000-0000E11B0000}"/>
    <cellStyle name="SAPBEXaggItemX 2 3 3" xfId="6661" xr:uid="{00000000-0005-0000-0000-0000E21B0000}"/>
    <cellStyle name="SAPBEXaggItemX 2 3 4" xfId="8617" xr:uid="{00000000-0005-0000-0000-0000E31B0000}"/>
    <cellStyle name="SAPBEXaggItemX 2 3 5" xfId="10570" xr:uid="{00000000-0005-0000-0000-0000E41B0000}"/>
    <cellStyle name="SAPBEXaggItemX 2 3 6" xfId="12524" xr:uid="{00000000-0005-0000-0000-0000E51B0000}"/>
    <cellStyle name="SAPBEXaggItemX 2 3 7" xfId="15782" xr:uid="{00000000-0005-0000-0000-0000E61B0000}"/>
    <cellStyle name="SAPBEXaggItemX 2 3 8" xfId="16586" xr:uid="{00000000-0005-0000-0000-0000E71B0000}"/>
    <cellStyle name="SAPBEXaggItemX 2 3 9" xfId="18459" xr:uid="{00000000-0005-0000-0000-0000E81B0000}"/>
    <cellStyle name="SAPBEXaggItemX 2 4" xfId="1626" xr:uid="{00000000-0005-0000-0000-0000E91B0000}"/>
    <cellStyle name="SAPBEXaggItemX 2 4 10" xfId="20594" xr:uid="{00000000-0005-0000-0000-0000EA1B0000}"/>
    <cellStyle name="SAPBEXaggItemX 2 4 11" xfId="22266" xr:uid="{00000000-0005-0000-0000-0000EB1B0000}"/>
    <cellStyle name="SAPBEXaggItemX 2 4 2" xfId="4529" xr:uid="{00000000-0005-0000-0000-0000EC1B0000}"/>
    <cellStyle name="SAPBEXaggItemX 2 4 3" xfId="7007" xr:uid="{00000000-0005-0000-0000-0000ED1B0000}"/>
    <cellStyle name="SAPBEXaggItemX 2 4 4" xfId="8963" xr:uid="{00000000-0005-0000-0000-0000EE1B0000}"/>
    <cellStyle name="SAPBEXaggItemX 2 4 5" xfId="10916" xr:uid="{00000000-0005-0000-0000-0000EF1B0000}"/>
    <cellStyle name="SAPBEXaggItemX 2 4 6" xfId="12870" xr:uid="{00000000-0005-0000-0000-0000F01B0000}"/>
    <cellStyle name="SAPBEXaggItemX 2 4 7" xfId="15669" xr:uid="{00000000-0005-0000-0000-0000F11B0000}"/>
    <cellStyle name="SAPBEXaggItemX 2 4 8" xfId="16925" xr:uid="{00000000-0005-0000-0000-0000F21B0000}"/>
    <cellStyle name="SAPBEXaggItemX 2 4 9" xfId="18796" xr:uid="{00000000-0005-0000-0000-0000F31B0000}"/>
    <cellStyle name="SAPBEXaggItemX 2 5" xfId="1894" xr:uid="{00000000-0005-0000-0000-0000F41B0000}"/>
    <cellStyle name="SAPBEXaggItemX 2 5 10" xfId="20805" xr:uid="{00000000-0005-0000-0000-0000F51B0000}"/>
    <cellStyle name="SAPBEXaggItemX 2 5 11" xfId="22419" xr:uid="{00000000-0005-0000-0000-0000F61B0000}"/>
    <cellStyle name="SAPBEXaggItemX 2 5 2" xfId="4797" xr:uid="{00000000-0005-0000-0000-0000F71B0000}"/>
    <cellStyle name="SAPBEXaggItemX 2 5 3" xfId="7275" xr:uid="{00000000-0005-0000-0000-0000F81B0000}"/>
    <cellStyle name="SAPBEXaggItemX 2 5 4" xfId="9229" xr:uid="{00000000-0005-0000-0000-0000F91B0000}"/>
    <cellStyle name="SAPBEXaggItemX 2 5 5" xfId="11183" xr:uid="{00000000-0005-0000-0000-0000FA1B0000}"/>
    <cellStyle name="SAPBEXaggItemX 2 5 6" xfId="13135" xr:uid="{00000000-0005-0000-0000-0000FB1B0000}"/>
    <cellStyle name="SAPBEXaggItemX 2 5 7" xfId="7136" xr:uid="{00000000-0005-0000-0000-0000FC1B0000}"/>
    <cellStyle name="SAPBEXaggItemX 2 5 8" xfId="17171" xr:uid="{00000000-0005-0000-0000-0000FD1B0000}"/>
    <cellStyle name="SAPBEXaggItemX 2 5 9" xfId="19030" xr:uid="{00000000-0005-0000-0000-0000FE1B0000}"/>
    <cellStyle name="SAPBEXaggItemX 2 6" xfId="2055" xr:uid="{00000000-0005-0000-0000-0000FF1B0000}"/>
    <cellStyle name="SAPBEXaggItemX 2 6 10" xfId="20957" xr:uid="{00000000-0005-0000-0000-0000001C0000}"/>
    <cellStyle name="SAPBEXaggItemX 2 6 11" xfId="22567" xr:uid="{00000000-0005-0000-0000-0000011C0000}"/>
    <cellStyle name="SAPBEXaggItemX 2 6 2" xfId="4958" xr:uid="{00000000-0005-0000-0000-0000021C0000}"/>
    <cellStyle name="SAPBEXaggItemX 2 6 3" xfId="7435" xr:uid="{00000000-0005-0000-0000-0000031C0000}"/>
    <cellStyle name="SAPBEXaggItemX 2 6 4" xfId="9388" xr:uid="{00000000-0005-0000-0000-0000041C0000}"/>
    <cellStyle name="SAPBEXaggItemX 2 6 5" xfId="11343" xr:uid="{00000000-0005-0000-0000-0000051C0000}"/>
    <cellStyle name="SAPBEXaggItemX 2 6 6" xfId="13295" xr:uid="{00000000-0005-0000-0000-0000061C0000}"/>
    <cellStyle name="SAPBEXaggItemX 2 6 7" xfId="15934" xr:uid="{00000000-0005-0000-0000-0000071C0000}"/>
    <cellStyle name="SAPBEXaggItemX 2 6 8" xfId="17327" xr:uid="{00000000-0005-0000-0000-0000081C0000}"/>
    <cellStyle name="SAPBEXaggItemX 2 6 9" xfId="19182" xr:uid="{00000000-0005-0000-0000-0000091C0000}"/>
    <cellStyle name="SAPBEXaggItemX 2 7" xfId="2570" xr:uid="{00000000-0005-0000-0000-00000A1C0000}"/>
    <cellStyle name="SAPBEXaggItemX 2 7 10" xfId="21426" xr:uid="{00000000-0005-0000-0000-00000B1C0000}"/>
    <cellStyle name="SAPBEXaggItemX 2 7 11" xfId="22979" xr:uid="{00000000-0005-0000-0000-00000C1C0000}"/>
    <cellStyle name="SAPBEXaggItemX 2 7 2" xfId="5472" xr:uid="{00000000-0005-0000-0000-00000D1C0000}"/>
    <cellStyle name="SAPBEXaggItemX 2 7 3" xfId="7948" xr:uid="{00000000-0005-0000-0000-00000E1C0000}"/>
    <cellStyle name="SAPBEXaggItemX 2 7 4" xfId="9900" xr:uid="{00000000-0005-0000-0000-00000F1C0000}"/>
    <cellStyle name="SAPBEXaggItemX 2 7 5" xfId="11855" xr:uid="{00000000-0005-0000-0000-0000101C0000}"/>
    <cellStyle name="SAPBEXaggItemX 2 7 6" xfId="13807" xr:uid="{00000000-0005-0000-0000-0000111C0000}"/>
    <cellStyle name="SAPBEXaggItemX 2 7 7" xfId="14961" xr:uid="{00000000-0005-0000-0000-0000121C0000}"/>
    <cellStyle name="SAPBEXaggItemX 2 7 8" xfId="17829" xr:uid="{00000000-0005-0000-0000-0000131C0000}"/>
    <cellStyle name="SAPBEXaggItemX 2 7 9" xfId="19667" xr:uid="{00000000-0005-0000-0000-0000141C0000}"/>
    <cellStyle name="SAPBEXaggItemX 2 8" xfId="2422" xr:uid="{00000000-0005-0000-0000-0000151C0000}"/>
    <cellStyle name="SAPBEXaggItemX 2 8 10" xfId="21301" xr:uid="{00000000-0005-0000-0000-0000161C0000}"/>
    <cellStyle name="SAPBEXaggItemX 2 8 11" xfId="22872" xr:uid="{00000000-0005-0000-0000-0000171C0000}"/>
    <cellStyle name="SAPBEXaggItemX 2 8 2" xfId="5325" xr:uid="{00000000-0005-0000-0000-0000181C0000}"/>
    <cellStyle name="SAPBEXaggItemX 2 8 3" xfId="7801" xr:uid="{00000000-0005-0000-0000-0000191C0000}"/>
    <cellStyle name="SAPBEXaggItemX 2 8 4" xfId="9754" xr:uid="{00000000-0005-0000-0000-00001A1C0000}"/>
    <cellStyle name="SAPBEXaggItemX 2 8 5" xfId="11708" xr:uid="{00000000-0005-0000-0000-00001B1C0000}"/>
    <cellStyle name="SAPBEXaggItemX 2 8 6" xfId="13659" xr:uid="{00000000-0005-0000-0000-00001C1C0000}"/>
    <cellStyle name="SAPBEXaggItemX 2 8 7" xfId="13068" xr:uid="{00000000-0005-0000-0000-00001D1C0000}"/>
    <cellStyle name="SAPBEXaggItemX 2 8 8" xfId="17688" xr:uid="{00000000-0005-0000-0000-00001E1C0000}"/>
    <cellStyle name="SAPBEXaggItemX 2 8 9" xfId="19533" xr:uid="{00000000-0005-0000-0000-00001F1C0000}"/>
    <cellStyle name="SAPBEXaggItemX 2 9" xfId="3322" xr:uid="{00000000-0005-0000-0000-0000201C0000}"/>
    <cellStyle name="SAPBEXaggItemX 20" xfId="15137" xr:uid="{00000000-0005-0000-0000-0000211C0000}"/>
    <cellStyle name="SAPBEXaggItemX 21" xfId="15236" xr:uid="{00000000-0005-0000-0000-0000221C0000}"/>
    <cellStyle name="SAPBEXaggItemX 22" xfId="19531" xr:uid="{00000000-0005-0000-0000-0000231C0000}"/>
    <cellStyle name="SAPBEXaggItemX 23" xfId="16512" xr:uid="{00000000-0005-0000-0000-0000241C0000}"/>
    <cellStyle name="SAPBEXaggItemX 3" xfId="439" xr:uid="{00000000-0005-0000-0000-0000251C0000}"/>
    <cellStyle name="SAPBEXaggItemX 3 10" xfId="5820" xr:uid="{00000000-0005-0000-0000-0000261C0000}"/>
    <cellStyle name="SAPBEXaggItemX 3 11" xfId="4193" xr:uid="{00000000-0005-0000-0000-0000271C0000}"/>
    <cellStyle name="SAPBEXaggItemX 3 12" xfId="7609" xr:uid="{00000000-0005-0000-0000-0000281C0000}"/>
    <cellStyle name="SAPBEXaggItemX 3 13" xfId="9563" xr:uid="{00000000-0005-0000-0000-0000291C0000}"/>
    <cellStyle name="SAPBEXaggItemX 3 14" xfId="10489" xr:uid="{00000000-0005-0000-0000-00002A1C0000}"/>
    <cellStyle name="SAPBEXaggItemX 3 15" xfId="14478" xr:uid="{00000000-0005-0000-0000-00002B1C0000}"/>
    <cellStyle name="SAPBEXaggItemX 3 16" xfId="14523" xr:uid="{00000000-0005-0000-0000-00002C1C0000}"/>
    <cellStyle name="SAPBEXaggItemX 3 17" xfId="19405" xr:uid="{00000000-0005-0000-0000-00002D1C0000}"/>
    <cellStyle name="SAPBEXaggItemX 3 18" xfId="10215" xr:uid="{00000000-0005-0000-0000-00002E1C0000}"/>
    <cellStyle name="SAPBEXaggItemX 3 2" xfId="987" xr:uid="{00000000-0005-0000-0000-00002F1C0000}"/>
    <cellStyle name="SAPBEXaggItemX 3 2 10" xfId="20034" xr:uid="{00000000-0005-0000-0000-0000301C0000}"/>
    <cellStyle name="SAPBEXaggItemX 3 2 11" xfId="21781" xr:uid="{00000000-0005-0000-0000-0000311C0000}"/>
    <cellStyle name="SAPBEXaggItemX 3 2 2" xfId="3890" xr:uid="{00000000-0005-0000-0000-0000321C0000}"/>
    <cellStyle name="SAPBEXaggItemX 3 2 3" xfId="6368" xr:uid="{00000000-0005-0000-0000-0000331C0000}"/>
    <cellStyle name="SAPBEXaggItemX 3 2 4" xfId="8325" xr:uid="{00000000-0005-0000-0000-0000341C0000}"/>
    <cellStyle name="SAPBEXaggItemX 3 2 5" xfId="10278" xr:uid="{00000000-0005-0000-0000-0000351C0000}"/>
    <cellStyle name="SAPBEXaggItemX 3 2 6" xfId="12233" xr:uid="{00000000-0005-0000-0000-0000361C0000}"/>
    <cellStyle name="SAPBEXaggItemX 3 2 7" xfId="14558" xr:uid="{00000000-0005-0000-0000-0000371C0000}"/>
    <cellStyle name="SAPBEXaggItemX 3 2 8" xfId="16311" xr:uid="{00000000-0005-0000-0000-0000381C0000}"/>
    <cellStyle name="SAPBEXaggItemX 3 2 9" xfId="18199" xr:uid="{00000000-0005-0000-0000-0000391C0000}"/>
    <cellStyle name="SAPBEXaggItemX 3 3" xfId="1300" xr:uid="{00000000-0005-0000-0000-00003A1C0000}"/>
    <cellStyle name="SAPBEXaggItemX 3 3 10" xfId="20285" xr:uid="{00000000-0005-0000-0000-00003B1C0000}"/>
    <cellStyle name="SAPBEXaggItemX 3 3 11" xfId="21977" xr:uid="{00000000-0005-0000-0000-00003C1C0000}"/>
    <cellStyle name="SAPBEXaggItemX 3 3 2" xfId="4203" xr:uid="{00000000-0005-0000-0000-00003D1C0000}"/>
    <cellStyle name="SAPBEXaggItemX 3 3 3" xfId="6681" xr:uid="{00000000-0005-0000-0000-00003E1C0000}"/>
    <cellStyle name="SAPBEXaggItemX 3 3 4" xfId="8637" xr:uid="{00000000-0005-0000-0000-00003F1C0000}"/>
    <cellStyle name="SAPBEXaggItemX 3 3 5" xfId="10590" xr:uid="{00000000-0005-0000-0000-0000401C0000}"/>
    <cellStyle name="SAPBEXaggItemX 3 3 6" xfId="12544" xr:uid="{00000000-0005-0000-0000-0000411C0000}"/>
    <cellStyle name="SAPBEXaggItemX 3 3 7" xfId="14491" xr:uid="{00000000-0005-0000-0000-0000421C0000}"/>
    <cellStyle name="SAPBEXaggItemX 3 3 8" xfId="16606" xr:uid="{00000000-0005-0000-0000-0000431C0000}"/>
    <cellStyle name="SAPBEXaggItemX 3 3 9" xfId="18478" xr:uid="{00000000-0005-0000-0000-0000441C0000}"/>
    <cellStyle name="SAPBEXaggItemX 3 4" xfId="1645" xr:uid="{00000000-0005-0000-0000-0000451C0000}"/>
    <cellStyle name="SAPBEXaggItemX 3 4 10" xfId="20613" xr:uid="{00000000-0005-0000-0000-0000461C0000}"/>
    <cellStyle name="SAPBEXaggItemX 3 4 11" xfId="22285" xr:uid="{00000000-0005-0000-0000-0000471C0000}"/>
    <cellStyle name="SAPBEXaggItemX 3 4 2" xfId="4548" xr:uid="{00000000-0005-0000-0000-0000481C0000}"/>
    <cellStyle name="SAPBEXaggItemX 3 4 3" xfId="7026" xr:uid="{00000000-0005-0000-0000-0000491C0000}"/>
    <cellStyle name="SAPBEXaggItemX 3 4 4" xfId="8982" xr:uid="{00000000-0005-0000-0000-00004A1C0000}"/>
    <cellStyle name="SAPBEXaggItemX 3 4 5" xfId="10935" xr:uid="{00000000-0005-0000-0000-00004B1C0000}"/>
    <cellStyle name="SAPBEXaggItemX 3 4 6" xfId="12889" xr:uid="{00000000-0005-0000-0000-00004C1C0000}"/>
    <cellStyle name="SAPBEXaggItemX 3 4 7" xfId="13042" xr:uid="{00000000-0005-0000-0000-00004D1C0000}"/>
    <cellStyle name="SAPBEXaggItemX 3 4 8" xfId="16944" xr:uid="{00000000-0005-0000-0000-00004E1C0000}"/>
    <cellStyle name="SAPBEXaggItemX 3 4 9" xfId="18815" xr:uid="{00000000-0005-0000-0000-00004F1C0000}"/>
    <cellStyle name="SAPBEXaggItemX 3 5" xfId="1912" xr:uid="{00000000-0005-0000-0000-0000501C0000}"/>
    <cellStyle name="SAPBEXaggItemX 3 5 10" xfId="20823" xr:uid="{00000000-0005-0000-0000-0000511C0000}"/>
    <cellStyle name="SAPBEXaggItemX 3 5 11" xfId="22437" xr:uid="{00000000-0005-0000-0000-0000521C0000}"/>
    <cellStyle name="SAPBEXaggItemX 3 5 2" xfId="4815" xr:uid="{00000000-0005-0000-0000-0000531C0000}"/>
    <cellStyle name="SAPBEXaggItemX 3 5 3" xfId="7293" xr:uid="{00000000-0005-0000-0000-0000541C0000}"/>
    <cellStyle name="SAPBEXaggItemX 3 5 4" xfId="9247" xr:uid="{00000000-0005-0000-0000-0000551C0000}"/>
    <cellStyle name="SAPBEXaggItemX 3 5 5" xfId="11201" xr:uid="{00000000-0005-0000-0000-0000561C0000}"/>
    <cellStyle name="SAPBEXaggItemX 3 5 6" xfId="13153" xr:uid="{00000000-0005-0000-0000-0000571C0000}"/>
    <cellStyle name="SAPBEXaggItemX 3 5 7" xfId="10478" xr:uid="{00000000-0005-0000-0000-0000581C0000}"/>
    <cellStyle name="SAPBEXaggItemX 3 5 8" xfId="17189" xr:uid="{00000000-0005-0000-0000-0000591C0000}"/>
    <cellStyle name="SAPBEXaggItemX 3 5 9" xfId="19048" xr:uid="{00000000-0005-0000-0000-00005A1C0000}"/>
    <cellStyle name="SAPBEXaggItemX 3 6" xfId="2043" xr:uid="{00000000-0005-0000-0000-00005B1C0000}"/>
    <cellStyle name="SAPBEXaggItemX 3 6 10" xfId="20945" xr:uid="{00000000-0005-0000-0000-00005C1C0000}"/>
    <cellStyle name="SAPBEXaggItemX 3 6 11" xfId="22555" xr:uid="{00000000-0005-0000-0000-00005D1C0000}"/>
    <cellStyle name="SAPBEXaggItemX 3 6 2" xfId="4946" xr:uid="{00000000-0005-0000-0000-00005E1C0000}"/>
    <cellStyle name="SAPBEXaggItemX 3 6 3" xfId="7423" xr:uid="{00000000-0005-0000-0000-00005F1C0000}"/>
    <cellStyle name="SAPBEXaggItemX 3 6 4" xfId="9376" xr:uid="{00000000-0005-0000-0000-0000601C0000}"/>
    <cellStyle name="SAPBEXaggItemX 3 6 5" xfId="11331" xr:uid="{00000000-0005-0000-0000-0000611C0000}"/>
    <cellStyle name="SAPBEXaggItemX 3 6 6" xfId="13283" xr:uid="{00000000-0005-0000-0000-0000621C0000}"/>
    <cellStyle name="SAPBEXaggItemX 3 6 7" xfId="14430" xr:uid="{00000000-0005-0000-0000-0000631C0000}"/>
    <cellStyle name="SAPBEXaggItemX 3 6 8" xfId="17315" xr:uid="{00000000-0005-0000-0000-0000641C0000}"/>
    <cellStyle name="SAPBEXaggItemX 3 6 9" xfId="19170" xr:uid="{00000000-0005-0000-0000-0000651C0000}"/>
    <cellStyle name="SAPBEXaggItemX 3 7" xfId="2631" xr:uid="{00000000-0005-0000-0000-0000661C0000}"/>
    <cellStyle name="SAPBEXaggItemX 3 7 10" xfId="21482" xr:uid="{00000000-0005-0000-0000-0000671C0000}"/>
    <cellStyle name="SAPBEXaggItemX 3 7 11" xfId="23029" xr:uid="{00000000-0005-0000-0000-0000681C0000}"/>
    <cellStyle name="SAPBEXaggItemX 3 7 2" xfId="5533" xr:uid="{00000000-0005-0000-0000-0000691C0000}"/>
    <cellStyle name="SAPBEXaggItemX 3 7 3" xfId="8009" xr:uid="{00000000-0005-0000-0000-00006A1C0000}"/>
    <cellStyle name="SAPBEXaggItemX 3 7 4" xfId="9961" xr:uid="{00000000-0005-0000-0000-00006B1C0000}"/>
    <cellStyle name="SAPBEXaggItemX 3 7 5" xfId="11916" xr:uid="{00000000-0005-0000-0000-00006C1C0000}"/>
    <cellStyle name="SAPBEXaggItemX 3 7 6" xfId="13867" xr:uid="{00000000-0005-0000-0000-00006D1C0000}"/>
    <cellStyle name="SAPBEXaggItemX 3 7 7" xfId="12439" xr:uid="{00000000-0005-0000-0000-00006E1C0000}"/>
    <cellStyle name="SAPBEXaggItemX 3 7 8" xfId="17888" xr:uid="{00000000-0005-0000-0000-00006F1C0000}"/>
    <cellStyle name="SAPBEXaggItemX 3 7 9" xfId="19726" xr:uid="{00000000-0005-0000-0000-0000701C0000}"/>
    <cellStyle name="SAPBEXaggItemX 3 8" xfId="2396" xr:uid="{00000000-0005-0000-0000-0000711C0000}"/>
    <cellStyle name="SAPBEXaggItemX 3 8 10" xfId="21276" xr:uid="{00000000-0005-0000-0000-0000721C0000}"/>
    <cellStyle name="SAPBEXaggItemX 3 8 11" xfId="22849" xr:uid="{00000000-0005-0000-0000-0000731C0000}"/>
    <cellStyle name="SAPBEXaggItemX 3 8 2" xfId="5299" xr:uid="{00000000-0005-0000-0000-0000741C0000}"/>
    <cellStyle name="SAPBEXaggItemX 3 8 3" xfId="7775" xr:uid="{00000000-0005-0000-0000-0000751C0000}"/>
    <cellStyle name="SAPBEXaggItemX 3 8 4" xfId="9728" xr:uid="{00000000-0005-0000-0000-0000761C0000}"/>
    <cellStyle name="SAPBEXaggItemX 3 8 5" xfId="11682" xr:uid="{00000000-0005-0000-0000-0000771C0000}"/>
    <cellStyle name="SAPBEXaggItemX 3 8 6" xfId="13634" xr:uid="{00000000-0005-0000-0000-0000781C0000}"/>
    <cellStyle name="SAPBEXaggItemX 3 8 7" xfId="13067" xr:uid="{00000000-0005-0000-0000-0000791C0000}"/>
    <cellStyle name="SAPBEXaggItemX 3 8 8" xfId="17662" xr:uid="{00000000-0005-0000-0000-00007A1C0000}"/>
    <cellStyle name="SAPBEXaggItemX 3 8 9" xfId="19508" xr:uid="{00000000-0005-0000-0000-00007B1C0000}"/>
    <cellStyle name="SAPBEXaggItemX 3 9" xfId="3342" xr:uid="{00000000-0005-0000-0000-00007C1C0000}"/>
    <cellStyle name="SAPBEXaggItemX 4" xfId="435" xr:uid="{00000000-0005-0000-0000-00007D1C0000}"/>
    <cellStyle name="SAPBEXaggItemX 4 10" xfId="5816" xr:uid="{00000000-0005-0000-0000-00007E1C0000}"/>
    <cellStyle name="SAPBEXaggItemX 4 11" xfId="8087" xr:uid="{00000000-0005-0000-0000-00007F1C0000}"/>
    <cellStyle name="SAPBEXaggItemX 4 12" xfId="3879" xr:uid="{00000000-0005-0000-0000-0000801C0000}"/>
    <cellStyle name="SAPBEXaggItemX 4 13" xfId="6162" xr:uid="{00000000-0005-0000-0000-0000811C0000}"/>
    <cellStyle name="SAPBEXaggItemX 4 14" xfId="15328" xr:uid="{00000000-0005-0000-0000-0000821C0000}"/>
    <cellStyle name="SAPBEXaggItemX 4 15" xfId="16073" xr:uid="{00000000-0005-0000-0000-0000831C0000}"/>
    <cellStyle name="SAPBEXaggItemX 4 16" xfId="14169" xr:uid="{00000000-0005-0000-0000-0000841C0000}"/>
    <cellStyle name="SAPBEXaggItemX 4 17" xfId="16596" xr:uid="{00000000-0005-0000-0000-0000851C0000}"/>
    <cellStyle name="SAPBEXaggItemX 4 18" xfId="15181" xr:uid="{00000000-0005-0000-0000-0000861C0000}"/>
    <cellStyle name="SAPBEXaggItemX 4 2" xfId="983" xr:uid="{00000000-0005-0000-0000-0000871C0000}"/>
    <cellStyle name="SAPBEXaggItemX 4 2 10" xfId="20030" xr:uid="{00000000-0005-0000-0000-0000881C0000}"/>
    <cellStyle name="SAPBEXaggItemX 4 2 11" xfId="21777" xr:uid="{00000000-0005-0000-0000-0000891C0000}"/>
    <cellStyle name="SAPBEXaggItemX 4 2 2" xfId="3886" xr:uid="{00000000-0005-0000-0000-00008A1C0000}"/>
    <cellStyle name="SAPBEXaggItemX 4 2 3" xfId="6364" xr:uid="{00000000-0005-0000-0000-00008B1C0000}"/>
    <cellStyle name="SAPBEXaggItemX 4 2 4" xfId="8321" xr:uid="{00000000-0005-0000-0000-00008C1C0000}"/>
    <cellStyle name="SAPBEXaggItemX 4 2 5" xfId="10274" xr:uid="{00000000-0005-0000-0000-00008D1C0000}"/>
    <cellStyle name="SAPBEXaggItemX 4 2 6" xfId="12229" xr:uid="{00000000-0005-0000-0000-00008E1C0000}"/>
    <cellStyle name="SAPBEXaggItemX 4 2 7" xfId="13684" xr:uid="{00000000-0005-0000-0000-00008F1C0000}"/>
    <cellStyle name="SAPBEXaggItemX 4 2 8" xfId="16307" xr:uid="{00000000-0005-0000-0000-0000901C0000}"/>
    <cellStyle name="SAPBEXaggItemX 4 2 9" xfId="18195" xr:uid="{00000000-0005-0000-0000-0000911C0000}"/>
    <cellStyle name="SAPBEXaggItemX 4 3" xfId="1296" xr:uid="{00000000-0005-0000-0000-0000921C0000}"/>
    <cellStyle name="SAPBEXaggItemX 4 3 10" xfId="20281" xr:uid="{00000000-0005-0000-0000-0000931C0000}"/>
    <cellStyle name="SAPBEXaggItemX 4 3 11" xfId="21973" xr:uid="{00000000-0005-0000-0000-0000941C0000}"/>
    <cellStyle name="SAPBEXaggItemX 4 3 2" xfId="4199" xr:uid="{00000000-0005-0000-0000-0000951C0000}"/>
    <cellStyle name="SAPBEXaggItemX 4 3 3" xfId="6677" xr:uid="{00000000-0005-0000-0000-0000961C0000}"/>
    <cellStyle name="SAPBEXaggItemX 4 3 4" xfId="8633" xr:uid="{00000000-0005-0000-0000-0000971C0000}"/>
    <cellStyle name="SAPBEXaggItemX 4 3 5" xfId="10586" xr:uid="{00000000-0005-0000-0000-0000981C0000}"/>
    <cellStyle name="SAPBEXaggItemX 4 3 6" xfId="12540" xr:uid="{00000000-0005-0000-0000-0000991C0000}"/>
    <cellStyle name="SAPBEXaggItemX 4 3 7" xfId="15767" xr:uid="{00000000-0005-0000-0000-00009A1C0000}"/>
    <cellStyle name="SAPBEXaggItemX 4 3 8" xfId="16602" xr:uid="{00000000-0005-0000-0000-00009B1C0000}"/>
    <cellStyle name="SAPBEXaggItemX 4 3 9" xfId="18474" xr:uid="{00000000-0005-0000-0000-00009C1C0000}"/>
    <cellStyle name="SAPBEXaggItemX 4 4" xfId="1641" xr:uid="{00000000-0005-0000-0000-00009D1C0000}"/>
    <cellStyle name="SAPBEXaggItemX 4 4 10" xfId="20609" xr:uid="{00000000-0005-0000-0000-00009E1C0000}"/>
    <cellStyle name="SAPBEXaggItemX 4 4 11" xfId="22281" xr:uid="{00000000-0005-0000-0000-00009F1C0000}"/>
    <cellStyle name="SAPBEXaggItemX 4 4 2" xfId="4544" xr:uid="{00000000-0005-0000-0000-0000A01C0000}"/>
    <cellStyle name="SAPBEXaggItemX 4 4 3" xfId="7022" xr:uid="{00000000-0005-0000-0000-0000A11C0000}"/>
    <cellStyle name="SAPBEXaggItemX 4 4 4" xfId="8978" xr:uid="{00000000-0005-0000-0000-0000A21C0000}"/>
    <cellStyle name="SAPBEXaggItemX 4 4 5" xfId="10931" xr:uid="{00000000-0005-0000-0000-0000A31C0000}"/>
    <cellStyle name="SAPBEXaggItemX 4 4 6" xfId="12885" xr:uid="{00000000-0005-0000-0000-0000A41C0000}"/>
    <cellStyle name="SAPBEXaggItemX 4 4 7" xfId="14633" xr:uid="{00000000-0005-0000-0000-0000A51C0000}"/>
    <cellStyle name="SAPBEXaggItemX 4 4 8" xfId="16940" xr:uid="{00000000-0005-0000-0000-0000A61C0000}"/>
    <cellStyle name="SAPBEXaggItemX 4 4 9" xfId="18811" xr:uid="{00000000-0005-0000-0000-0000A71C0000}"/>
    <cellStyle name="SAPBEXaggItemX 4 5" xfId="1908" xr:uid="{00000000-0005-0000-0000-0000A81C0000}"/>
    <cellStyle name="SAPBEXaggItemX 4 5 10" xfId="20819" xr:uid="{00000000-0005-0000-0000-0000A91C0000}"/>
    <cellStyle name="SAPBEXaggItemX 4 5 11" xfId="22433" xr:uid="{00000000-0005-0000-0000-0000AA1C0000}"/>
    <cellStyle name="SAPBEXaggItemX 4 5 2" xfId="4811" xr:uid="{00000000-0005-0000-0000-0000AB1C0000}"/>
    <cellStyle name="SAPBEXaggItemX 4 5 3" xfId="7289" xr:uid="{00000000-0005-0000-0000-0000AC1C0000}"/>
    <cellStyle name="SAPBEXaggItemX 4 5 4" xfId="9243" xr:uid="{00000000-0005-0000-0000-0000AD1C0000}"/>
    <cellStyle name="SAPBEXaggItemX 4 5 5" xfId="11197" xr:uid="{00000000-0005-0000-0000-0000AE1C0000}"/>
    <cellStyle name="SAPBEXaggItemX 4 5 6" xfId="13149" xr:uid="{00000000-0005-0000-0000-0000AF1C0000}"/>
    <cellStyle name="SAPBEXaggItemX 4 5 7" xfId="10476" xr:uid="{00000000-0005-0000-0000-0000B01C0000}"/>
    <cellStyle name="SAPBEXaggItemX 4 5 8" xfId="17185" xr:uid="{00000000-0005-0000-0000-0000B11C0000}"/>
    <cellStyle name="SAPBEXaggItemX 4 5 9" xfId="19044" xr:uid="{00000000-0005-0000-0000-0000B21C0000}"/>
    <cellStyle name="SAPBEXaggItemX 4 6" xfId="2152" xr:uid="{00000000-0005-0000-0000-0000B31C0000}"/>
    <cellStyle name="SAPBEXaggItemX 4 6 10" xfId="21046" xr:uid="{00000000-0005-0000-0000-0000B41C0000}"/>
    <cellStyle name="SAPBEXaggItemX 4 6 11" xfId="22637" xr:uid="{00000000-0005-0000-0000-0000B51C0000}"/>
    <cellStyle name="SAPBEXaggItemX 4 6 2" xfId="5055" xr:uid="{00000000-0005-0000-0000-0000B61C0000}"/>
    <cellStyle name="SAPBEXaggItemX 4 6 3" xfId="7532" xr:uid="{00000000-0005-0000-0000-0000B71C0000}"/>
    <cellStyle name="SAPBEXaggItemX 4 6 4" xfId="9485" xr:uid="{00000000-0005-0000-0000-0000B81C0000}"/>
    <cellStyle name="SAPBEXaggItemX 4 6 5" xfId="11439" xr:uid="{00000000-0005-0000-0000-0000B91C0000}"/>
    <cellStyle name="SAPBEXaggItemX 4 6 6" xfId="13392" xr:uid="{00000000-0005-0000-0000-0000BA1C0000}"/>
    <cellStyle name="SAPBEXaggItemX 4 6 7" xfId="14148" xr:uid="{00000000-0005-0000-0000-0000BB1C0000}"/>
    <cellStyle name="SAPBEXaggItemX 4 6 8" xfId="17423" xr:uid="{00000000-0005-0000-0000-0000BC1C0000}"/>
    <cellStyle name="SAPBEXaggItemX 4 6 9" xfId="19275" xr:uid="{00000000-0005-0000-0000-0000BD1C0000}"/>
    <cellStyle name="SAPBEXaggItemX 4 7" xfId="2549" xr:uid="{00000000-0005-0000-0000-0000BE1C0000}"/>
    <cellStyle name="SAPBEXaggItemX 4 7 10" xfId="21405" xr:uid="{00000000-0005-0000-0000-0000BF1C0000}"/>
    <cellStyle name="SAPBEXaggItemX 4 7 11" xfId="22959" xr:uid="{00000000-0005-0000-0000-0000C01C0000}"/>
    <cellStyle name="SAPBEXaggItemX 4 7 2" xfId="5451" xr:uid="{00000000-0005-0000-0000-0000C11C0000}"/>
    <cellStyle name="SAPBEXaggItemX 4 7 3" xfId="7927" xr:uid="{00000000-0005-0000-0000-0000C21C0000}"/>
    <cellStyle name="SAPBEXaggItemX 4 7 4" xfId="9879" xr:uid="{00000000-0005-0000-0000-0000C31C0000}"/>
    <cellStyle name="SAPBEXaggItemX 4 7 5" xfId="11834" xr:uid="{00000000-0005-0000-0000-0000C41C0000}"/>
    <cellStyle name="SAPBEXaggItemX 4 7 6" xfId="13786" xr:uid="{00000000-0005-0000-0000-0000C51C0000}"/>
    <cellStyle name="SAPBEXaggItemX 4 7 7" xfId="14967" xr:uid="{00000000-0005-0000-0000-0000C61C0000}"/>
    <cellStyle name="SAPBEXaggItemX 4 7 8" xfId="17808" xr:uid="{00000000-0005-0000-0000-0000C71C0000}"/>
    <cellStyle name="SAPBEXaggItemX 4 7 9" xfId="19647" xr:uid="{00000000-0005-0000-0000-0000C81C0000}"/>
    <cellStyle name="SAPBEXaggItemX 4 8" xfId="2835" xr:uid="{00000000-0005-0000-0000-0000C91C0000}"/>
    <cellStyle name="SAPBEXaggItemX 4 8 10" xfId="21672" xr:uid="{00000000-0005-0000-0000-0000CA1C0000}"/>
    <cellStyle name="SAPBEXaggItemX 4 8 11" xfId="23202" xr:uid="{00000000-0005-0000-0000-0000CB1C0000}"/>
    <cellStyle name="SAPBEXaggItemX 4 8 2" xfId="5737" xr:uid="{00000000-0005-0000-0000-0000CC1C0000}"/>
    <cellStyle name="SAPBEXaggItemX 4 8 3" xfId="8213" xr:uid="{00000000-0005-0000-0000-0000CD1C0000}"/>
    <cellStyle name="SAPBEXaggItemX 4 8 4" xfId="10165" xr:uid="{00000000-0005-0000-0000-0000CE1C0000}"/>
    <cellStyle name="SAPBEXaggItemX 4 8 5" xfId="12120" xr:uid="{00000000-0005-0000-0000-0000CF1C0000}"/>
    <cellStyle name="SAPBEXaggItemX 4 8 6" xfId="14070" xr:uid="{00000000-0005-0000-0000-0000D01C0000}"/>
    <cellStyle name="SAPBEXaggItemX 4 8 7" xfId="16199" xr:uid="{00000000-0005-0000-0000-0000D11C0000}"/>
    <cellStyle name="SAPBEXaggItemX 4 8 8" xfId="18087" xr:uid="{00000000-0005-0000-0000-0000D21C0000}"/>
    <cellStyle name="SAPBEXaggItemX 4 8 9" xfId="19922" xr:uid="{00000000-0005-0000-0000-0000D31C0000}"/>
    <cellStyle name="SAPBEXaggItemX 4 9" xfId="3338" xr:uid="{00000000-0005-0000-0000-0000D41C0000}"/>
    <cellStyle name="SAPBEXaggItemX 5" xfId="480" xr:uid="{00000000-0005-0000-0000-0000D51C0000}"/>
    <cellStyle name="SAPBEXaggItemX 5 10" xfId="5861" xr:uid="{00000000-0005-0000-0000-0000D61C0000}"/>
    <cellStyle name="SAPBEXaggItemX 5 11" xfId="3435" xr:uid="{00000000-0005-0000-0000-0000D71C0000}"/>
    <cellStyle name="SAPBEXaggItemX 5 12" xfId="9211" xr:uid="{00000000-0005-0000-0000-0000D81C0000}"/>
    <cellStyle name="SAPBEXaggItemX 5 13" xfId="11165" xr:uid="{00000000-0005-0000-0000-0000D91C0000}"/>
    <cellStyle name="SAPBEXaggItemX 5 14" xfId="13893" xr:uid="{00000000-0005-0000-0000-0000DA1C0000}"/>
    <cellStyle name="SAPBEXaggItemX 5 15" xfId="15877" xr:uid="{00000000-0005-0000-0000-0000DB1C0000}"/>
    <cellStyle name="SAPBEXaggItemX 5 16" xfId="17153" xr:uid="{00000000-0005-0000-0000-0000DC1C0000}"/>
    <cellStyle name="SAPBEXaggItemX 5 17" xfId="18931" xr:uid="{00000000-0005-0000-0000-0000DD1C0000}"/>
    <cellStyle name="SAPBEXaggItemX 5 18" xfId="20787" xr:uid="{00000000-0005-0000-0000-0000DE1C0000}"/>
    <cellStyle name="SAPBEXaggItemX 5 2" xfId="1028" xr:uid="{00000000-0005-0000-0000-0000DF1C0000}"/>
    <cellStyle name="SAPBEXaggItemX 5 2 10" xfId="20075" xr:uid="{00000000-0005-0000-0000-0000E01C0000}"/>
    <cellStyle name="SAPBEXaggItemX 5 2 11" xfId="21822" xr:uid="{00000000-0005-0000-0000-0000E11C0000}"/>
    <cellStyle name="SAPBEXaggItemX 5 2 2" xfId="3931" xr:uid="{00000000-0005-0000-0000-0000E21C0000}"/>
    <cellStyle name="SAPBEXaggItemX 5 2 3" xfId="6409" xr:uid="{00000000-0005-0000-0000-0000E31C0000}"/>
    <cellStyle name="SAPBEXaggItemX 5 2 4" xfId="8366" xr:uid="{00000000-0005-0000-0000-0000E41C0000}"/>
    <cellStyle name="SAPBEXaggItemX 5 2 5" xfId="10319" xr:uid="{00000000-0005-0000-0000-0000E51C0000}"/>
    <cellStyle name="SAPBEXaggItemX 5 2 6" xfId="12274" xr:uid="{00000000-0005-0000-0000-0000E61C0000}"/>
    <cellStyle name="SAPBEXaggItemX 5 2 7" xfId="15155" xr:uid="{00000000-0005-0000-0000-0000E71C0000}"/>
    <cellStyle name="SAPBEXaggItemX 5 2 8" xfId="16352" xr:uid="{00000000-0005-0000-0000-0000E81C0000}"/>
    <cellStyle name="SAPBEXaggItemX 5 2 9" xfId="18240" xr:uid="{00000000-0005-0000-0000-0000E91C0000}"/>
    <cellStyle name="SAPBEXaggItemX 5 3" xfId="1341" xr:uid="{00000000-0005-0000-0000-0000EA1C0000}"/>
    <cellStyle name="SAPBEXaggItemX 5 3 10" xfId="20326" xr:uid="{00000000-0005-0000-0000-0000EB1C0000}"/>
    <cellStyle name="SAPBEXaggItemX 5 3 11" xfId="22018" xr:uid="{00000000-0005-0000-0000-0000EC1C0000}"/>
    <cellStyle name="SAPBEXaggItemX 5 3 2" xfId="4244" xr:uid="{00000000-0005-0000-0000-0000ED1C0000}"/>
    <cellStyle name="SAPBEXaggItemX 5 3 3" xfId="6722" xr:uid="{00000000-0005-0000-0000-0000EE1C0000}"/>
    <cellStyle name="SAPBEXaggItemX 5 3 4" xfId="8678" xr:uid="{00000000-0005-0000-0000-0000EF1C0000}"/>
    <cellStyle name="SAPBEXaggItemX 5 3 5" xfId="10631" xr:uid="{00000000-0005-0000-0000-0000F01C0000}"/>
    <cellStyle name="SAPBEXaggItemX 5 3 6" xfId="12585" xr:uid="{00000000-0005-0000-0000-0000F11C0000}"/>
    <cellStyle name="SAPBEXaggItemX 5 3 7" xfId="15081" xr:uid="{00000000-0005-0000-0000-0000F21C0000}"/>
    <cellStyle name="SAPBEXaggItemX 5 3 8" xfId="16647" xr:uid="{00000000-0005-0000-0000-0000F31C0000}"/>
    <cellStyle name="SAPBEXaggItemX 5 3 9" xfId="18519" xr:uid="{00000000-0005-0000-0000-0000F41C0000}"/>
    <cellStyle name="SAPBEXaggItemX 5 4" xfId="1686" xr:uid="{00000000-0005-0000-0000-0000F51C0000}"/>
    <cellStyle name="SAPBEXaggItemX 5 4 10" xfId="20654" xr:uid="{00000000-0005-0000-0000-0000F61C0000}"/>
    <cellStyle name="SAPBEXaggItemX 5 4 11" xfId="22326" xr:uid="{00000000-0005-0000-0000-0000F71C0000}"/>
    <cellStyle name="SAPBEXaggItemX 5 4 2" xfId="4589" xr:uid="{00000000-0005-0000-0000-0000F81C0000}"/>
    <cellStyle name="SAPBEXaggItemX 5 4 3" xfId="7067" xr:uid="{00000000-0005-0000-0000-0000F91C0000}"/>
    <cellStyle name="SAPBEXaggItemX 5 4 4" xfId="9023" xr:uid="{00000000-0005-0000-0000-0000FA1C0000}"/>
    <cellStyle name="SAPBEXaggItemX 5 4 5" xfId="10976" xr:uid="{00000000-0005-0000-0000-0000FB1C0000}"/>
    <cellStyle name="SAPBEXaggItemX 5 4 6" xfId="12930" xr:uid="{00000000-0005-0000-0000-0000FC1C0000}"/>
    <cellStyle name="SAPBEXaggItemX 5 4 7" xfId="13083" xr:uid="{00000000-0005-0000-0000-0000FD1C0000}"/>
    <cellStyle name="SAPBEXaggItemX 5 4 8" xfId="16985" xr:uid="{00000000-0005-0000-0000-0000FE1C0000}"/>
    <cellStyle name="SAPBEXaggItemX 5 4 9" xfId="18856" xr:uid="{00000000-0005-0000-0000-0000FF1C0000}"/>
    <cellStyle name="SAPBEXaggItemX 5 5" xfId="1953" xr:uid="{00000000-0005-0000-0000-0000001D0000}"/>
    <cellStyle name="SAPBEXaggItemX 5 5 10" xfId="20864" xr:uid="{00000000-0005-0000-0000-0000011D0000}"/>
    <cellStyle name="SAPBEXaggItemX 5 5 11" xfId="22478" xr:uid="{00000000-0005-0000-0000-0000021D0000}"/>
    <cellStyle name="SAPBEXaggItemX 5 5 2" xfId="4856" xr:uid="{00000000-0005-0000-0000-0000031D0000}"/>
    <cellStyle name="SAPBEXaggItemX 5 5 3" xfId="7334" xr:uid="{00000000-0005-0000-0000-0000041D0000}"/>
    <cellStyle name="SAPBEXaggItemX 5 5 4" xfId="9288" xr:uid="{00000000-0005-0000-0000-0000051D0000}"/>
    <cellStyle name="SAPBEXaggItemX 5 5 5" xfId="11242" xr:uid="{00000000-0005-0000-0000-0000061D0000}"/>
    <cellStyle name="SAPBEXaggItemX 5 5 6" xfId="13194" xr:uid="{00000000-0005-0000-0000-0000071D0000}"/>
    <cellStyle name="SAPBEXaggItemX 5 5 7" xfId="12466" xr:uid="{00000000-0005-0000-0000-0000081D0000}"/>
    <cellStyle name="SAPBEXaggItemX 5 5 8" xfId="17230" xr:uid="{00000000-0005-0000-0000-0000091D0000}"/>
    <cellStyle name="SAPBEXaggItemX 5 5 9" xfId="19089" xr:uid="{00000000-0005-0000-0000-00000A1D0000}"/>
    <cellStyle name="SAPBEXaggItemX 5 6" xfId="2255" xr:uid="{00000000-0005-0000-0000-00000B1D0000}"/>
    <cellStyle name="SAPBEXaggItemX 5 6 10" xfId="21145" xr:uid="{00000000-0005-0000-0000-00000C1D0000}"/>
    <cellStyle name="SAPBEXaggItemX 5 6 11" xfId="22730" xr:uid="{00000000-0005-0000-0000-00000D1D0000}"/>
    <cellStyle name="SAPBEXaggItemX 5 6 2" xfId="5158" xr:uid="{00000000-0005-0000-0000-00000E1D0000}"/>
    <cellStyle name="SAPBEXaggItemX 5 6 3" xfId="7634" xr:uid="{00000000-0005-0000-0000-00000F1D0000}"/>
    <cellStyle name="SAPBEXaggItemX 5 6 4" xfId="9588" xr:uid="{00000000-0005-0000-0000-0000101D0000}"/>
    <cellStyle name="SAPBEXaggItemX 5 6 5" xfId="11542" xr:uid="{00000000-0005-0000-0000-0000111D0000}"/>
    <cellStyle name="SAPBEXaggItemX 5 6 6" xfId="13495" xr:uid="{00000000-0005-0000-0000-0000121D0000}"/>
    <cellStyle name="SAPBEXaggItemX 5 6 7" xfId="11734" xr:uid="{00000000-0005-0000-0000-0000131D0000}"/>
    <cellStyle name="SAPBEXaggItemX 5 6 8" xfId="17526" xr:uid="{00000000-0005-0000-0000-0000141D0000}"/>
    <cellStyle name="SAPBEXaggItemX 5 6 9" xfId="19375" xr:uid="{00000000-0005-0000-0000-0000151D0000}"/>
    <cellStyle name="SAPBEXaggItemX 5 7" xfId="2682" xr:uid="{00000000-0005-0000-0000-0000161D0000}"/>
    <cellStyle name="SAPBEXaggItemX 5 7 10" xfId="21521" xr:uid="{00000000-0005-0000-0000-0000171D0000}"/>
    <cellStyle name="SAPBEXaggItemX 5 7 11" xfId="23058" xr:uid="{00000000-0005-0000-0000-0000181D0000}"/>
    <cellStyle name="SAPBEXaggItemX 5 7 2" xfId="5584" xr:uid="{00000000-0005-0000-0000-0000191D0000}"/>
    <cellStyle name="SAPBEXaggItemX 5 7 3" xfId="8060" xr:uid="{00000000-0005-0000-0000-00001A1D0000}"/>
    <cellStyle name="SAPBEXaggItemX 5 7 4" xfId="10012" xr:uid="{00000000-0005-0000-0000-00001B1D0000}"/>
    <cellStyle name="SAPBEXaggItemX 5 7 5" xfId="11967" xr:uid="{00000000-0005-0000-0000-00001C1D0000}"/>
    <cellStyle name="SAPBEXaggItemX 5 7 6" xfId="13917" xr:uid="{00000000-0005-0000-0000-00001D1D0000}"/>
    <cellStyle name="SAPBEXaggItemX 5 7 7" xfId="16046" xr:uid="{00000000-0005-0000-0000-00001E1D0000}"/>
    <cellStyle name="SAPBEXaggItemX 5 7 8" xfId="17935" xr:uid="{00000000-0005-0000-0000-00001F1D0000}"/>
    <cellStyle name="SAPBEXaggItemX 5 7 9" xfId="19771" xr:uid="{00000000-0005-0000-0000-0000201D0000}"/>
    <cellStyle name="SAPBEXaggItemX 5 8" xfId="2858" xr:uid="{00000000-0005-0000-0000-0000211D0000}"/>
    <cellStyle name="SAPBEXaggItemX 5 8 10" xfId="21695" xr:uid="{00000000-0005-0000-0000-0000221D0000}"/>
    <cellStyle name="SAPBEXaggItemX 5 8 11" xfId="23224" xr:uid="{00000000-0005-0000-0000-0000231D0000}"/>
    <cellStyle name="SAPBEXaggItemX 5 8 2" xfId="5760" xr:uid="{00000000-0005-0000-0000-0000241D0000}"/>
    <cellStyle name="SAPBEXaggItemX 5 8 3" xfId="8236" xr:uid="{00000000-0005-0000-0000-0000251D0000}"/>
    <cellStyle name="SAPBEXaggItemX 5 8 4" xfId="10188" xr:uid="{00000000-0005-0000-0000-0000261D0000}"/>
    <cellStyle name="SAPBEXaggItemX 5 8 5" xfId="12143" xr:uid="{00000000-0005-0000-0000-0000271D0000}"/>
    <cellStyle name="SAPBEXaggItemX 5 8 6" xfId="14093" xr:uid="{00000000-0005-0000-0000-0000281D0000}"/>
    <cellStyle name="SAPBEXaggItemX 5 8 7" xfId="16222" xr:uid="{00000000-0005-0000-0000-0000291D0000}"/>
    <cellStyle name="SAPBEXaggItemX 5 8 8" xfId="18110" xr:uid="{00000000-0005-0000-0000-00002A1D0000}"/>
    <cellStyle name="SAPBEXaggItemX 5 8 9" xfId="19945" xr:uid="{00000000-0005-0000-0000-00002B1D0000}"/>
    <cellStyle name="SAPBEXaggItemX 5 9" xfId="3383" xr:uid="{00000000-0005-0000-0000-00002C1D0000}"/>
    <cellStyle name="SAPBEXaggItemX 6" xfId="860" xr:uid="{00000000-0005-0000-0000-00002D1D0000}"/>
    <cellStyle name="SAPBEXaggItemX 6 10" xfId="11941" xr:uid="{00000000-0005-0000-0000-00002E1D0000}"/>
    <cellStyle name="SAPBEXaggItemX 6 11" xfId="16464" xr:uid="{00000000-0005-0000-0000-00002F1D0000}"/>
    <cellStyle name="SAPBEXaggItemX 6 12" xfId="18351" xr:uid="{00000000-0005-0000-0000-0000301D0000}"/>
    <cellStyle name="SAPBEXaggItemX 6 13" xfId="20184" xr:uid="{00000000-0005-0000-0000-0000311D0000}"/>
    <cellStyle name="SAPBEXaggItemX 6 2" xfId="2615" xr:uid="{00000000-0005-0000-0000-0000321D0000}"/>
    <cellStyle name="SAPBEXaggItemX 6 2 10" xfId="21471" xr:uid="{00000000-0005-0000-0000-0000331D0000}"/>
    <cellStyle name="SAPBEXaggItemX 6 2 11" xfId="23023" xr:uid="{00000000-0005-0000-0000-0000341D0000}"/>
    <cellStyle name="SAPBEXaggItemX 6 2 2" xfId="5517" xr:uid="{00000000-0005-0000-0000-0000351D0000}"/>
    <cellStyle name="SAPBEXaggItemX 6 2 3" xfId="7993" xr:uid="{00000000-0005-0000-0000-0000361D0000}"/>
    <cellStyle name="SAPBEXaggItemX 6 2 4" xfId="9945" xr:uid="{00000000-0005-0000-0000-0000371D0000}"/>
    <cellStyle name="SAPBEXaggItemX 6 2 5" xfId="11900" xr:uid="{00000000-0005-0000-0000-0000381D0000}"/>
    <cellStyle name="SAPBEXaggItemX 6 2 6" xfId="13852" xr:uid="{00000000-0005-0000-0000-0000391D0000}"/>
    <cellStyle name="SAPBEXaggItemX 6 2 7" xfId="15793" xr:uid="{00000000-0005-0000-0000-00003A1D0000}"/>
    <cellStyle name="SAPBEXaggItemX 6 2 8" xfId="17874" xr:uid="{00000000-0005-0000-0000-00003B1D0000}"/>
    <cellStyle name="SAPBEXaggItemX 6 2 9" xfId="19712" xr:uid="{00000000-0005-0000-0000-00003C1D0000}"/>
    <cellStyle name="SAPBEXaggItemX 6 3" xfId="2806" xr:uid="{00000000-0005-0000-0000-00003D1D0000}"/>
    <cellStyle name="SAPBEXaggItemX 6 3 10" xfId="21643" xr:uid="{00000000-0005-0000-0000-00003E1D0000}"/>
    <cellStyle name="SAPBEXaggItemX 6 3 11" xfId="23173" xr:uid="{00000000-0005-0000-0000-00003F1D0000}"/>
    <cellStyle name="SAPBEXaggItemX 6 3 2" xfId="5708" xr:uid="{00000000-0005-0000-0000-0000401D0000}"/>
    <cellStyle name="SAPBEXaggItemX 6 3 3" xfId="8184" xr:uid="{00000000-0005-0000-0000-0000411D0000}"/>
    <cellStyle name="SAPBEXaggItemX 6 3 4" xfId="10136" xr:uid="{00000000-0005-0000-0000-0000421D0000}"/>
    <cellStyle name="SAPBEXaggItemX 6 3 5" xfId="12091" xr:uid="{00000000-0005-0000-0000-0000431D0000}"/>
    <cellStyle name="SAPBEXaggItemX 6 3 6" xfId="14041" xr:uid="{00000000-0005-0000-0000-0000441D0000}"/>
    <cellStyle name="SAPBEXaggItemX 6 3 7" xfId="16170" xr:uid="{00000000-0005-0000-0000-0000451D0000}"/>
    <cellStyle name="SAPBEXaggItemX 6 3 8" xfId="18058" xr:uid="{00000000-0005-0000-0000-0000461D0000}"/>
    <cellStyle name="SAPBEXaggItemX 6 3 9" xfId="19893" xr:uid="{00000000-0005-0000-0000-0000471D0000}"/>
    <cellStyle name="SAPBEXaggItemX 6 4" xfId="3763" xr:uid="{00000000-0005-0000-0000-0000481D0000}"/>
    <cellStyle name="SAPBEXaggItemX 6 5" xfId="6241" xr:uid="{00000000-0005-0000-0000-0000491D0000}"/>
    <cellStyle name="SAPBEXaggItemX 6 6" xfId="7170" xr:uid="{00000000-0005-0000-0000-00004A1D0000}"/>
    <cellStyle name="SAPBEXaggItemX 6 7" xfId="8482" xr:uid="{00000000-0005-0000-0000-00004B1D0000}"/>
    <cellStyle name="SAPBEXaggItemX 6 8" xfId="10435" xr:uid="{00000000-0005-0000-0000-00004C1D0000}"/>
    <cellStyle name="SAPBEXaggItemX 6 9" xfId="15092" xr:uid="{00000000-0005-0000-0000-00004D1D0000}"/>
    <cellStyle name="SAPBEXaggItemX 7" xfId="1064" xr:uid="{00000000-0005-0000-0000-00004E1D0000}"/>
    <cellStyle name="SAPBEXaggItemX 7 10" xfId="20111" xr:uid="{00000000-0005-0000-0000-00004F1D0000}"/>
    <cellStyle name="SAPBEXaggItemX 7 11" xfId="21850" xr:uid="{00000000-0005-0000-0000-0000501D0000}"/>
    <cellStyle name="SAPBEXaggItemX 7 2" xfId="3967" xr:uid="{00000000-0005-0000-0000-0000511D0000}"/>
    <cellStyle name="SAPBEXaggItemX 7 3" xfId="6445" xr:uid="{00000000-0005-0000-0000-0000521D0000}"/>
    <cellStyle name="SAPBEXaggItemX 7 4" xfId="8402" xr:uid="{00000000-0005-0000-0000-0000531D0000}"/>
    <cellStyle name="SAPBEXaggItemX 7 5" xfId="10355" xr:uid="{00000000-0005-0000-0000-0000541D0000}"/>
    <cellStyle name="SAPBEXaggItemX 7 6" xfId="12310" xr:uid="{00000000-0005-0000-0000-0000551D0000}"/>
    <cellStyle name="SAPBEXaggItemX 7 7" xfId="14824" xr:uid="{00000000-0005-0000-0000-0000561D0000}"/>
    <cellStyle name="SAPBEXaggItemX 7 8" xfId="16388" xr:uid="{00000000-0005-0000-0000-0000571D0000}"/>
    <cellStyle name="SAPBEXaggItemX 7 9" xfId="18276" xr:uid="{00000000-0005-0000-0000-0000581D0000}"/>
    <cellStyle name="SAPBEXaggItemX 8" xfId="1521" xr:uid="{00000000-0005-0000-0000-0000591D0000}"/>
    <cellStyle name="SAPBEXaggItemX 8 10" xfId="20490" xr:uid="{00000000-0005-0000-0000-00005A1D0000}"/>
    <cellStyle name="SAPBEXaggItemX 8 11" xfId="22162" xr:uid="{00000000-0005-0000-0000-00005B1D0000}"/>
    <cellStyle name="SAPBEXaggItemX 8 2" xfId="4424" xr:uid="{00000000-0005-0000-0000-00005C1D0000}"/>
    <cellStyle name="SAPBEXaggItemX 8 3" xfId="6902" xr:uid="{00000000-0005-0000-0000-00005D1D0000}"/>
    <cellStyle name="SAPBEXaggItemX 8 4" xfId="8858" xr:uid="{00000000-0005-0000-0000-00005E1D0000}"/>
    <cellStyle name="SAPBEXaggItemX 8 5" xfId="10811" xr:uid="{00000000-0005-0000-0000-00005F1D0000}"/>
    <cellStyle name="SAPBEXaggItemX 8 6" xfId="12765" xr:uid="{00000000-0005-0000-0000-0000601D0000}"/>
    <cellStyle name="SAPBEXaggItemX 8 7" xfId="13010" xr:uid="{00000000-0005-0000-0000-0000611D0000}"/>
    <cellStyle name="SAPBEXaggItemX 8 8" xfId="16820" xr:uid="{00000000-0005-0000-0000-0000621D0000}"/>
    <cellStyle name="SAPBEXaggItemX 8 9" xfId="18692" xr:uid="{00000000-0005-0000-0000-0000631D0000}"/>
    <cellStyle name="SAPBEXaggItemX 9" xfId="1432" xr:uid="{00000000-0005-0000-0000-0000641D0000}"/>
    <cellStyle name="SAPBEXaggItemX 9 10" xfId="20412" xr:uid="{00000000-0005-0000-0000-0000651D0000}"/>
    <cellStyle name="SAPBEXaggItemX 9 11" xfId="22102" xr:uid="{00000000-0005-0000-0000-0000661D0000}"/>
    <cellStyle name="SAPBEXaggItemX 9 2" xfId="4335" xr:uid="{00000000-0005-0000-0000-0000671D0000}"/>
    <cellStyle name="SAPBEXaggItemX 9 3" xfId="6813" xr:uid="{00000000-0005-0000-0000-0000681D0000}"/>
    <cellStyle name="SAPBEXaggItemX 9 4" xfId="8769" xr:uid="{00000000-0005-0000-0000-0000691D0000}"/>
    <cellStyle name="SAPBEXaggItemX 9 5" xfId="10722" xr:uid="{00000000-0005-0000-0000-00006A1D0000}"/>
    <cellStyle name="SAPBEXaggItemX 9 6" xfId="12676" xr:uid="{00000000-0005-0000-0000-00006B1D0000}"/>
    <cellStyle name="SAPBEXaggItemX 9 7" xfId="15557" xr:uid="{00000000-0005-0000-0000-00006C1D0000}"/>
    <cellStyle name="SAPBEXaggItemX 9 8" xfId="16733" xr:uid="{00000000-0005-0000-0000-00006D1D0000}"/>
    <cellStyle name="SAPBEXaggItemX 9 9" xfId="18606" xr:uid="{00000000-0005-0000-0000-00006E1D0000}"/>
    <cellStyle name="SAPBEXexcBad7" xfId="305" xr:uid="{00000000-0005-0000-0000-00006F1D0000}"/>
    <cellStyle name="SAPBEXexcBad7 10" xfId="2180" xr:uid="{00000000-0005-0000-0000-0000701D0000}"/>
    <cellStyle name="SAPBEXexcBad7 10 10" xfId="21074" xr:uid="{00000000-0005-0000-0000-0000711D0000}"/>
    <cellStyle name="SAPBEXexcBad7 10 11" xfId="22665" xr:uid="{00000000-0005-0000-0000-0000721D0000}"/>
    <cellStyle name="SAPBEXexcBad7 10 2" xfId="5083" xr:uid="{00000000-0005-0000-0000-0000731D0000}"/>
    <cellStyle name="SAPBEXexcBad7 10 3" xfId="7560" xr:uid="{00000000-0005-0000-0000-0000741D0000}"/>
    <cellStyle name="SAPBEXexcBad7 10 4" xfId="9513" xr:uid="{00000000-0005-0000-0000-0000751D0000}"/>
    <cellStyle name="SAPBEXexcBad7 10 5" xfId="11467" xr:uid="{00000000-0005-0000-0000-0000761D0000}"/>
    <cellStyle name="SAPBEXexcBad7 10 6" xfId="13420" xr:uid="{00000000-0005-0000-0000-0000771D0000}"/>
    <cellStyle name="SAPBEXexcBad7 10 7" xfId="5901" xr:uid="{00000000-0005-0000-0000-0000781D0000}"/>
    <cellStyle name="SAPBEXexcBad7 10 8" xfId="17451" xr:uid="{00000000-0005-0000-0000-0000791D0000}"/>
    <cellStyle name="SAPBEXexcBad7 10 9" xfId="19303" xr:uid="{00000000-0005-0000-0000-00007A1D0000}"/>
    <cellStyle name="SAPBEXexcBad7 11" xfId="2382" xr:uid="{00000000-0005-0000-0000-00007B1D0000}"/>
    <cellStyle name="SAPBEXexcBad7 11 10" xfId="21262" xr:uid="{00000000-0005-0000-0000-00007C1D0000}"/>
    <cellStyle name="SAPBEXexcBad7 11 11" xfId="22835" xr:uid="{00000000-0005-0000-0000-00007D1D0000}"/>
    <cellStyle name="SAPBEXexcBad7 11 2" xfId="5285" xr:uid="{00000000-0005-0000-0000-00007E1D0000}"/>
    <cellStyle name="SAPBEXexcBad7 11 3" xfId="7761" xr:uid="{00000000-0005-0000-0000-00007F1D0000}"/>
    <cellStyle name="SAPBEXexcBad7 11 4" xfId="9714" xr:uid="{00000000-0005-0000-0000-0000801D0000}"/>
    <cellStyle name="SAPBEXexcBad7 11 5" xfId="11668" xr:uid="{00000000-0005-0000-0000-0000811D0000}"/>
    <cellStyle name="SAPBEXexcBad7 11 6" xfId="13620" xr:uid="{00000000-0005-0000-0000-0000821D0000}"/>
    <cellStyle name="SAPBEXexcBad7 11 7" xfId="14385" xr:uid="{00000000-0005-0000-0000-0000831D0000}"/>
    <cellStyle name="SAPBEXexcBad7 11 8" xfId="17648" xr:uid="{00000000-0005-0000-0000-0000841D0000}"/>
    <cellStyle name="SAPBEXexcBad7 11 9" xfId="19494" xr:uid="{00000000-0005-0000-0000-0000851D0000}"/>
    <cellStyle name="SAPBEXexcBad7 12" xfId="2317" xr:uid="{00000000-0005-0000-0000-0000861D0000}"/>
    <cellStyle name="SAPBEXexcBad7 12 10" xfId="21198" xr:uid="{00000000-0005-0000-0000-0000871D0000}"/>
    <cellStyle name="SAPBEXexcBad7 12 11" xfId="22775" xr:uid="{00000000-0005-0000-0000-0000881D0000}"/>
    <cellStyle name="SAPBEXexcBad7 12 2" xfId="5220" xr:uid="{00000000-0005-0000-0000-0000891D0000}"/>
    <cellStyle name="SAPBEXexcBad7 12 3" xfId="7696" xr:uid="{00000000-0005-0000-0000-00008A1D0000}"/>
    <cellStyle name="SAPBEXexcBad7 12 4" xfId="9649" xr:uid="{00000000-0005-0000-0000-00008B1D0000}"/>
    <cellStyle name="SAPBEXexcBad7 12 5" xfId="11603" xr:uid="{00000000-0005-0000-0000-00008C1D0000}"/>
    <cellStyle name="SAPBEXexcBad7 12 6" xfId="13555" xr:uid="{00000000-0005-0000-0000-00008D1D0000}"/>
    <cellStyle name="SAPBEXexcBad7 12 7" xfId="9093" xr:uid="{00000000-0005-0000-0000-00008E1D0000}"/>
    <cellStyle name="SAPBEXexcBad7 12 8" xfId="17584" xr:uid="{00000000-0005-0000-0000-00008F1D0000}"/>
    <cellStyle name="SAPBEXexcBad7 12 9" xfId="19430" xr:uid="{00000000-0005-0000-0000-0000901D0000}"/>
    <cellStyle name="SAPBEXexcBad7 13" xfId="2797" xr:uid="{00000000-0005-0000-0000-0000911D0000}"/>
    <cellStyle name="SAPBEXexcBad7 13 10" xfId="21634" xr:uid="{00000000-0005-0000-0000-0000921D0000}"/>
    <cellStyle name="SAPBEXexcBad7 13 11" xfId="23164" xr:uid="{00000000-0005-0000-0000-0000931D0000}"/>
    <cellStyle name="SAPBEXexcBad7 13 2" xfId="5699" xr:uid="{00000000-0005-0000-0000-0000941D0000}"/>
    <cellStyle name="SAPBEXexcBad7 13 3" xfId="8175" xr:uid="{00000000-0005-0000-0000-0000951D0000}"/>
    <cellStyle name="SAPBEXexcBad7 13 4" xfId="10127" xr:uid="{00000000-0005-0000-0000-0000961D0000}"/>
    <cellStyle name="SAPBEXexcBad7 13 5" xfId="12082" xr:uid="{00000000-0005-0000-0000-0000971D0000}"/>
    <cellStyle name="SAPBEXexcBad7 13 6" xfId="14032" xr:uid="{00000000-0005-0000-0000-0000981D0000}"/>
    <cellStyle name="SAPBEXexcBad7 13 7" xfId="16161" xr:uid="{00000000-0005-0000-0000-0000991D0000}"/>
    <cellStyle name="SAPBEXexcBad7 13 8" xfId="18049" xr:uid="{00000000-0005-0000-0000-00009A1D0000}"/>
    <cellStyle name="SAPBEXexcBad7 13 9" xfId="19884" xr:uid="{00000000-0005-0000-0000-00009B1D0000}"/>
    <cellStyle name="SAPBEXexcBad7 14" xfId="3208" xr:uid="{00000000-0005-0000-0000-00009C1D0000}"/>
    <cellStyle name="SAPBEXexcBad7 15" xfId="2973" xr:uid="{00000000-0005-0000-0000-00009D1D0000}"/>
    <cellStyle name="SAPBEXexcBad7 16" xfId="3533" xr:uid="{00000000-0005-0000-0000-00009E1D0000}"/>
    <cellStyle name="SAPBEXexcBad7 17" xfId="9787" xr:uid="{00000000-0005-0000-0000-00009F1D0000}"/>
    <cellStyle name="SAPBEXexcBad7 18" xfId="11742" xr:uid="{00000000-0005-0000-0000-0000A01D0000}"/>
    <cellStyle name="SAPBEXexcBad7 19" xfId="15743" xr:uid="{00000000-0005-0000-0000-0000A11D0000}"/>
    <cellStyle name="SAPBEXexcBad7 2" xfId="420" xr:uid="{00000000-0005-0000-0000-0000A21D0000}"/>
    <cellStyle name="SAPBEXexcBad7 2 10" xfId="3323" xr:uid="{00000000-0005-0000-0000-0000A31D0000}"/>
    <cellStyle name="SAPBEXexcBad7 2 11" xfId="5801" xr:uid="{00000000-0005-0000-0000-0000A41D0000}"/>
    <cellStyle name="SAPBEXexcBad7 2 12" xfId="6434" xr:uid="{00000000-0005-0000-0000-0000A51D0000}"/>
    <cellStyle name="SAPBEXexcBad7 2 13" xfId="6603" xr:uid="{00000000-0005-0000-0000-0000A61D0000}"/>
    <cellStyle name="SAPBEXexcBad7 2 14" xfId="3532" xr:uid="{00000000-0005-0000-0000-0000A71D0000}"/>
    <cellStyle name="SAPBEXexcBad7 2 15" xfId="15110" xr:uid="{00000000-0005-0000-0000-0000A81D0000}"/>
    <cellStyle name="SAPBEXexcBad7 2 16" xfId="15819" xr:uid="{00000000-0005-0000-0000-0000A91D0000}"/>
    <cellStyle name="SAPBEXexcBad7 2 17" xfId="15476" xr:uid="{00000000-0005-0000-0000-0000AA1D0000}"/>
    <cellStyle name="SAPBEXexcBad7 2 18" xfId="19354" xr:uid="{00000000-0005-0000-0000-0000AB1D0000}"/>
    <cellStyle name="SAPBEXexcBad7 2 19" xfId="18401" xr:uid="{00000000-0005-0000-0000-0000AC1D0000}"/>
    <cellStyle name="SAPBEXexcBad7 2 2" xfId="563" xr:uid="{00000000-0005-0000-0000-0000AD1D0000}"/>
    <cellStyle name="SAPBEXexcBad7 2 2 10" xfId="14202" xr:uid="{00000000-0005-0000-0000-0000AE1D0000}"/>
    <cellStyle name="SAPBEXexcBad7 2 2 11" xfId="14131" xr:uid="{00000000-0005-0000-0000-0000AF1D0000}"/>
    <cellStyle name="SAPBEXexcBad7 2 2 12" xfId="15086" xr:uid="{00000000-0005-0000-0000-0000B01D0000}"/>
    <cellStyle name="SAPBEXexcBad7 2 2 13" xfId="15112" xr:uid="{00000000-0005-0000-0000-0000B11D0000}"/>
    <cellStyle name="SAPBEXexcBad7 2 2 14" xfId="18573" xr:uid="{00000000-0005-0000-0000-0000B21D0000}"/>
    <cellStyle name="SAPBEXexcBad7 2 2 2" xfId="1081" xr:uid="{00000000-0005-0000-0000-0000B31D0000}"/>
    <cellStyle name="SAPBEXexcBad7 2 2 2 10" xfId="20127" xr:uid="{00000000-0005-0000-0000-0000B41D0000}"/>
    <cellStyle name="SAPBEXexcBad7 2 2 2 11" xfId="21866" xr:uid="{00000000-0005-0000-0000-0000B51D0000}"/>
    <cellStyle name="SAPBEXexcBad7 2 2 2 2" xfId="3984" xr:uid="{00000000-0005-0000-0000-0000B61D0000}"/>
    <cellStyle name="SAPBEXexcBad7 2 2 2 3" xfId="6462" xr:uid="{00000000-0005-0000-0000-0000B71D0000}"/>
    <cellStyle name="SAPBEXexcBad7 2 2 2 4" xfId="8419" xr:uid="{00000000-0005-0000-0000-0000B81D0000}"/>
    <cellStyle name="SAPBEXexcBad7 2 2 2 5" xfId="10372" xr:uid="{00000000-0005-0000-0000-0000B91D0000}"/>
    <cellStyle name="SAPBEXexcBad7 2 2 2 6" xfId="12327" xr:uid="{00000000-0005-0000-0000-0000BA1D0000}"/>
    <cellStyle name="SAPBEXexcBad7 2 2 2 7" xfId="15473" xr:uid="{00000000-0005-0000-0000-0000BB1D0000}"/>
    <cellStyle name="SAPBEXexcBad7 2 2 2 8" xfId="16405" xr:uid="{00000000-0005-0000-0000-0000BC1D0000}"/>
    <cellStyle name="SAPBEXexcBad7 2 2 2 9" xfId="18293" xr:uid="{00000000-0005-0000-0000-0000BD1D0000}"/>
    <cellStyle name="SAPBEXexcBad7 2 2 3" xfId="1368" xr:uid="{00000000-0005-0000-0000-0000BE1D0000}"/>
    <cellStyle name="SAPBEXexcBad7 2 2 3 10" xfId="20353" xr:uid="{00000000-0005-0000-0000-0000BF1D0000}"/>
    <cellStyle name="SAPBEXexcBad7 2 2 3 11" xfId="22045" xr:uid="{00000000-0005-0000-0000-0000C01D0000}"/>
    <cellStyle name="SAPBEXexcBad7 2 2 3 2" xfId="4271" xr:uid="{00000000-0005-0000-0000-0000C11D0000}"/>
    <cellStyle name="SAPBEXexcBad7 2 2 3 3" xfId="6749" xr:uid="{00000000-0005-0000-0000-0000C21D0000}"/>
    <cellStyle name="SAPBEXexcBad7 2 2 3 4" xfId="8705" xr:uid="{00000000-0005-0000-0000-0000C31D0000}"/>
    <cellStyle name="SAPBEXexcBad7 2 2 3 5" xfId="10658" xr:uid="{00000000-0005-0000-0000-0000C41D0000}"/>
    <cellStyle name="SAPBEXexcBad7 2 2 3 6" xfId="12612" xr:uid="{00000000-0005-0000-0000-0000C51D0000}"/>
    <cellStyle name="SAPBEXexcBad7 2 2 3 7" xfId="13032" xr:uid="{00000000-0005-0000-0000-0000C61D0000}"/>
    <cellStyle name="SAPBEXexcBad7 2 2 3 8" xfId="16674" xr:uid="{00000000-0005-0000-0000-0000C71D0000}"/>
    <cellStyle name="SAPBEXexcBad7 2 2 3 9" xfId="18546" xr:uid="{00000000-0005-0000-0000-0000C81D0000}"/>
    <cellStyle name="SAPBEXexcBad7 2 2 4" xfId="1982" xr:uid="{00000000-0005-0000-0000-0000C91D0000}"/>
    <cellStyle name="SAPBEXexcBad7 2 2 4 10" xfId="20893" xr:uid="{00000000-0005-0000-0000-0000CA1D0000}"/>
    <cellStyle name="SAPBEXexcBad7 2 2 4 11" xfId="22507" xr:uid="{00000000-0005-0000-0000-0000CB1D0000}"/>
    <cellStyle name="SAPBEXexcBad7 2 2 4 2" xfId="4885" xr:uid="{00000000-0005-0000-0000-0000CC1D0000}"/>
    <cellStyle name="SAPBEXexcBad7 2 2 4 3" xfId="7363" xr:uid="{00000000-0005-0000-0000-0000CD1D0000}"/>
    <cellStyle name="SAPBEXexcBad7 2 2 4 4" xfId="9317" xr:uid="{00000000-0005-0000-0000-0000CE1D0000}"/>
    <cellStyle name="SAPBEXexcBad7 2 2 4 5" xfId="11271" xr:uid="{00000000-0005-0000-0000-0000CF1D0000}"/>
    <cellStyle name="SAPBEXexcBad7 2 2 4 6" xfId="13223" xr:uid="{00000000-0005-0000-0000-0000D01D0000}"/>
    <cellStyle name="SAPBEXexcBad7 2 2 4 7" xfId="12378" xr:uid="{00000000-0005-0000-0000-0000D11D0000}"/>
    <cellStyle name="SAPBEXexcBad7 2 2 4 8" xfId="17259" xr:uid="{00000000-0005-0000-0000-0000D21D0000}"/>
    <cellStyle name="SAPBEXexcBad7 2 2 4 9" xfId="19118" xr:uid="{00000000-0005-0000-0000-0000D31D0000}"/>
    <cellStyle name="SAPBEXexcBad7 2 2 5" xfId="3466" xr:uid="{00000000-0005-0000-0000-0000D41D0000}"/>
    <cellStyle name="SAPBEXexcBad7 2 2 6" xfId="5944" xr:uid="{00000000-0005-0000-0000-0000D51D0000}"/>
    <cellStyle name="SAPBEXexcBad7 2 2 7" xfId="4916" xr:uid="{00000000-0005-0000-0000-0000D61D0000}"/>
    <cellStyle name="SAPBEXexcBad7 2 2 8" xfId="6491" xr:uid="{00000000-0005-0000-0000-0000D71D0000}"/>
    <cellStyle name="SAPBEXexcBad7 2 2 9" xfId="9363" xr:uid="{00000000-0005-0000-0000-0000D81D0000}"/>
    <cellStyle name="SAPBEXexcBad7 2 3" xfId="968" xr:uid="{00000000-0005-0000-0000-0000D91D0000}"/>
    <cellStyle name="SAPBEXexcBad7 2 3 10" xfId="20017" xr:uid="{00000000-0005-0000-0000-0000DA1D0000}"/>
    <cellStyle name="SAPBEXexcBad7 2 3 11" xfId="21764" xr:uid="{00000000-0005-0000-0000-0000DB1D0000}"/>
    <cellStyle name="SAPBEXexcBad7 2 3 2" xfId="3871" xr:uid="{00000000-0005-0000-0000-0000DC1D0000}"/>
    <cellStyle name="SAPBEXexcBad7 2 3 3" xfId="6349" xr:uid="{00000000-0005-0000-0000-0000DD1D0000}"/>
    <cellStyle name="SAPBEXexcBad7 2 3 4" xfId="8306" xr:uid="{00000000-0005-0000-0000-0000DE1D0000}"/>
    <cellStyle name="SAPBEXexcBad7 2 3 5" xfId="10259" xr:uid="{00000000-0005-0000-0000-0000DF1D0000}"/>
    <cellStyle name="SAPBEXexcBad7 2 3 6" xfId="12214" xr:uid="{00000000-0005-0000-0000-0000E01D0000}"/>
    <cellStyle name="SAPBEXexcBad7 2 3 7" xfId="14283" xr:uid="{00000000-0005-0000-0000-0000E11D0000}"/>
    <cellStyle name="SAPBEXexcBad7 2 3 8" xfId="16292" xr:uid="{00000000-0005-0000-0000-0000E21D0000}"/>
    <cellStyle name="SAPBEXexcBad7 2 3 9" xfId="18181" xr:uid="{00000000-0005-0000-0000-0000E31D0000}"/>
    <cellStyle name="SAPBEXexcBad7 2 4" xfId="1281" xr:uid="{00000000-0005-0000-0000-0000E41D0000}"/>
    <cellStyle name="SAPBEXexcBad7 2 4 10" xfId="20268" xr:uid="{00000000-0005-0000-0000-0000E51D0000}"/>
    <cellStyle name="SAPBEXexcBad7 2 4 11" xfId="21960" xr:uid="{00000000-0005-0000-0000-0000E61D0000}"/>
    <cellStyle name="SAPBEXexcBad7 2 4 2" xfId="4184" xr:uid="{00000000-0005-0000-0000-0000E71D0000}"/>
    <cellStyle name="SAPBEXexcBad7 2 4 3" xfId="6662" xr:uid="{00000000-0005-0000-0000-0000E81D0000}"/>
    <cellStyle name="SAPBEXexcBad7 2 4 4" xfId="8618" xr:uid="{00000000-0005-0000-0000-0000E91D0000}"/>
    <cellStyle name="SAPBEXexcBad7 2 4 5" xfId="10571" xr:uid="{00000000-0005-0000-0000-0000EA1D0000}"/>
    <cellStyle name="SAPBEXexcBad7 2 4 6" xfId="12525" xr:uid="{00000000-0005-0000-0000-0000EB1D0000}"/>
    <cellStyle name="SAPBEXexcBad7 2 4 7" xfId="15420" xr:uid="{00000000-0005-0000-0000-0000EC1D0000}"/>
    <cellStyle name="SAPBEXexcBad7 2 4 8" xfId="16587" xr:uid="{00000000-0005-0000-0000-0000ED1D0000}"/>
    <cellStyle name="SAPBEXexcBad7 2 4 9" xfId="18460" xr:uid="{00000000-0005-0000-0000-0000EE1D0000}"/>
    <cellStyle name="SAPBEXexcBad7 2 5" xfId="1627" xr:uid="{00000000-0005-0000-0000-0000EF1D0000}"/>
    <cellStyle name="SAPBEXexcBad7 2 5 10" xfId="20595" xr:uid="{00000000-0005-0000-0000-0000F01D0000}"/>
    <cellStyle name="SAPBEXexcBad7 2 5 11" xfId="22267" xr:uid="{00000000-0005-0000-0000-0000F11D0000}"/>
    <cellStyle name="SAPBEXexcBad7 2 5 2" xfId="4530" xr:uid="{00000000-0005-0000-0000-0000F21D0000}"/>
    <cellStyle name="SAPBEXexcBad7 2 5 3" xfId="7008" xr:uid="{00000000-0005-0000-0000-0000F31D0000}"/>
    <cellStyle name="SAPBEXexcBad7 2 5 4" xfId="8964" xr:uid="{00000000-0005-0000-0000-0000F41D0000}"/>
    <cellStyle name="SAPBEXexcBad7 2 5 5" xfId="10917" xr:uid="{00000000-0005-0000-0000-0000F51D0000}"/>
    <cellStyle name="SAPBEXexcBad7 2 5 6" xfId="12871" xr:uid="{00000000-0005-0000-0000-0000F61D0000}"/>
    <cellStyle name="SAPBEXexcBad7 2 5 7" xfId="15275" xr:uid="{00000000-0005-0000-0000-0000F71D0000}"/>
    <cellStyle name="SAPBEXexcBad7 2 5 8" xfId="16926" xr:uid="{00000000-0005-0000-0000-0000F81D0000}"/>
    <cellStyle name="SAPBEXexcBad7 2 5 9" xfId="18797" xr:uid="{00000000-0005-0000-0000-0000F91D0000}"/>
    <cellStyle name="SAPBEXexcBad7 2 6" xfId="1895" xr:uid="{00000000-0005-0000-0000-0000FA1D0000}"/>
    <cellStyle name="SAPBEXexcBad7 2 6 10" xfId="20806" xr:uid="{00000000-0005-0000-0000-0000FB1D0000}"/>
    <cellStyle name="SAPBEXexcBad7 2 6 11" xfId="22420" xr:uid="{00000000-0005-0000-0000-0000FC1D0000}"/>
    <cellStyle name="SAPBEXexcBad7 2 6 2" xfId="4798" xr:uid="{00000000-0005-0000-0000-0000FD1D0000}"/>
    <cellStyle name="SAPBEXexcBad7 2 6 3" xfId="7276" xr:uid="{00000000-0005-0000-0000-0000FE1D0000}"/>
    <cellStyle name="SAPBEXexcBad7 2 6 4" xfId="9230" xr:uid="{00000000-0005-0000-0000-0000FF1D0000}"/>
    <cellStyle name="SAPBEXexcBad7 2 6 5" xfId="11184" xr:uid="{00000000-0005-0000-0000-0000001E0000}"/>
    <cellStyle name="SAPBEXexcBad7 2 6 6" xfId="13136" xr:uid="{00000000-0005-0000-0000-0000011E0000}"/>
    <cellStyle name="SAPBEXexcBad7 2 6 7" xfId="11745" xr:uid="{00000000-0005-0000-0000-0000021E0000}"/>
    <cellStyle name="SAPBEXexcBad7 2 6 8" xfId="17172" xr:uid="{00000000-0005-0000-0000-0000031E0000}"/>
    <cellStyle name="SAPBEXexcBad7 2 6 9" xfId="19031" xr:uid="{00000000-0005-0000-0000-0000041E0000}"/>
    <cellStyle name="SAPBEXexcBad7 2 7" xfId="2054" xr:uid="{00000000-0005-0000-0000-0000051E0000}"/>
    <cellStyle name="SAPBEXexcBad7 2 7 10" xfId="20956" xr:uid="{00000000-0005-0000-0000-0000061E0000}"/>
    <cellStyle name="SAPBEXexcBad7 2 7 11" xfId="22566" xr:uid="{00000000-0005-0000-0000-0000071E0000}"/>
    <cellStyle name="SAPBEXexcBad7 2 7 2" xfId="4957" xr:uid="{00000000-0005-0000-0000-0000081E0000}"/>
    <cellStyle name="SAPBEXexcBad7 2 7 3" xfId="7434" xr:uid="{00000000-0005-0000-0000-0000091E0000}"/>
    <cellStyle name="SAPBEXexcBad7 2 7 4" xfId="9387" xr:uid="{00000000-0005-0000-0000-00000A1E0000}"/>
    <cellStyle name="SAPBEXexcBad7 2 7 5" xfId="11342" xr:uid="{00000000-0005-0000-0000-00000B1E0000}"/>
    <cellStyle name="SAPBEXexcBad7 2 7 6" xfId="13294" xr:uid="{00000000-0005-0000-0000-00000C1E0000}"/>
    <cellStyle name="SAPBEXexcBad7 2 7 7" xfId="12176" xr:uid="{00000000-0005-0000-0000-00000D1E0000}"/>
    <cellStyle name="SAPBEXexcBad7 2 7 8" xfId="17326" xr:uid="{00000000-0005-0000-0000-00000E1E0000}"/>
    <cellStyle name="SAPBEXexcBad7 2 7 9" xfId="19181" xr:uid="{00000000-0005-0000-0000-00000F1E0000}"/>
    <cellStyle name="SAPBEXexcBad7 2 8" xfId="2571" xr:uid="{00000000-0005-0000-0000-0000101E0000}"/>
    <cellStyle name="SAPBEXexcBad7 2 8 10" xfId="21427" xr:uid="{00000000-0005-0000-0000-0000111E0000}"/>
    <cellStyle name="SAPBEXexcBad7 2 8 11" xfId="22980" xr:uid="{00000000-0005-0000-0000-0000121E0000}"/>
    <cellStyle name="SAPBEXexcBad7 2 8 2" xfId="5473" xr:uid="{00000000-0005-0000-0000-0000131E0000}"/>
    <cellStyle name="SAPBEXexcBad7 2 8 3" xfId="7949" xr:uid="{00000000-0005-0000-0000-0000141E0000}"/>
    <cellStyle name="SAPBEXexcBad7 2 8 4" xfId="9901" xr:uid="{00000000-0005-0000-0000-0000151E0000}"/>
    <cellStyle name="SAPBEXexcBad7 2 8 5" xfId="11856" xr:uid="{00000000-0005-0000-0000-0000161E0000}"/>
    <cellStyle name="SAPBEXexcBad7 2 8 6" xfId="13808" xr:uid="{00000000-0005-0000-0000-0000171E0000}"/>
    <cellStyle name="SAPBEXexcBad7 2 8 7" xfId="14337" xr:uid="{00000000-0005-0000-0000-0000181E0000}"/>
    <cellStyle name="SAPBEXexcBad7 2 8 8" xfId="17830" xr:uid="{00000000-0005-0000-0000-0000191E0000}"/>
    <cellStyle name="SAPBEXexcBad7 2 8 9" xfId="19668" xr:uid="{00000000-0005-0000-0000-00001A1E0000}"/>
    <cellStyle name="SAPBEXexcBad7 2 9" xfId="2423" xr:uid="{00000000-0005-0000-0000-00001B1E0000}"/>
    <cellStyle name="SAPBEXexcBad7 2 9 10" xfId="21302" xr:uid="{00000000-0005-0000-0000-00001C1E0000}"/>
    <cellStyle name="SAPBEXexcBad7 2 9 11" xfId="22873" xr:uid="{00000000-0005-0000-0000-00001D1E0000}"/>
    <cellStyle name="SAPBEXexcBad7 2 9 2" xfId="5326" xr:uid="{00000000-0005-0000-0000-00001E1E0000}"/>
    <cellStyle name="SAPBEXexcBad7 2 9 3" xfId="7802" xr:uid="{00000000-0005-0000-0000-00001F1E0000}"/>
    <cellStyle name="SAPBEXexcBad7 2 9 4" xfId="9755" xr:uid="{00000000-0005-0000-0000-0000201E0000}"/>
    <cellStyle name="SAPBEXexcBad7 2 9 5" xfId="11709" xr:uid="{00000000-0005-0000-0000-0000211E0000}"/>
    <cellStyle name="SAPBEXexcBad7 2 9 6" xfId="13660" xr:uid="{00000000-0005-0000-0000-0000221E0000}"/>
    <cellStyle name="SAPBEXexcBad7 2 9 7" xfId="15766" xr:uid="{00000000-0005-0000-0000-0000231E0000}"/>
    <cellStyle name="SAPBEXexcBad7 2 9 8" xfId="17689" xr:uid="{00000000-0005-0000-0000-0000241E0000}"/>
    <cellStyle name="SAPBEXexcBad7 2 9 9" xfId="19534" xr:uid="{00000000-0005-0000-0000-0000251E0000}"/>
    <cellStyle name="SAPBEXexcBad7 20" xfId="16010" xr:uid="{00000000-0005-0000-0000-0000261E0000}"/>
    <cellStyle name="SAPBEXexcBad7 21" xfId="17718" xr:uid="{00000000-0005-0000-0000-0000271E0000}"/>
    <cellStyle name="SAPBEXexcBad7 22" xfId="19222" xr:uid="{00000000-0005-0000-0000-0000281E0000}"/>
    <cellStyle name="SAPBEXexcBad7 23" xfId="21325" xr:uid="{00000000-0005-0000-0000-0000291E0000}"/>
    <cellStyle name="SAPBEXexcBad7 3" xfId="440" xr:uid="{00000000-0005-0000-0000-00002A1E0000}"/>
    <cellStyle name="SAPBEXexcBad7 3 10" xfId="5821" xr:uid="{00000000-0005-0000-0000-00002B1E0000}"/>
    <cellStyle name="SAPBEXexcBad7 3 11" xfId="5133" xr:uid="{00000000-0005-0000-0000-00002C1E0000}"/>
    <cellStyle name="SAPBEXexcBad7 3 12" xfId="9619" xr:uid="{00000000-0005-0000-0000-00002D1E0000}"/>
    <cellStyle name="SAPBEXexcBad7 3 13" xfId="11573" xr:uid="{00000000-0005-0000-0000-00002E1E0000}"/>
    <cellStyle name="SAPBEXexcBad7 3 14" xfId="10511" xr:uid="{00000000-0005-0000-0000-00002F1E0000}"/>
    <cellStyle name="SAPBEXexcBad7 3 15" xfId="15395" xr:uid="{00000000-0005-0000-0000-0000301E0000}"/>
    <cellStyle name="SAPBEXexcBad7 3 16" xfId="17556" xr:uid="{00000000-0005-0000-0000-0000311E0000}"/>
    <cellStyle name="SAPBEXexcBad7 3 17" xfId="13356" xr:uid="{00000000-0005-0000-0000-0000321E0000}"/>
    <cellStyle name="SAPBEXexcBad7 3 18" xfId="21173" xr:uid="{00000000-0005-0000-0000-0000331E0000}"/>
    <cellStyle name="SAPBEXexcBad7 3 2" xfId="988" xr:uid="{00000000-0005-0000-0000-0000341E0000}"/>
    <cellStyle name="SAPBEXexcBad7 3 2 10" xfId="20035" xr:uid="{00000000-0005-0000-0000-0000351E0000}"/>
    <cellStyle name="SAPBEXexcBad7 3 2 11" xfId="21782" xr:uid="{00000000-0005-0000-0000-0000361E0000}"/>
    <cellStyle name="SAPBEXexcBad7 3 2 2" xfId="3891" xr:uid="{00000000-0005-0000-0000-0000371E0000}"/>
    <cellStyle name="SAPBEXexcBad7 3 2 3" xfId="6369" xr:uid="{00000000-0005-0000-0000-0000381E0000}"/>
    <cellStyle name="SAPBEXexcBad7 3 2 4" xfId="8326" xr:uid="{00000000-0005-0000-0000-0000391E0000}"/>
    <cellStyle name="SAPBEXexcBad7 3 2 5" xfId="10279" xr:uid="{00000000-0005-0000-0000-00003A1E0000}"/>
    <cellStyle name="SAPBEXexcBad7 3 2 6" xfId="12234" xr:uid="{00000000-0005-0000-0000-00003B1E0000}"/>
    <cellStyle name="SAPBEXexcBad7 3 2 7" xfId="14280" xr:uid="{00000000-0005-0000-0000-00003C1E0000}"/>
    <cellStyle name="SAPBEXexcBad7 3 2 8" xfId="16312" xr:uid="{00000000-0005-0000-0000-00003D1E0000}"/>
    <cellStyle name="SAPBEXexcBad7 3 2 9" xfId="18200" xr:uid="{00000000-0005-0000-0000-00003E1E0000}"/>
    <cellStyle name="SAPBEXexcBad7 3 3" xfId="1301" xr:uid="{00000000-0005-0000-0000-00003F1E0000}"/>
    <cellStyle name="SAPBEXexcBad7 3 3 10" xfId="20286" xr:uid="{00000000-0005-0000-0000-0000401E0000}"/>
    <cellStyle name="SAPBEXexcBad7 3 3 11" xfId="21978" xr:uid="{00000000-0005-0000-0000-0000411E0000}"/>
    <cellStyle name="SAPBEXexcBad7 3 3 2" xfId="4204" xr:uid="{00000000-0005-0000-0000-0000421E0000}"/>
    <cellStyle name="SAPBEXexcBad7 3 3 3" xfId="6682" xr:uid="{00000000-0005-0000-0000-0000431E0000}"/>
    <cellStyle name="SAPBEXexcBad7 3 3 4" xfId="8638" xr:uid="{00000000-0005-0000-0000-0000441E0000}"/>
    <cellStyle name="SAPBEXexcBad7 3 3 5" xfId="10591" xr:uid="{00000000-0005-0000-0000-0000451E0000}"/>
    <cellStyle name="SAPBEXexcBad7 3 3 6" xfId="12545" xr:uid="{00000000-0005-0000-0000-0000461E0000}"/>
    <cellStyle name="SAPBEXexcBad7 3 3 7" xfId="14182" xr:uid="{00000000-0005-0000-0000-0000471E0000}"/>
    <cellStyle name="SAPBEXexcBad7 3 3 8" xfId="16607" xr:uid="{00000000-0005-0000-0000-0000481E0000}"/>
    <cellStyle name="SAPBEXexcBad7 3 3 9" xfId="18479" xr:uid="{00000000-0005-0000-0000-0000491E0000}"/>
    <cellStyle name="SAPBEXexcBad7 3 4" xfId="1646" xr:uid="{00000000-0005-0000-0000-00004A1E0000}"/>
    <cellStyle name="SAPBEXexcBad7 3 4 10" xfId="20614" xr:uid="{00000000-0005-0000-0000-00004B1E0000}"/>
    <cellStyle name="SAPBEXexcBad7 3 4 11" xfId="22286" xr:uid="{00000000-0005-0000-0000-00004C1E0000}"/>
    <cellStyle name="SAPBEXexcBad7 3 4 2" xfId="4549" xr:uid="{00000000-0005-0000-0000-00004D1E0000}"/>
    <cellStyle name="SAPBEXexcBad7 3 4 3" xfId="7027" xr:uid="{00000000-0005-0000-0000-00004E1E0000}"/>
    <cellStyle name="SAPBEXexcBad7 3 4 4" xfId="8983" xr:uid="{00000000-0005-0000-0000-00004F1E0000}"/>
    <cellStyle name="SAPBEXexcBad7 3 4 5" xfId="10936" xr:uid="{00000000-0005-0000-0000-0000501E0000}"/>
    <cellStyle name="SAPBEXexcBad7 3 4 6" xfId="12890" xr:uid="{00000000-0005-0000-0000-0000511E0000}"/>
    <cellStyle name="SAPBEXexcBad7 3 4 7" xfId="12724" xr:uid="{00000000-0005-0000-0000-0000521E0000}"/>
    <cellStyle name="SAPBEXexcBad7 3 4 8" xfId="16945" xr:uid="{00000000-0005-0000-0000-0000531E0000}"/>
    <cellStyle name="SAPBEXexcBad7 3 4 9" xfId="18816" xr:uid="{00000000-0005-0000-0000-0000541E0000}"/>
    <cellStyle name="SAPBEXexcBad7 3 5" xfId="1913" xr:uid="{00000000-0005-0000-0000-0000551E0000}"/>
    <cellStyle name="SAPBEXexcBad7 3 5 10" xfId="20824" xr:uid="{00000000-0005-0000-0000-0000561E0000}"/>
    <cellStyle name="SAPBEXexcBad7 3 5 11" xfId="22438" xr:uid="{00000000-0005-0000-0000-0000571E0000}"/>
    <cellStyle name="SAPBEXexcBad7 3 5 2" xfId="4816" xr:uid="{00000000-0005-0000-0000-0000581E0000}"/>
    <cellStyle name="SAPBEXexcBad7 3 5 3" xfId="7294" xr:uid="{00000000-0005-0000-0000-0000591E0000}"/>
    <cellStyle name="SAPBEXexcBad7 3 5 4" xfId="9248" xr:uid="{00000000-0005-0000-0000-00005A1E0000}"/>
    <cellStyle name="SAPBEXexcBad7 3 5 5" xfId="11202" xr:uid="{00000000-0005-0000-0000-00005B1E0000}"/>
    <cellStyle name="SAPBEXexcBad7 3 5 6" xfId="13154" xr:uid="{00000000-0005-0000-0000-00005C1E0000}"/>
    <cellStyle name="SAPBEXexcBad7 3 5 7" xfId="8315" xr:uid="{00000000-0005-0000-0000-00005D1E0000}"/>
    <cellStyle name="SAPBEXexcBad7 3 5 8" xfId="17190" xr:uid="{00000000-0005-0000-0000-00005E1E0000}"/>
    <cellStyle name="SAPBEXexcBad7 3 5 9" xfId="19049" xr:uid="{00000000-0005-0000-0000-00005F1E0000}"/>
    <cellStyle name="SAPBEXexcBad7 3 6" xfId="2149" xr:uid="{00000000-0005-0000-0000-0000601E0000}"/>
    <cellStyle name="SAPBEXexcBad7 3 6 10" xfId="21043" xr:uid="{00000000-0005-0000-0000-0000611E0000}"/>
    <cellStyle name="SAPBEXexcBad7 3 6 11" xfId="22634" xr:uid="{00000000-0005-0000-0000-0000621E0000}"/>
    <cellStyle name="SAPBEXexcBad7 3 6 2" xfId="5052" xr:uid="{00000000-0005-0000-0000-0000631E0000}"/>
    <cellStyle name="SAPBEXexcBad7 3 6 3" xfId="7529" xr:uid="{00000000-0005-0000-0000-0000641E0000}"/>
    <cellStyle name="SAPBEXexcBad7 3 6 4" xfId="9482" xr:uid="{00000000-0005-0000-0000-0000651E0000}"/>
    <cellStyle name="SAPBEXexcBad7 3 6 5" xfId="11436" xr:uid="{00000000-0005-0000-0000-0000661E0000}"/>
    <cellStyle name="SAPBEXexcBad7 3 6 6" xfId="13389" xr:uid="{00000000-0005-0000-0000-0000671E0000}"/>
    <cellStyle name="SAPBEXexcBad7 3 6 7" xfId="15049" xr:uid="{00000000-0005-0000-0000-0000681E0000}"/>
    <cellStyle name="SAPBEXexcBad7 3 6 8" xfId="17420" xr:uid="{00000000-0005-0000-0000-0000691E0000}"/>
    <cellStyle name="SAPBEXexcBad7 3 6 9" xfId="19272" xr:uid="{00000000-0005-0000-0000-00006A1E0000}"/>
    <cellStyle name="SAPBEXexcBad7 3 7" xfId="2628" xr:uid="{00000000-0005-0000-0000-00006B1E0000}"/>
    <cellStyle name="SAPBEXexcBad7 3 7 10" xfId="21479" xr:uid="{00000000-0005-0000-0000-00006C1E0000}"/>
    <cellStyle name="SAPBEXexcBad7 3 7 11" xfId="23028" xr:uid="{00000000-0005-0000-0000-00006D1E0000}"/>
    <cellStyle name="SAPBEXexcBad7 3 7 2" xfId="5530" xr:uid="{00000000-0005-0000-0000-00006E1E0000}"/>
    <cellStyle name="SAPBEXexcBad7 3 7 3" xfId="8006" xr:uid="{00000000-0005-0000-0000-00006F1E0000}"/>
    <cellStyle name="SAPBEXexcBad7 3 7 4" xfId="9958" xr:uid="{00000000-0005-0000-0000-0000701E0000}"/>
    <cellStyle name="SAPBEXexcBad7 3 7 5" xfId="11913" xr:uid="{00000000-0005-0000-0000-0000711E0000}"/>
    <cellStyle name="SAPBEXexcBad7 3 7 6" xfId="13864" xr:uid="{00000000-0005-0000-0000-0000721E0000}"/>
    <cellStyle name="SAPBEXexcBad7 3 7 7" xfId="14320" xr:uid="{00000000-0005-0000-0000-0000731E0000}"/>
    <cellStyle name="SAPBEXexcBad7 3 7 8" xfId="17885" xr:uid="{00000000-0005-0000-0000-0000741E0000}"/>
    <cellStyle name="SAPBEXexcBad7 3 7 9" xfId="19724" xr:uid="{00000000-0005-0000-0000-0000751E0000}"/>
    <cellStyle name="SAPBEXexcBad7 3 8" xfId="2816" xr:uid="{00000000-0005-0000-0000-0000761E0000}"/>
    <cellStyle name="SAPBEXexcBad7 3 8 10" xfId="21653" xr:uid="{00000000-0005-0000-0000-0000771E0000}"/>
    <cellStyle name="SAPBEXexcBad7 3 8 11" xfId="23183" xr:uid="{00000000-0005-0000-0000-0000781E0000}"/>
    <cellStyle name="SAPBEXexcBad7 3 8 2" xfId="5718" xr:uid="{00000000-0005-0000-0000-0000791E0000}"/>
    <cellStyle name="SAPBEXexcBad7 3 8 3" xfId="8194" xr:uid="{00000000-0005-0000-0000-00007A1E0000}"/>
    <cellStyle name="SAPBEXexcBad7 3 8 4" xfId="10146" xr:uid="{00000000-0005-0000-0000-00007B1E0000}"/>
    <cellStyle name="SAPBEXexcBad7 3 8 5" xfId="12101" xr:uid="{00000000-0005-0000-0000-00007C1E0000}"/>
    <cellStyle name="SAPBEXexcBad7 3 8 6" xfId="14051" xr:uid="{00000000-0005-0000-0000-00007D1E0000}"/>
    <cellStyle name="SAPBEXexcBad7 3 8 7" xfId="16180" xr:uid="{00000000-0005-0000-0000-00007E1E0000}"/>
    <cellStyle name="SAPBEXexcBad7 3 8 8" xfId="18068" xr:uid="{00000000-0005-0000-0000-00007F1E0000}"/>
    <cellStyle name="SAPBEXexcBad7 3 8 9" xfId="19903" xr:uid="{00000000-0005-0000-0000-0000801E0000}"/>
    <cellStyle name="SAPBEXexcBad7 3 9" xfId="3343" xr:uid="{00000000-0005-0000-0000-0000811E0000}"/>
    <cellStyle name="SAPBEXexcBad7 4" xfId="377" xr:uid="{00000000-0005-0000-0000-0000821E0000}"/>
    <cellStyle name="SAPBEXexcBad7 4 10" xfId="3172" xr:uid="{00000000-0005-0000-0000-0000831E0000}"/>
    <cellStyle name="SAPBEXexcBad7 4 11" xfId="7495" xr:uid="{00000000-0005-0000-0000-0000841E0000}"/>
    <cellStyle name="SAPBEXexcBad7 4 12" xfId="8810" xr:uid="{00000000-0005-0000-0000-0000851E0000}"/>
    <cellStyle name="SAPBEXexcBad7 4 13" xfId="10763" xr:uid="{00000000-0005-0000-0000-0000861E0000}"/>
    <cellStyle name="SAPBEXexcBad7 4 14" xfId="15056" xr:uid="{00000000-0005-0000-0000-0000871E0000}"/>
    <cellStyle name="SAPBEXexcBad7 4 15" xfId="15226" xr:uid="{00000000-0005-0000-0000-0000881E0000}"/>
    <cellStyle name="SAPBEXexcBad7 4 16" xfId="16772" xr:uid="{00000000-0005-0000-0000-0000891E0000}"/>
    <cellStyle name="SAPBEXexcBad7 4 17" xfId="14170" xr:uid="{00000000-0005-0000-0000-00008A1E0000}"/>
    <cellStyle name="SAPBEXexcBad7 4 18" xfId="20446" xr:uid="{00000000-0005-0000-0000-00008B1E0000}"/>
    <cellStyle name="SAPBEXexcBad7 4 2" xfId="924" xr:uid="{00000000-0005-0000-0000-00008C1E0000}"/>
    <cellStyle name="SAPBEXexcBad7 4 2 10" xfId="19974" xr:uid="{00000000-0005-0000-0000-00008D1E0000}"/>
    <cellStyle name="SAPBEXexcBad7 4 2 11" xfId="18985" xr:uid="{00000000-0005-0000-0000-00008E1E0000}"/>
    <cellStyle name="SAPBEXexcBad7 4 2 2" xfId="3827" xr:uid="{00000000-0005-0000-0000-00008F1E0000}"/>
    <cellStyle name="SAPBEXexcBad7 4 2 3" xfId="6305" xr:uid="{00000000-0005-0000-0000-0000901E0000}"/>
    <cellStyle name="SAPBEXexcBad7 4 2 4" xfId="6507" xr:uid="{00000000-0005-0000-0000-0000911E0000}"/>
    <cellStyle name="SAPBEXexcBad7 4 2 5" xfId="6579" xr:uid="{00000000-0005-0000-0000-0000921E0000}"/>
    <cellStyle name="SAPBEXexcBad7 4 2 6" xfId="6559" xr:uid="{00000000-0005-0000-0000-0000931E0000}"/>
    <cellStyle name="SAPBEXexcBad7 4 2 7" xfId="15983" xr:uid="{00000000-0005-0000-0000-0000941E0000}"/>
    <cellStyle name="SAPBEXexcBad7 4 2 8" xfId="9782" xr:uid="{00000000-0005-0000-0000-0000951E0000}"/>
    <cellStyle name="SAPBEXexcBad7 4 2 9" xfId="14473" xr:uid="{00000000-0005-0000-0000-0000961E0000}"/>
    <cellStyle name="SAPBEXexcBad7 4 3" xfId="1239" xr:uid="{00000000-0005-0000-0000-0000971E0000}"/>
    <cellStyle name="SAPBEXexcBad7 4 3 10" xfId="20226" xr:uid="{00000000-0005-0000-0000-0000981E0000}"/>
    <cellStyle name="SAPBEXexcBad7 4 3 11" xfId="21918" xr:uid="{00000000-0005-0000-0000-0000991E0000}"/>
    <cellStyle name="SAPBEXexcBad7 4 3 2" xfId="4142" xr:uid="{00000000-0005-0000-0000-00009A1E0000}"/>
    <cellStyle name="SAPBEXexcBad7 4 3 3" xfId="6620" xr:uid="{00000000-0005-0000-0000-00009B1E0000}"/>
    <cellStyle name="SAPBEXexcBad7 4 3 4" xfId="8576" xr:uid="{00000000-0005-0000-0000-00009C1E0000}"/>
    <cellStyle name="SAPBEXexcBad7 4 3 5" xfId="10529" xr:uid="{00000000-0005-0000-0000-00009D1E0000}"/>
    <cellStyle name="SAPBEXexcBad7 4 3 6" xfId="12483" xr:uid="{00000000-0005-0000-0000-00009E1E0000}"/>
    <cellStyle name="SAPBEXexcBad7 4 3 7" xfId="13355" xr:uid="{00000000-0005-0000-0000-00009F1E0000}"/>
    <cellStyle name="SAPBEXexcBad7 4 3 8" xfId="16545" xr:uid="{00000000-0005-0000-0000-0000A01E0000}"/>
    <cellStyle name="SAPBEXexcBad7 4 3 9" xfId="18418" xr:uid="{00000000-0005-0000-0000-0000A11E0000}"/>
    <cellStyle name="SAPBEXexcBad7 4 4" xfId="1584" xr:uid="{00000000-0005-0000-0000-0000A21E0000}"/>
    <cellStyle name="SAPBEXexcBad7 4 4 10" xfId="20553" xr:uid="{00000000-0005-0000-0000-0000A31E0000}"/>
    <cellStyle name="SAPBEXexcBad7 4 4 11" xfId="22225" xr:uid="{00000000-0005-0000-0000-0000A41E0000}"/>
    <cellStyle name="SAPBEXexcBad7 4 4 2" xfId="4487" xr:uid="{00000000-0005-0000-0000-0000A51E0000}"/>
    <cellStyle name="SAPBEXexcBad7 4 4 3" xfId="6965" xr:uid="{00000000-0005-0000-0000-0000A61E0000}"/>
    <cellStyle name="SAPBEXexcBad7 4 4 4" xfId="8921" xr:uid="{00000000-0005-0000-0000-0000A71E0000}"/>
    <cellStyle name="SAPBEXexcBad7 4 4 5" xfId="10874" xr:uid="{00000000-0005-0000-0000-0000A81E0000}"/>
    <cellStyle name="SAPBEXexcBad7 4 4 6" xfId="12828" xr:uid="{00000000-0005-0000-0000-0000A91E0000}"/>
    <cellStyle name="SAPBEXexcBad7 4 4 7" xfId="15145" xr:uid="{00000000-0005-0000-0000-0000AA1E0000}"/>
    <cellStyle name="SAPBEXexcBad7 4 4 8" xfId="16883" xr:uid="{00000000-0005-0000-0000-0000AB1E0000}"/>
    <cellStyle name="SAPBEXexcBad7 4 4 9" xfId="18755" xr:uid="{00000000-0005-0000-0000-0000AC1E0000}"/>
    <cellStyle name="SAPBEXexcBad7 4 5" xfId="1502" xr:uid="{00000000-0005-0000-0000-0000AD1E0000}"/>
    <cellStyle name="SAPBEXexcBad7 4 5 10" xfId="20472" xr:uid="{00000000-0005-0000-0000-0000AE1E0000}"/>
    <cellStyle name="SAPBEXexcBad7 4 5 11" xfId="22144" xr:uid="{00000000-0005-0000-0000-0000AF1E0000}"/>
    <cellStyle name="SAPBEXexcBad7 4 5 2" xfId="4405" xr:uid="{00000000-0005-0000-0000-0000B01E0000}"/>
    <cellStyle name="SAPBEXexcBad7 4 5 3" xfId="6883" xr:uid="{00000000-0005-0000-0000-0000B11E0000}"/>
    <cellStyle name="SAPBEXexcBad7 4 5 4" xfId="8839" xr:uid="{00000000-0005-0000-0000-0000B21E0000}"/>
    <cellStyle name="SAPBEXexcBad7 4 5 5" xfId="10792" xr:uid="{00000000-0005-0000-0000-0000B31E0000}"/>
    <cellStyle name="SAPBEXexcBad7 4 5 6" xfId="12746" xr:uid="{00000000-0005-0000-0000-0000B41E0000}"/>
    <cellStyle name="SAPBEXexcBad7 4 5 7" xfId="12411" xr:uid="{00000000-0005-0000-0000-0000B51E0000}"/>
    <cellStyle name="SAPBEXexcBad7 4 5 8" xfId="16801" xr:uid="{00000000-0005-0000-0000-0000B61E0000}"/>
    <cellStyle name="SAPBEXexcBad7 4 5 9" xfId="18673" xr:uid="{00000000-0005-0000-0000-0000B71E0000}"/>
    <cellStyle name="SAPBEXexcBad7 4 6" xfId="2197" xr:uid="{00000000-0005-0000-0000-0000B81E0000}"/>
    <cellStyle name="SAPBEXexcBad7 4 6 10" xfId="21090" xr:uid="{00000000-0005-0000-0000-0000B91E0000}"/>
    <cellStyle name="SAPBEXexcBad7 4 6 11" xfId="22680" xr:uid="{00000000-0005-0000-0000-0000BA1E0000}"/>
    <cellStyle name="SAPBEXexcBad7 4 6 2" xfId="5100" xr:uid="{00000000-0005-0000-0000-0000BB1E0000}"/>
    <cellStyle name="SAPBEXexcBad7 4 6 3" xfId="7576" xr:uid="{00000000-0005-0000-0000-0000BC1E0000}"/>
    <cellStyle name="SAPBEXexcBad7 4 6 4" xfId="9530" xr:uid="{00000000-0005-0000-0000-0000BD1E0000}"/>
    <cellStyle name="SAPBEXexcBad7 4 6 5" xfId="11484" xr:uid="{00000000-0005-0000-0000-0000BE1E0000}"/>
    <cellStyle name="SAPBEXexcBad7 4 6 6" xfId="13437" xr:uid="{00000000-0005-0000-0000-0000BF1E0000}"/>
    <cellStyle name="SAPBEXexcBad7 4 6 7" xfId="13000" xr:uid="{00000000-0005-0000-0000-0000C01E0000}"/>
    <cellStyle name="SAPBEXexcBad7 4 6 8" xfId="17468" xr:uid="{00000000-0005-0000-0000-0000C11E0000}"/>
    <cellStyle name="SAPBEXexcBad7 4 6 9" xfId="19319" xr:uid="{00000000-0005-0000-0000-0000C21E0000}"/>
    <cellStyle name="SAPBEXexcBad7 4 7" xfId="2550" xr:uid="{00000000-0005-0000-0000-0000C31E0000}"/>
    <cellStyle name="SAPBEXexcBad7 4 7 10" xfId="21406" xr:uid="{00000000-0005-0000-0000-0000C41E0000}"/>
    <cellStyle name="SAPBEXexcBad7 4 7 11" xfId="22960" xr:uid="{00000000-0005-0000-0000-0000C51E0000}"/>
    <cellStyle name="SAPBEXexcBad7 4 7 2" xfId="5452" xr:uid="{00000000-0005-0000-0000-0000C61E0000}"/>
    <cellStyle name="SAPBEXexcBad7 4 7 3" xfId="7928" xr:uid="{00000000-0005-0000-0000-0000C71E0000}"/>
    <cellStyle name="SAPBEXexcBad7 4 7 4" xfId="9880" xr:uid="{00000000-0005-0000-0000-0000C81E0000}"/>
    <cellStyle name="SAPBEXexcBad7 4 7 5" xfId="11835" xr:uid="{00000000-0005-0000-0000-0000C91E0000}"/>
    <cellStyle name="SAPBEXexcBad7 4 7 6" xfId="13787" xr:uid="{00000000-0005-0000-0000-0000CA1E0000}"/>
    <cellStyle name="SAPBEXexcBad7 4 7 7" xfId="14343" xr:uid="{00000000-0005-0000-0000-0000CB1E0000}"/>
    <cellStyle name="SAPBEXexcBad7 4 7 8" xfId="17809" xr:uid="{00000000-0005-0000-0000-0000CC1E0000}"/>
    <cellStyle name="SAPBEXexcBad7 4 7 9" xfId="19648" xr:uid="{00000000-0005-0000-0000-0000CD1E0000}"/>
    <cellStyle name="SAPBEXexcBad7 4 8" xfId="2781" xr:uid="{00000000-0005-0000-0000-0000CE1E0000}"/>
    <cellStyle name="SAPBEXexcBad7 4 8 10" xfId="21618" xr:uid="{00000000-0005-0000-0000-0000CF1E0000}"/>
    <cellStyle name="SAPBEXexcBad7 4 8 11" xfId="23148" xr:uid="{00000000-0005-0000-0000-0000D01E0000}"/>
    <cellStyle name="SAPBEXexcBad7 4 8 2" xfId="5683" xr:uid="{00000000-0005-0000-0000-0000D11E0000}"/>
    <cellStyle name="SAPBEXexcBad7 4 8 3" xfId="8159" xr:uid="{00000000-0005-0000-0000-0000D21E0000}"/>
    <cellStyle name="SAPBEXexcBad7 4 8 4" xfId="10111" xr:uid="{00000000-0005-0000-0000-0000D31E0000}"/>
    <cellStyle name="SAPBEXexcBad7 4 8 5" xfId="12066" xr:uid="{00000000-0005-0000-0000-0000D41E0000}"/>
    <cellStyle name="SAPBEXexcBad7 4 8 6" xfId="14016" xr:uid="{00000000-0005-0000-0000-0000D51E0000}"/>
    <cellStyle name="SAPBEXexcBad7 4 8 7" xfId="16145" xr:uid="{00000000-0005-0000-0000-0000D61E0000}"/>
    <cellStyle name="SAPBEXexcBad7 4 8 8" xfId="18033" xr:uid="{00000000-0005-0000-0000-0000D71E0000}"/>
    <cellStyle name="SAPBEXexcBad7 4 8 9" xfId="19868" xr:uid="{00000000-0005-0000-0000-0000D81E0000}"/>
    <cellStyle name="SAPBEXexcBad7 4 9" xfId="3280" xr:uid="{00000000-0005-0000-0000-0000D91E0000}"/>
    <cellStyle name="SAPBEXexcBad7 5" xfId="394" xr:uid="{00000000-0005-0000-0000-0000DA1E0000}"/>
    <cellStyle name="SAPBEXexcBad7 5 10" xfId="2943" xr:uid="{00000000-0005-0000-0000-0000DB1E0000}"/>
    <cellStyle name="SAPBEXexcBad7 5 11" xfId="6022" xr:uid="{00000000-0005-0000-0000-0000DC1E0000}"/>
    <cellStyle name="SAPBEXexcBad7 5 12" xfId="9098" xr:uid="{00000000-0005-0000-0000-0000DD1E0000}"/>
    <cellStyle name="SAPBEXexcBad7 5 13" xfId="11052" xr:uid="{00000000-0005-0000-0000-0000DE1E0000}"/>
    <cellStyle name="SAPBEXexcBad7 5 14" xfId="14779" xr:uid="{00000000-0005-0000-0000-0000DF1E0000}"/>
    <cellStyle name="SAPBEXexcBad7 5 15" xfId="14903" xr:uid="{00000000-0005-0000-0000-0000E01E0000}"/>
    <cellStyle name="SAPBEXexcBad7 5 16" xfId="17056" xr:uid="{00000000-0005-0000-0000-0000E11E0000}"/>
    <cellStyle name="SAPBEXexcBad7 5 17" xfId="15989" xr:uid="{00000000-0005-0000-0000-0000E21E0000}"/>
    <cellStyle name="SAPBEXexcBad7 5 18" xfId="20724" xr:uid="{00000000-0005-0000-0000-0000E31E0000}"/>
    <cellStyle name="SAPBEXexcBad7 5 2" xfId="942" xr:uid="{00000000-0005-0000-0000-0000E41E0000}"/>
    <cellStyle name="SAPBEXexcBad7 5 2 10" xfId="19991" xr:uid="{00000000-0005-0000-0000-0000E51E0000}"/>
    <cellStyle name="SAPBEXexcBad7 5 2 11" xfId="21738" xr:uid="{00000000-0005-0000-0000-0000E61E0000}"/>
    <cellStyle name="SAPBEXexcBad7 5 2 2" xfId="3845" xr:uid="{00000000-0005-0000-0000-0000E71E0000}"/>
    <cellStyle name="SAPBEXexcBad7 5 2 3" xfId="6323" xr:uid="{00000000-0005-0000-0000-0000E81E0000}"/>
    <cellStyle name="SAPBEXexcBad7 5 2 4" xfId="8280" xr:uid="{00000000-0005-0000-0000-0000E91E0000}"/>
    <cellStyle name="SAPBEXexcBad7 5 2 5" xfId="10233" xr:uid="{00000000-0005-0000-0000-0000EA1E0000}"/>
    <cellStyle name="SAPBEXexcBad7 5 2 6" xfId="12188" xr:uid="{00000000-0005-0000-0000-0000EB1E0000}"/>
    <cellStyle name="SAPBEXexcBad7 5 2 7" xfId="15205" xr:uid="{00000000-0005-0000-0000-0000EC1E0000}"/>
    <cellStyle name="SAPBEXexcBad7 5 2 8" xfId="16266" xr:uid="{00000000-0005-0000-0000-0000ED1E0000}"/>
    <cellStyle name="SAPBEXexcBad7 5 2 9" xfId="18155" xr:uid="{00000000-0005-0000-0000-0000EE1E0000}"/>
    <cellStyle name="SAPBEXexcBad7 5 3" xfId="1255" xr:uid="{00000000-0005-0000-0000-0000EF1E0000}"/>
    <cellStyle name="SAPBEXexcBad7 5 3 10" xfId="20242" xr:uid="{00000000-0005-0000-0000-0000F01E0000}"/>
    <cellStyle name="SAPBEXexcBad7 5 3 11" xfId="21934" xr:uid="{00000000-0005-0000-0000-0000F11E0000}"/>
    <cellStyle name="SAPBEXexcBad7 5 3 2" xfId="4158" xr:uid="{00000000-0005-0000-0000-0000F21E0000}"/>
    <cellStyle name="SAPBEXexcBad7 5 3 3" xfId="6636" xr:uid="{00000000-0005-0000-0000-0000F31E0000}"/>
    <cellStyle name="SAPBEXexcBad7 5 3 4" xfId="8592" xr:uid="{00000000-0005-0000-0000-0000F41E0000}"/>
    <cellStyle name="SAPBEXexcBad7 5 3 5" xfId="10545" xr:uid="{00000000-0005-0000-0000-0000F51E0000}"/>
    <cellStyle name="SAPBEXexcBad7 5 3 6" xfId="12499" xr:uid="{00000000-0005-0000-0000-0000F61E0000}"/>
    <cellStyle name="SAPBEXexcBad7 5 3 7" xfId="3527" xr:uid="{00000000-0005-0000-0000-0000F71E0000}"/>
    <cellStyle name="SAPBEXexcBad7 5 3 8" xfId="16561" xr:uid="{00000000-0005-0000-0000-0000F81E0000}"/>
    <cellStyle name="SAPBEXexcBad7 5 3 9" xfId="18434" xr:uid="{00000000-0005-0000-0000-0000F91E0000}"/>
    <cellStyle name="SAPBEXexcBad7 5 4" xfId="1601" xr:uid="{00000000-0005-0000-0000-0000FA1E0000}"/>
    <cellStyle name="SAPBEXexcBad7 5 4 10" xfId="20569" xr:uid="{00000000-0005-0000-0000-0000FB1E0000}"/>
    <cellStyle name="SAPBEXexcBad7 5 4 11" xfId="22241" xr:uid="{00000000-0005-0000-0000-0000FC1E0000}"/>
    <cellStyle name="SAPBEXexcBad7 5 4 2" xfId="4504" xr:uid="{00000000-0005-0000-0000-0000FD1E0000}"/>
    <cellStyle name="SAPBEXexcBad7 5 4 3" xfId="6982" xr:uid="{00000000-0005-0000-0000-0000FE1E0000}"/>
    <cellStyle name="SAPBEXexcBad7 5 4 4" xfId="8938" xr:uid="{00000000-0005-0000-0000-0000FF1E0000}"/>
    <cellStyle name="SAPBEXexcBad7 5 4 5" xfId="10891" xr:uid="{00000000-0005-0000-0000-0000001F0000}"/>
    <cellStyle name="SAPBEXexcBad7 5 4 6" xfId="12845" xr:uid="{00000000-0005-0000-0000-0000011F0000}"/>
    <cellStyle name="SAPBEXexcBad7 5 4 7" xfId="11906" xr:uid="{00000000-0005-0000-0000-0000021F0000}"/>
    <cellStyle name="SAPBEXexcBad7 5 4 8" xfId="16900" xr:uid="{00000000-0005-0000-0000-0000031F0000}"/>
    <cellStyle name="SAPBEXexcBad7 5 4 9" xfId="18771" xr:uid="{00000000-0005-0000-0000-0000041F0000}"/>
    <cellStyle name="SAPBEXexcBad7 5 5" xfId="1491" xr:uid="{00000000-0005-0000-0000-0000051F0000}"/>
    <cellStyle name="SAPBEXexcBad7 5 5 10" xfId="20461" xr:uid="{00000000-0005-0000-0000-0000061F0000}"/>
    <cellStyle name="SAPBEXexcBad7 5 5 11" xfId="22134" xr:uid="{00000000-0005-0000-0000-0000071F0000}"/>
    <cellStyle name="SAPBEXexcBad7 5 5 2" xfId="4394" xr:uid="{00000000-0005-0000-0000-0000081F0000}"/>
    <cellStyle name="SAPBEXexcBad7 5 5 3" xfId="6872" xr:uid="{00000000-0005-0000-0000-0000091F0000}"/>
    <cellStyle name="SAPBEXexcBad7 5 5 4" xfId="8828" xr:uid="{00000000-0005-0000-0000-00000A1F0000}"/>
    <cellStyle name="SAPBEXexcBad7 5 5 5" xfId="10781" xr:uid="{00000000-0005-0000-0000-00000B1F0000}"/>
    <cellStyle name="SAPBEXexcBad7 5 5 6" xfId="12735" xr:uid="{00000000-0005-0000-0000-00000C1F0000}"/>
    <cellStyle name="SAPBEXexcBad7 5 5 7" xfId="14549" xr:uid="{00000000-0005-0000-0000-00000D1F0000}"/>
    <cellStyle name="SAPBEXexcBad7 5 5 8" xfId="16790" xr:uid="{00000000-0005-0000-0000-00000E1F0000}"/>
    <cellStyle name="SAPBEXexcBad7 5 5 9" xfId="18662" xr:uid="{00000000-0005-0000-0000-00000F1F0000}"/>
    <cellStyle name="SAPBEXexcBad7 5 6" xfId="2113" xr:uid="{00000000-0005-0000-0000-0000101F0000}"/>
    <cellStyle name="SAPBEXexcBad7 5 6 10" xfId="21010" xr:uid="{00000000-0005-0000-0000-0000111F0000}"/>
    <cellStyle name="SAPBEXexcBad7 5 6 11" xfId="22608" xr:uid="{00000000-0005-0000-0000-0000121F0000}"/>
    <cellStyle name="SAPBEXexcBad7 5 6 2" xfId="5016" xr:uid="{00000000-0005-0000-0000-0000131F0000}"/>
    <cellStyle name="SAPBEXexcBad7 5 6 3" xfId="7493" xr:uid="{00000000-0005-0000-0000-0000141F0000}"/>
    <cellStyle name="SAPBEXexcBad7 5 6 4" xfId="9446" xr:uid="{00000000-0005-0000-0000-0000151F0000}"/>
    <cellStyle name="SAPBEXexcBad7 5 6 5" xfId="11400" xr:uid="{00000000-0005-0000-0000-0000161F0000}"/>
    <cellStyle name="SAPBEXexcBad7 5 6 6" xfId="13353" xr:uid="{00000000-0005-0000-0000-0000171F0000}"/>
    <cellStyle name="SAPBEXexcBad7 5 6 7" xfId="13019" xr:uid="{00000000-0005-0000-0000-0000181F0000}"/>
    <cellStyle name="SAPBEXexcBad7 5 6 8" xfId="17384" xr:uid="{00000000-0005-0000-0000-0000191F0000}"/>
    <cellStyle name="SAPBEXexcBad7 5 6 9" xfId="19238" xr:uid="{00000000-0005-0000-0000-00001A1F0000}"/>
    <cellStyle name="SAPBEXexcBad7 5 7" xfId="2531" xr:uid="{00000000-0005-0000-0000-00001B1F0000}"/>
    <cellStyle name="SAPBEXexcBad7 5 7 10" xfId="21388" xr:uid="{00000000-0005-0000-0000-00001C1F0000}"/>
    <cellStyle name="SAPBEXexcBad7 5 7 11" xfId="22942" xr:uid="{00000000-0005-0000-0000-00001D1F0000}"/>
    <cellStyle name="SAPBEXexcBad7 5 7 2" xfId="5433" xr:uid="{00000000-0005-0000-0000-00001E1F0000}"/>
    <cellStyle name="SAPBEXexcBad7 5 7 3" xfId="7909" xr:uid="{00000000-0005-0000-0000-00001F1F0000}"/>
    <cellStyle name="SAPBEXexcBad7 5 7 4" xfId="9861" xr:uid="{00000000-0005-0000-0000-0000201F0000}"/>
    <cellStyle name="SAPBEXexcBad7 5 7 5" xfId="11816" xr:uid="{00000000-0005-0000-0000-0000211F0000}"/>
    <cellStyle name="SAPBEXexcBad7 5 7 6" xfId="13768" xr:uid="{00000000-0005-0000-0000-0000221F0000}"/>
    <cellStyle name="SAPBEXexcBad7 5 7 7" xfId="12431" xr:uid="{00000000-0005-0000-0000-0000231F0000}"/>
    <cellStyle name="SAPBEXexcBad7 5 7 8" xfId="17790" xr:uid="{00000000-0005-0000-0000-0000241F0000}"/>
    <cellStyle name="SAPBEXexcBad7 5 7 9" xfId="19629" xr:uid="{00000000-0005-0000-0000-0000251F0000}"/>
    <cellStyle name="SAPBEXexcBad7 5 8" xfId="2847" xr:uid="{00000000-0005-0000-0000-0000261F0000}"/>
    <cellStyle name="SAPBEXexcBad7 5 8 10" xfId="21684" xr:uid="{00000000-0005-0000-0000-0000271F0000}"/>
    <cellStyle name="SAPBEXexcBad7 5 8 11" xfId="23213" xr:uid="{00000000-0005-0000-0000-0000281F0000}"/>
    <cellStyle name="SAPBEXexcBad7 5 8 2" xfId="5749" xr:uid="{00000000-0005-0000-0000-0000291F0000}"/>
    <cellStyle name="SAPBEXexcBad7 5 8 3" xfId="8225" xr:uid="{00000000-0005-0000-0000-00002A1F0000}"/>
    <cellStyle name="SAPBEXexcBad7 5 8 4" xfId="10177" xr:uid="{00000000-0005-0000-0000-00002B1F0000}"/>
    <cellStyle name="SAPBEXexcBad7 5 8 5" xfId="12132" xr:uid="{00000000-0005-0000-0000-00002C1F0000}"/>
    <cellStyle name="SAPBEXexcBad7 5 8 6" xfId="14082" xr:uid="{00000000-0005-0000-0000-00002D1F0000}"/>
    <cellStyle name="SAPBEXexcBad7 5 8 7" xfId="16211" xr:uid="{00000000-0005-0000-0000-00002E1F0000}"/>
    <cellStyle name="SAPBEXexcBad7 5 8 8" xfId="18099" xr:uid="{00000000-0005-0000-0000-00002F1F0000}"/>
    <cellStyle name="SAPBEXexcBad7 5 8 9" xfId="19934" xr:uid="{00000000-0005-0000-0000-0000301F0000}"/>
    <cellStyle name="SAPBEXexcBad7 5 9" xfId="3297" xr:uid="{00000000-0005-0000-0000-0000311F0000}"/>
    <cellStyle name="SAPBEXexcBad7 6" xfId="861" xr:uid="{00000000-0005-0000-0000-0000321F0000}"/>
    <cellStyle name="SAPBEXexcBad7 6 10" xfId="14216" xr:uid="{00000000-0005-0000-0000-0000331F0000}"/>
    <cellStyle name="SAPBEXexcBad7 6 11" xfId="10453" xr:uid="{00000000-0005-0000-0000-0000341F0000}"/>
    <cellStyle name="SAPBEXexcBad7 6 12" xfId="17119" xr:uid="{00000000-0005-0000-0000-0000351F0000}"/>
    <cellStyle name="SAPBEXexcBad7 6 13" xfId="15684" xr:uid="{00000000-0005-0000-0000-0000361F0000}"/>
    <cellStyle name="SAPBEXexcBad7 6 2" xfId="2698" xr:uid="{00000000-0005-0000-0000-0000371F0000}"/>
    <cellStyle name="SAPBEXexcBad7 6 2 10" xfId="21537" xr:uid="{00000000-0005-0000-0000-0000381F0000}"/>
    <cellStyle name="SAPBEXexcBad7 6 2 11" xfId="23074" xr:uid="{00000000-0005-0000-0000-0000391F0000}"/>
    <cellStyle name="SAPBEXexcBad7 6 2 2" xfId="5600" xr:uid="{00000000-0005-0000-0000-00003A1F0000}"/>
    <cellStyle name="SAPBEXexcBad7 6 2 3" xfId="8076" xr:uid="{00000000-0005-0000-0000-00003B1F0000}"/>
    <cellStyle name="SAPBEXexcBad7 6 2 4" xfId="10028" xr:uid="{00000000-0005-0000-0000-00003C1F0000}"/>
    <cellStyle name="SAPBEXexcBad7 6 2 5" xfId="11983" xr:uid="{00000000-0005-0000-0000-00003D1F0000}"/>
    <cellStyle name="SAPBEXexcBad7 6 2 6" xfId="13933" xr:uid="{00000000-0005-0000-0000-00003E1F0000}"/>
    <cellStyle name="SAPBEXexcBad7 6 2 7" xfId="16062" xr:uid="{00000000-0005-0000-0000-00003F1F0000}"/>
    <cellStyle name="SAPBEXexcBad7 6 2 8" xfId="17951" xr:uid="{00000000-0005-0000-0000-0000401F0000}"/>
    <cellStyle name="SAPBEXexcBad7 6 2 9" xfId="19787" xr:uid="{00000000-0005-0000-0000-0000411F0000}"/>
    <cellStyle name="SAPBEXexcBad7 6 3" xfId="2874" xr:uid="{00000000-0005-0000-0000-0000421F0000}"/>
    <cellStyle name="SAPBEXexcBad7 6 3 10" xfId="21711" xr:uid="{00000000-0005-0000-0000-0000431F0000}"/>
    <cellStyle name="SAPBEXexcBad7 6 3 11" xfId="23240" xr:uid="{00000000-0005-0000-0000-0000441F0000}"/>
    <cellStyle name="SAPBEXexcBad7 6 3 2" xfId="5776" xr:uid="{00000000-0005-0000-0000-0000451F0000}"/>
    <cellStyle name="SAPBEXexcBad7 6 3 3" xfId="8252" xr:uid="{00000000-0005-0000-0000-0000461F0000}"/>
    <cellStyle name="SAPBEXexcBad7 6 3 4" xfId="10204" xr:uid="{00000000-0005-0000-0000-0000471F0000}"/>
    <cellStyle name="SAPBEXexcBad7 6 3 5" xfId="12159" xr:uid="{00000000-0005-0000-0000-0000481F0000}"/>
    <cellStyle name="SAPBEXexcBad7 6 3 6" xfId="14109" xr:uid="{00000000-0005-0000-0000-0000491F0000}"/>
    <cellStyle name="SAPBEXexcBad7 6 3 7" xfId="16238" xr:uid="{00000000-0005-0000-0000-00004A1F0000}"/>
    <cellStyle name="SAPBEXexcBad7 6 3 8" xfId="18126" xr:uid="{00000000-0005-0000-0000-00004B1F0000}"/>
    <cellStyle name="SAPBEXexcBad7 6 3 9" xfId="19961" xr:uid="{00000000-0005-0000-0000-00004C1F0000}"/>
    <cellStyle name="SAPBEXexcBad7 6 4" xfId="3764" xr:uid="{00000000-0005-0000-0000-00004D1F0000}"/>
    <cellStyle name="SAPBEXexcBad7 6 5" xfId="6242" xr:uid="{00000000-0005-0000-0000-00004E1F0000}"/>
    <cellStyle name="SAPBEXexcBad7 6 6" xfId="6525" xr:uid="{00000000-0005-0000-0000-00004F1F0000}"/>
    <cellStyle name="SAPBEXexcBad7 6 7" xfId="7217" xr:uid="{00000000-0005-0000-0000-0000501F0000}"/>
    <cellStyle name="SAPBEXexcBad7 6 8" xfId="8529" xr:uid="{00000000-0005-0000-0000-0000511F0000}"/>
    <cellStyle name="SAPBEXexcBad7 6 9" xfId="14829" xr:uid="{00000000-0005-0000-0000-0000521F0000}"/>
    <cellStyle name="SAPBEXexcBad7 7" xfId="1063" xr:uid="{00000000-0005-0000-0000-0000531F0000}"/>
    <cellStyle name="SAPBEXexcBad7 7 10" xfId="20110" xr:uid="{00000000-0005-0000-0000-0000541F0000}"/>
    <cellStyle name="SAPBEXexcBad7 7 11" xfId="21849" xr:uid="{00000000-0005-0000-0000-0000551F0000}"/>
    <cellStyle name="SAPBEXexcBad7 7 2" xfId="3966" xr:uid="{00000000-0005-0000-0000-0000561F0000}"/>
    <cellStyle name="SAPBEXexcBad7 7 3" xfId="6444" xr:uid="{00000000-0005-0000-0000-0000571F0000}"/>
    <cellStyle name="SAPBEXexcBad7 7 4" xfId="8401" xr:uid="{00000000-0005-0000-0000-0000581F0000}"/>
    <cellStyle name="SAPBEXexcBad7 7 5" xfId="10354" xr:uid="{00000000-0005-0000-0000-0000591F0000}"/>
    <cellStyle name="SAPBEXexcBad7 7 6" xfId="12309" xr:uid="{00000000-0005-0000-0000-00005A1F0000}"/>
    <cellStyle name="SAPBEXexcBad7 7 7" xfId="15087" xr:uid="{00000000-0005-0000-0000-00005B1F0000}"/>
    <cellStyle name="SAPBEXexcBad7 7 8" xfId="16387" xr:uid="{00000000-0005-0000-0000-00005C1F0000}"/>
    <cellStyle name="SAPBEXexcBad7 7 9" xfId="18275" xr:uid="{00000000-0005-0000-0000-00005D1F0000}"/>
    <cellStyle name="SAPBEXexcBad7 8" xfId="1522" xr:uid="{00000000-0005-0000-0000-00005E1F0000}"/>
    <cellStyle name="SAPBEXexcBad7 8 10" xfId="20491" xr:uid="{00000000-0005-0000-0000-00005F1F0000}"/>
    <cellStyle name="SAPBEXexcBad7 8 11" xfId="22163" xr:uid="{00000000-0005-0000-0000-0000601F0000}"/>
    <cellStyle name="SAPBEXexcBad7 8 2" xfId="4425" xr:uid="{00000000-0005-0000-0000-0000611F0000}"/>
    <cellStyle name="SAPBEXexcBad7 8 3" xfId="6903" xr:uid="{00000000-0005-0000-0000-0000621F0000}"/>
    <cellStyle name="SAPBEXexcBad7 8 4" xfId="8859" xr:uid="{00000000-0005-0000-0000-0000631F0000}"/>
    <cellStyle name="SAPBEXexcBad7 8 5" xfId="10812" xr:uid="{00000000-0005-0000-0000-0000641F0000}"/>
    <cellStyle name="SAPBEXexcBad7 8 6" xfId="12766" xr:uid="{00000000-0005-0000-0000-0000651F0000}"/>
    <cellStyle name="SAPBEXexcBad7 8 7" xfId="15936" xr:uid="{00000000-0005-0000-0000-0000661F0000}"/>
    <cellStyle name="SAPBEXexcBad7 8 8" xfId="16821" xr:uid="{00000000-0005-0000-0000-0000671F0000}"/>
    <cellStyle name="SAPBEXexcBad7 8 9" xfId="18693" xr:uid="{00000000-0005-0000-0000-0000681F0000}"/>
    <cellStyle name="SAPBEXexcBad7 9" xfId="1431" xr:uid="{00000000-0005-0000-0000-0000691F0000}"/>
    <cellStyle name="SAPBEXexcBad7 9 10" xfId="20411" xr:uid="{00000000-0005-0000-0000-00006A1F0000}"/>
    <cellStyle name="SAPBEXexcBad7 9 11" xfId="22101" xr:uid="{00000000-0005-0000-0000-00006B1F0000}"/>
    <cellStyle name="SAPBEXexcBad7 9 2" xfId="4334" xr:uid="{00000000-0005-0000-0000-00006C1F0000}"/>
    <cellStyle name="SAPBEXexcBad7 9 3" xfId="6812" xr:uid="{00000000-0005-0000-0000-00006D1F0000}"/>
    <cellStyle name="SAPBEXexcBad7 9 4" xfId="8768" xr:uid="{00000000-0005-0000-0000-00006E1F0000}"/>
    <cellStyle name="SAPBEXexcBad7 9 5" xfId="10721" xr:uid="{00000000-0005-0000-0000-00006F1F0000}"/>
    <cellStyle name="SAPBEXexcBad7 9 6" xfId="12675" xr:uid="{00000000-0005-0000-0000-0000701F0000}"/>
    <cellStyle name="SAPBEXexcBad7 9 7" xfId="7179" xr:uid="{00000000-0005-0000-0000-0000711F0000}"/>
    <cellStyle name="SAPBEXexcBad7 9 8" xfId="16732" xr:uid="{00000000-0005-0000-0000-0000721F0000}"/>
    <cellStyle name="SAPBEXexcBad7 9 9" xfId="18605" xr:uid="{00000000-0005-0000-0000-0000731F0000}"/>
    <cellStyle name="SAPBEXexcBad8" xfId="306" xr:uid="{00000000-0005-0000-0000-0000741F0000}"/>
    <cellStyle name="SAPBEXexcBad8 10" xfId="2083" xr:uid="{00000000-0005-0000-0000-0000751F0000}"/>
    <cellStyle name="SAPBEXexcBad8 10 10" xfId="20985" xr:uid="{00000000-0005-0000-0000-0000761F0000}"/>
    <cellStyle name="SAPBEXexcBad8 10 11" xfId="22593" xr:uid="{00000000-0005-0000-0000-0000771F0000}"/>
    <cellStyle name="SAPBEXexcBad8 10 2" xfId="4986" xr:uid="{00000000-0005-0000-0000-0000781F0000}"/>
    <cellStyle name="SAPBEXexcBad8 10 3" xfId="7463" xr:uid="{00000000-0005-0000-0000-0000791F0000}"/>
    <cellStyle name="SAPBEXexcBad8 10 4" xfId="9416" xr:uid="{00000000-0005-0000-0000-00007A1F0000}"/>
    <cellStyle name="SAPBEXexcBad8 10 5" xfId="11371" xr:uid="{00000000-0005-0000-0000-00007B1F0000}"/>
    <cellStyle name="SAPBEXexcBad8 10 6" xfId="13323" xr:uid="{00000000-0005-0000-0000-00007C1F0000}"/>
    <cellStyle name="SAPBEXexcBad8 10 7" xfId="13682" xr:uid="{00000000-0005-0000-0000-00007D1F0000}"/>
    <cellStyle name="SAPBEXexcBad8 10 8" xfId="17355" xr:uid="{00000000-0005-0000-0000-00007E1F0000}"/>
    <cellStyle name="SAPBEXexcBad8 10 9" xfId="19210" xr:uid="{00000000-0005-0000-0000-00007F1F0000}"/>
    <cellStyle name="SAPBEXexcBad8 11" xfId="2383" xr:uid="{00000000-0005-0000-0000-0000801F0000}"/>
    <cellStyle name="SAPBEXexcBad8 11 10" xfId="21263" xr:uid="{00000000-0005-0000-0000-0000811F0000}"/>
    <cellStyle name="SAPBEXexcBad8 11 11" xfId="22836" xr:uid="{00000000-0005-0000-0000-0000821F0000}"/>
    <cellStyle name="SAPBEXexcBad8 11 2" xfId="5286" xr:uid="{00000000-0005-0000-0000-0000831F0000}"/>
    <cellStyle name="SAPBEXexcBad8 11 3" xfId="7762" xr:uid="{00000000-0005-0000-0000-0000841F0000}"/>
    <cellStyle name="SAPBEXexcBad8 11 4" xfId="9715" xr:uid="{00000000-0005-0000-0000-0000851F0000}"/>
    <cellStyle name="SAPBEXexcBad8 11 5" xfId="11669" xr:uid="{00000000-0005-0000-0000-0000861F0000}"/>
    <cellStyle name="SAPBEXexcBad8 11 6" xfId="13621" xr:uid="{00000000-0005-0000-0000-0000871F0000}"/>
    <cellStyle name="SAPBEXexcBad8 11 7" xfId="13065" xr:uid="{00000000-0005-0000-0000-0000881F0000}"/>
    <cellStyle name="SAPBEXexcBad8 11 8" xfId="17649" xr:uid="{00000000-0005-0000-0000-0000891F0000}"/>
    <cellStyle name="SAPBEXexcBad8 11 9" xfId="19495" xr:uid="{00000000-0005-0000-0000-00008A1F0000}"/>
    <cellStyle name="SAPBEXexcBad8 12" xfId="2316" xr:uid="{00000000-0005-0000-0000-00008B1F0000}"/>
    <cellStyle name="SAPBEXexcBad8 12 10" xfId="21197" xr:uid="{00000000-0005-0000-0000-00008C1F0000}"/>
    <cellStyle name="SAPBEXexcBad8 12 11" xfId="22774" xr:uid="{00000000-0005-0000-0000-00008D1F0000}"/>
    <cellStyle name="SAPBEXexcBad8 12 2" xfId="5219" xr:uid="{00000000-0005-0000-0000-00008E1F0000}"/>
    <cellStyle name="SAPBEXexcBad8 12 3" xfId="7695" xr:uid="{00000000-0005-0000-0000-00008F1F0000}"/>
    <cellStyle name="SAPBEXexcBad8 12 4" xfId="9648" xr:uid="{00000000-0005-0000-0000-0000901F0000}"/>
    <cellStyle name="SAPBEXexcBad8 12 5" xfId="11602" xr:uid="{00000000-0005-0000-0000-0000911F0000}"/>
    <cellStyle name="SAPBEXexcBad8 12 6" xfId="13554" xr:uid="{00000000-0005-0000-0000-0000921F0000}"/>
    <cellStyle name="SAPBEXexcBad8 12 7" xfId="7409" xr:uid="{00000000-0005-0000-0000-0000931F0000}"/>
    <cellStyle name="SAPBEXexcBad8 12 8" xfId="17583" xr:uid="{00000000-0005-0000-0000-0000941F0000}"/>
    <cellStyle name="SAPBEXexcBad8 12 9" xfId="19429" xr:uid="{00000000-0005-0000-0000-0000951F0000}"/>
    <cellStyle name="SAPBEXexcBad8 13" xfId="2823" xr:uid="{00000000-0005-0000-0000-0000961F0000}"/>
    <cellStyle name="SAPBEXexcBad8 13 10" xfId="21660" xr:uid="{00000000-0005-0000-0000-0000971F0000}"/>
    <cellStyle name="SAPBEXexcBad8 13 11" xfId="23190" xr:uid="{00000000-0005-0000-0000-0000981F0000}"/>
    <cellStyle name="SAPBEXexcBad8 13 2" xfId="5725" xr:uid="{00000000-0005-0000-0000-0000991F0000}"/>
    <cellStyle name="SAPBEXexcBad8 13 3" xfId="8201" xr:uid="{00000000-0005-0000-0000-00009A1F0000}"/>
    <cellStyle name="SAPBEXexcBad8 13 4" xfId="10153" xr:uid="{00000000-0005-0000-0000-00009B1F0000}"/>
    <cellStyle name="SAPBEXexcBad8 13 5" xfId="12108" xr:uid="{00000000-0005-0000-0000-00009C1F0000}"/>
    <cellStyle name="SAPBEXexcBad8 13 6" xfId="14058" xr:uid="{00000000-0005-0000-0000-00009D1F0000}"/>
    <cellStyle name="SAPBEXexcBad8 13 7" xfId="16187" xr:uid="{00000000-0005-0000-0000-00009E1F0000}"/>
    <cellStyle name="SAPBEXexcBad8 13 8" xfId="18075" xr:uid="{00000000-0005-0000-0000-00009F1F0000}"/>
    <cellStyle name="SAPBEXexcBad8 13 9" xfId="19910" xr:uid="{00000000-0005-0000-0000-0000A01F0000}"/>
    <cellStyle name="SAPBEXexcBad8 14" xfId="3209" xr:uid="{00000000-0005-0000-0000-0000A11F0000}"/>
    <cellStyle name="SAPBEXexcBad8 15" xfId="2972" xr:uid="{00000000-0005-0000-0000-0000A21F0000}"/>
    <cellStyle name="SAPBEXexcBad8 16" xfId="7835" xr:uid="{00000000-0005-0000-0000-0000A31F0000}"/>
    <cellStyle name="SAPBEXexcBad8 17" xfId="6892" xr:uid="{00000000-0005-0000-0000-0000A41F0000}"/>
    <cellStyle name="SAPBEXexcBad8 18" xfId="7195" xr:uid="{00000000-0005-0000-0000-0000A51F0000}"/>
    <cellStyle name="SAPBEXexcBad8 19" xfId="15233" xr:uid="{00000000-0005-0000-0000-0000A61F0000}"/>
    <cellStyle name="SAPBEXexcBad8 2" xfId="357" xr:uid="{00000000-0005-0000-0000-0000A71F0000}"/>
    <cellStyle name="SAPBEXexcBad8 2 10" xfId="3260" xr:uid="{00000000-0005-0000-0000-0000A81F0000}"/>
    <cellStyle name="SAPBEXexcBad8 2 11" xfId="3642" xr:uid="{00000000-0005-0000-0000-0000A91F0000}"/>
    <cellStyle name="SAPBEXexcBad8 2 12" xfId="6159" xr:uid="{00000000-0005-0000-0000-0000AA1F0000}"/>
    <cellStyle name="SAPBEXexcBad8 2 13" xfId="9752" xr:uid="{00000000-0005-0000-0000-0000AB1F0000}"/>
    <cellStyle name="SAPBEXexcBad8 2 14" xfId="11706" xr:uid="{00000000-0005-0000-0000-0000AC1F0000}"/>
    <cellStyle name="SAPBEXexcBad8 2 15" xfId="15568" xr:uid="{00000000-0005-0000-0000-0000AD1F0000}"/>
    <cellStyle name="SAPBEXexcBad8 2 16" xfId="15734" xr:uid="{00000000-0005-0000-0000-0000AE1F0000}"/>
    <cellStyle name="SAPBEXexcBad8 2 17" xfId="17686" xr:uid="{00000000-0005-0000-0000-0000AF1F0000}"/>
    <cellStyle name="SAPBEXexcBad8 2 18" xfId="17148" xr:uid="{00000000-0005-0000-0000-0000B01F0000}"/>
    <cellStyle name="SAPBEXexcBad8 2 19" xfId="21300" xr:uid="{00000000-0005-0000-0000-0000B11F0000}"/>
    <cellStyle name="SAPBEXexcBad8 2 2" xfId="564" xr:uid="{00000000-0005-0000-0000-0000B21F0000}"/>
    <cellStyle name="SAPBEXexcBad8 2 2 10" xfId="5925" xr:uid="{00000000-0005-0000-0000-0000B31F0000}"/>
    <cellStyle name="SAPBEXexcBad8 2 2 11" xfId="14440" xr:uid="{00000000-0005-0000-0000-0000B41F0000}"/>
    <cellStyle name="SAPBEXexcBad8 2 2 12" xfId="15484" xr:uid="{00000000-0005-0000-0000-0000B51F0000}"/>
    <cellStyle name="SAPBEXexcBad8 2 2 13" xfId="5924" xr:uid="{00000000-0005-0000-0000-0000B61F0000}"/>
    <cellStyle name="SAPBEXexcBad8 2 2 14" xfId="19403" xr:uid="{00000000-0005-0000-0000-0000B71F0000}"/>
    <cellStyle name="SAPBEXexcBad8 2 2 2" xfId="1082" xr:uid="{00000000-0005-0000-0000-0000B81F0000}"/>
    <cellStyle name="SAPBEXexcBad8 2 2 2 10" xfId="20128" xr:uid="{00000000-0005-0000-0000-0000B91F0000}"/>
    <cellStyle name="SAPBEXexcBad8 2 2 2 11" xfId="21867" xr:uid="{00000000-0005-0000-0000-0000BA1F0000}"/>
    <cellStyle name="SAPBEXexcBad8 2 2 2 2" xfId="3985" xr:uid="{00000000-0005-0000-0000-0000BB1F0000}"/>
    <cellStyle name="SAPBEXexcBad8 2 2 2 3" xfId="6463" xr:uid="{00000000-0005-0000-0000-0000BC1F0000}"/>
    <cellStyle name="SAPBEXexcBad8 2 2 2 4" xfId="8420" xr:uid="{00000000-0005-0000-0000-0000BD1F0000}"/>
    <cellStyle name="SAPBEXexcBad8 2 2 2 5" xfId="10373" xr:uid="{00000000-0005-0000-0000-0000BE1F0000}"/>
    <cellStyle name="SAPBEXexcBad8 2 2 2 6" xfId="12328" xr:uid="{00000000-0005-0000-0000-0000BF1F0000}"/>
    <cellStyle name="SAPBEXexcBad8 2 2 2 7" xfId="15550" xr:uid="{00000000-0005-0000-0000-0000C01F0000}"/>
    <cellStyle name="SAPBEXexcBad8 2 2 2 8" xfId="16406" xr:uid="{00000000-0005-0000-0000-0000C11F0000}"/>
    <cellStyle name="SAPBEXexcBad8 2 2 2 9" xfId="18294" xr:uid="{00000000-0005-0000-0000-0000C21F0000}"/>
    <cellStyle name="SAPBEXexcBad8 2 2 3" xfId="1369" xr:uid="{00000000-0005-0000-0000-0000C31F0000}"/>
    <cellStyle name="SAPBEXexcBad8 2 2 3 10" xfId="20354" xr:uid="{00000000-0005-0000-0000-0000C41F0000}"/>
    <cellStyle name="SAPBEXexcBad8 2 2 3 11" xfId="22046" xr:uid="{00000000-0005-0000-0000-0000C51F0000}"/>
    <cellStyle name="SAPBEXexcBad8 2 2 3 2" xfId="4272" xr:uid="{00000000-0005-0000-0000-0000C61F0000}"/>
    <cellStyle name="SAPBEXexcBad8 2 2 3 3" xfId="6750" xr:uid="{00000000-0005-0000-0000-0000C71F0000}"/>
    <cellStyle name="SAPBEXexcBad8 2 2 3 4" xfId="8706" xr:uid="{00000000-0005-0000-0000-0000C81F0000}"/>
    <cellStyle name="SAPBEXexcBad8 2 2 3 5" xfId="10659" xr:uid="{00000000-0005-0000-0000-0000C91F0000}"/>
    <cellStyle name="SAPBEXexcBad8 2 2 3 6" xfId="12613" xr:uid="{00000000-0005-0000-0000-0000CA1F0000}"/>
    <cellStyle name="SAPBEXexcBad8 2 2 3 7" xfId="15981" xr:uid="{00000000-0005-0000-0000-0000CB1F0000}"/>
    <cellStyle name="SAPBEXexcBad8 2 2 3 8" xfId="16675" xr:uid="{00000000-0005-0000-0000-0000CC1F0000}"/>
    <cellStyle name="SAPBEXexcBad8 2 2 3 9" xfId="18547" xr:uid="{00000000-0005-0000-0000-0000CD1F0000}"/>
    <cellStyle name="SAPBEXexcBad8 2 2 4" xfId="1983" xr:uid="{00000000-0005-0000-0000-0000CE1F0000}"/>
    <cellStyle name="SAPBEXexcBad8 2 2 4 10" xfId="20894" xr:uid="{00000000-0005-0000-0000-0000CF1F0000}"/>
    <cellStyle name="SAPBEXexcBad8 2 2 4 11" xfId="22508" xr:uid="{00000000-0005-0000-0000-0000D01F0000}"/>
    <cellStyle name="SAPBEXexcBad8 2 2 4 2" xfId="4886" xr:uid="{00000000-0005-0000-0000-0000D11F0000}"/>
    <cellStyle name="SAPBEXexcBad8 2 2 4 3" xfId="7364" xr:uid="{00000000-0005-0000-0000-0000D21F0000}"/>
    <cellStyle name="SAPBEXexcBad8 2 2 4 4" xfId="9318" xr:uid="{00000000-0005-0000-0000-0000D31F0000}"/>
    <cellStyle name="SAPBEXexcBad8 2 2 4 5" xfId="11272" xr:uid="{00000000-0005-0000-0000-0000D41F0000}"/>
    <cellStyle name="SAPBEXexcBad8 2 2 4 6" xfId="13224" xr:uid="{00000000-0005-0000-0000-0000D51F0000}"/>
    <cellStyle name="SAPBEXexcBad8 2 2 4 7" xfId="13271" xr:uid="{00000000-0005-0000-0000-0000D61F0000}"/>
    <cellStyle name="SAPBEXexcBad8 2 2 4 8" xfId="17260" xr:uid="{00000000-0005-0000-0000-0000D71F0000}"/>
    <cellStyle name="SAPBEXexcBad8 2 2 4 9" xfId="19119" xr:uid="{00000000-0005-0000-0000-0000D81F0000}"/>
    <cellStyle name="SAPBEXexcBad8 2 2 5" xfId="3467" xr:uid="{00000000-0005-0000-0000-0000D91F0000}"/>
    <cellStyle name="SAPBEXexcBad8 2 2 6" xfId="5945" xr:uid="{00000000-0005-0000-0000-0000DA1F0000}"/>
    <cellStyle name="SAPBEXexcBad8 2 2 7" xfId="4933" xr:uid="{00000000-0005-0000-0000-0000DB1F0000}"/>
    <cellStyle name="SAPBEXexcBad8 2 2 8" xfId="6971" xr:uid="{00000000-0005-0000-0000-0000DC1F0000}"/>
    <cellStyle name="SAPBEXexcBad8 2 2 9" xfId="8268" xr:uid="{00000000-0005-0000-0000-0000DD1F0000}"/>
    <cellStyle name="SAPBEXexcBad8 2 3" xfId="907" xr:uid="{00000000-0005-0000-0000-0000DE1F0000}"/>
    <cellStyle name="SAPBEXexcBad8 2 3 10" xfId="17123" xr:uid="{00000000-0005-0000-0000-0000DF1F0000}"/>
    <cellStyle name="SAPBEXexcBad8 2 3 11" xfId="20736" xr:uid="{00000000-0005-0000-0000-0000E01F0000}"/>
    <cellStyle name="SAPBEXexcBad8 2 3 2" xfId="3810" xr:uid="{00000000-0005-0000-0000-0000E11F0000}"/>
    <cellStyle name="SAPBEXexcBad8 2 3 3" xfId="6288" xr:uid="{00000000-0005-0000-0000-0000E21F0000}"/>
    <cellStyle name="SAPBEXexcBad8 2 3 4" xfId="6510" xr:uid="{00000000-0005-0000-0000-0000E31F0000}"/>
    <cellStyle name="SAPBEXexcBad8 2 3 5" xfId="9111" xr:uid="{00000000-0005-0000-0000-0000E41F0000}"/>
    <cellStyle name="SAPBEXexcBad8 2 3 6" xfId="11065" xr:uid="{00000000-0005-0000-0000-0000E51F0000}"/>
    <cellStyle name="SAPBEXexcBad8 2 3 7" xfId="12050" xr:uid="{00000000-0005-0000-0000-0000E61F0000}"/>
    <cellStyle name="SAPBEXexcBad8 2 3 8" xfId="15549" xr:uid="{00000000-0005-0000-0000-0000E71F0000}"/>
    <cellStyle name="SAPBEXexcBad8 2 3 9" xfId="17069" xr:uid="{00000000-0005-0000-0000-0000E81F0000}"/>
    <cellStyle name="SAPBEXexcBad8 2 4" xfId="831" xr:uid="{00000000-0005-0000-0000-0000E91F0000}"/>
    <cellStyle name="SAPBEXexcBad8 2 4 10" xfId="18357" xr:uid="{00000000-0005-0000-0000-0000EA1F0000}"/>
    <cellStyle name="SAPBEXexcBad8 2 4 11" xfId="19720" xr:uid="{00000000-0005-0000-0000-0000EB1F0000}"/>
    <cellStyle name="SAPBEXexcBad8 2 4 2" xfId="3734" xr:uid="{00000000-0005-0000-0000-0000EC1F0000}"/>
    <cellStyle name="SAPBEXexcBad8 2 4 3" xfId="6212" xr:uid="{00000000-0005-0000-0000-0000ED1F0000}"/>
    <cellStyle name="SAPBEXexcBad8 2 4 4" xfId="6533" xr:uid="{00000000-0005-0000-0000-0000EE1F0000}"/>
    <cellStyle name="SAPBEXexcBad8 2 4 5" xfId="7216" xr:uid="{00000000-0005-0000-0000-0000EF1F0000}"/>
    <cellStyle name="SAPBEXexcBad8 2 4 6" xfId="8528" xr:uid="{00000000-0005-0000-0000-0000F01F0000}"/>
    <cellStyle name="SAPBEXexcBad8 2 4 7" xfId="15381" xr:uid="{00000000-0005-0000-0000-0000F11F0000}"/>
    <cellStyle name="SAPBEXexcBad8 2 4 8" xfId="14149" xr:uid="{00000000-0005-0000-0000-0000F21F0000}"/>
    <cellStyle name="SAPBEXexcBad8 2 4 9" xfId="15780" xr:uid="{00000000-0005-0000-0000-0000F31F0000}"/>
    <cellStyle name="SAPBEXexcBad8 2 5" xfId="1566" xr:uid="{00000000-0005-0000-0000-0000F41F0000}"/>
    <cellStyle name="SAPBEXexcBad8 2 5 10" xfId="20535" xr:uid="{00000000-0005-0000-0000-0000F51F0000}"/>
    <cellStyle name="SAPBEXexcBad8 2 5 11" xfId="22207" xr:uid="{00000000-0005-0000-0000-0000F61F0000}"/>
    <cellStyle name="SAPBEXexcBad8 2 5 2" xfId="4469" xr:uid="{00000000-0005-0000-0000-0000F71F0000}"/>
    <cellStyle name="SAPBEXexcBad8 2 5 3" xfId="6947" xr:uid="{00000000-0005-0000-0000-0000F81F0000}"/>
    <cellStyle name="SAPBEXexcBad8 2 5 4" xfId="8903" xr:uid="{00000000-0005-0000-0000-0000F91F0000}"/>
    <cellStyle name="SAPBEXexcBad8 2 5 5" xfId="10856" xr:uid="{00000000-0005-0000-0000-0000FA1F0000}"/>
    <cellStyle name="SAPBEXexcBad8 2 5 6" xfId="12810" xr:uid="{00000000-0005-0000-0000-0000FB1F0000}"/>
    <cellStyle name="SAPBEXexcBad8 2 5 7" xfId="14427" xr:uid="{00000000-0005-0000-0000-0000FC1F0000}"/>
    <cellStyle name="SAPBEXexcBad8 2 5 8" xfId="16865" xr:uid="{00000000-0005-0000-0000-0000FD1F0000}"/>
    <cellStyle name="SAPBEXexcBad8 2 5 9" xfId="18737" xr:uid="{00000000-0005-0000-0000-0000FE1F0000}"/>
    <cellStyle name="SAPBEXexcBad8 2 6" xfId="1864" xr:uid="{00000000-0005-0000-0000-0000FF1F0000}"/>
    <cellStyle name="SAPBEXexcBad8 2 6 10" xfId="20783" xr:uid="{00000000-0005-0000-0000-000000200000}"/>
    <cellStyle name="SAPBEXexcBad8 2 6 11" xfId="22399" xr:uid="{00000000-0005-0000-0000-000001200000}"/>
    <cellStyle name="SAPBEXexcBad8 2 6 2" xfId="4767" xr:uid="{00000000-0005-0000-0000-000002200000}"/>
    <cellStyle name="SAPBEXexcBad8 2 6 3" xfId="7245" xr:uid="{00000000-0005-0000-0000-000003200000}"/>
    <cellStyle name="SAPBEXexcBad8 2 6 4" xfId="9199" xr:uid="{00000000-0005-0000-0000-000004200000}"/>
    <cellStyle name="SAPBEXexcBad8 2 6 5" xfId="11154" xr:uid="{00000000-0005-0000-0000-000005200000}"/>
    <cellStyle name="SAPBEXexcBad8 2 6 6" xfId="13105" xr:uid="{00000000-0005-0000-0000-000006200000}"/>
    <cellStyle name="SAPBEXexcBad8 2 6 7" xfId="13051" xr:uid="{00000000-0005-0000-0000-000007200000}"/>
    <cellStyle name="SAPBEXexcBad8 2 6 8" xfId="17144" xr:uid="{00000000-0005-0000-0000-000008200000}"/>
    <cellStyle name="SAPBEXexcBad8 2 6 9" xfId="19004" xr:uid="{00000000-0005-0000-0000-000009200000}"/>
    <cellStyle name="SAPBEXexcBad8 2 7" xfId="2164" xr:uid="{00000000-0005-0000-0000-00000A200000}"/>
    <cellStyle name="SAPBEXexcBad8 2 7 10" xfId="21058" xr:uid="{00000000-0005-0000-0000-00000B200000}"/>
    <cellStyle name="SAPBEXexcBad8 2 7 11" xfId="22649" xr:uid="{00000000-0005-0000-0000-00000C200000}"/>
    <cellStyle name="SAPBEXexcBad8 2 7 2" xfId="5067" xr:uid="{00000000-0005-0000-0000-00000D200000}"/>
    <cellStyle name="SAPBEXexcBad8 2 7 3" xfId="7544" xr:uid="{00000000-0005-0000-0000-00000E200000}"/>
    <cellStyle name="SAPBEXexcBad8 2 7 4" xfId="9497" xr:uid="{00000000-0005-0000-0000-00000F200000}"/>
    <cellStyle name="SAPBEXexcBad8 2 7 5" xfId="11451" xr:uid="{00000000-0005-0000-0000-000010200000}"/>
    <cellStyle name="SAPBEXexcBad8 2 7 6" xfId="13404" xr:uid="{00000000-0005-0000-0000-000011200000}"/>
    <cellStyle name="SAPBEXexcBad8 2 7 7" xfId="13863" xr:uid="{00000000-0005-0000-0000-000012200000}"/>
    <cellStyle name="SAPBEXexcBad8 2 7 8" xfId="17435" xr:uid="{00000000-0005-0000-0000-000013200000}"/>
    <cellStyle name="SAPBEXexcBad8 2 7 9" xfId="19287" xr:uid="{00000000-0005-0000-0000-000014200000}"/>
    <cellStyle name="SAPBEXexcBad8 2 8" xfId="2572" xr:uid="{00000000-0005-0000-0000-000015200000}"/>
    <cellStyle name="SAPBEXexcBad8 2 8 10" xfId="21428" xr:uid="{00000000-0005-0000-0000-000016200000}"/>
    <cellStyle name="SAPBEXexcBad8 2 8 11" xfId="22981" xr:uid="{00000000-0005-0000-0000-000017200000}"/>
    <cellStyle name="SAPBEXexcBad8 2 8 2" xfId="5474" xr:uid="{00000000-0005-0000-0000-000018200000}"/>
    <cellStyle name="SAPBEXexcBad8 2 8 3" xfId="7950" xr:uid="{00000000-0005-0000-0000-000019200000}"/>
    <cellStyle name="SAPBEXexcBad8 2 8 4" xfId="9902" xr:uid="{00000000-0005-0000-0000-00001A200000}"/>
    <cellStyle name="SAPBEXexcBad8 2 8 5" xfId="11857" xr:uid="{00000000-0005-0000-0000-00001B200000}"/>
    <cellStyle name="SAPBEXexcBad8 2 8 6" xfId="13809" xr:uid="{00000000-0005-0000-0000-00001C200000}"/>
    <cellStyle name="SAPBEXexcBad8 2 8 7" xfId="12436" xr:uid="{00000000-0005-0000-0000-00001D200000}"/>
    <cellStyle name="SAPBEXexcBad8 2 8 8" xfId="17831" xr:uid="{00000000-0005-0000-0000-00001E200000}"/>
    <cellStyle name="SAPBEXexcBad8 2 8 9" xfId="19669" xr:uid="{00000000-0005-0000-0000-00001F200000}"/>
    <cellStyle name="SAPBEXexcBad8 2 9" xfId="2424" xr:uid="{00000000-0005-0000-0000-000020200000}"/>
    <cellStyle name="SAPBEXexcBad8 2 9 10" xfId="21303" xr:uid="{00000000-0005-0000-0000-000021200000}"/>
    <cellStyle name="SAPBEXexcBad8 2 9 11" xfId="22874" xr:uid="{00000000-0005-0000-0000-000022200000}"/>
    <cellStyle name="SAPBEXexcBad8 2 9 2" xfId="5327" xr:uid="{00000000-0005-0000-0000-000023200000}"/>
    <cellStyle name="SAPBEXexcBad8 2 9 3" xfId="7803" xr:uid="{00000000-0005-0000-0000-000024200000}"/>
    <cellStyle name="SAPBEXexcBad8 2 9 4" xfId="9756" xr:uid="{00000000-0005-0000-0000-000025200000}"/>
    <cellStyle name="SAPBEXexcBad8 2 9 5" xfId="11710" xr:uid="{00000000-0005-0000-0000-000026200000}"/>
    <cellStyle name="SAPBEXexcBad8 2 9 6" xfId="13661" xr:uid="{00000000-0005-0000-0000-000027200000}"/>
    <cellStyle name="SAPBEXexcBad8 2 9 7" xfId="14995" xr:uid="{00000000-0005-0000-0000-000028200000}"/>
    <cellStyle name="SAPBEXexcBad8 2 9 8" xfId="17690" xr:uid="{00000000-0005-0000-0000-000029200000}"/>
    <cellStyle name="SAPBEXexcBad8 2 9 9" xfId="19535" xr:uid="{00000000-0005-0000-0000-00002A200000}"/>
    <cellStyle name="SAPBEXexcBad8 20" xfId="11935" xr:uid="{00000000-0005-0000-0000-00002B200000}"/>
    <cellStyle name="SAPBEXexcBad8 21" xfId="14448" xr:uid="{00000000-0005-0000-0000-00002C200000}"/>
    <cellStyle name="SAPBEXexcBad8 22" xfId="18627" xr:uid="{00000000-0005-0000-0000-00002D200000}"/>
    <cellStyle name="SAPBEXexcBad8 23" xfId="17727" xr:uid="{00000000-0005-0000-0000-00002E200000}"/>
    <cellStyle name="SAPBEXexcBad8 3" xfId="441" xr:uid="{00000000-0005-0000-0000-00002F200000}"/>
    <cellStyle name="SAPBEXexcBad8 3 10" xfId="5822" xr:uid="{00000000-0005-0000-0000-000030200000}"/>
    <cellStyle name="SAPBEXexcBad8 3 11" xfId="7665" xr:uid="{00000000-0005-0000-0000-000031200000}"/>
    <cellStyle name="SAPBEXexcBad8 3 12" xfId="5960" xr:uid="{00000000-0005-0000-0000-000032200000}"/>
    <cellStyle name="SAPBEXexcBad8 3 13" xfId="6114" xr:uid="{00000000-0005-0000-0000-000033200000}"/>
    <cellStyle name="SAPBEXexcBad8 3 14" xfId="15964" xr:uid="{00000000-0005-0000-0000-000034200000}"/>
    <cellStyle name="SAPBEXexcBad8 3 15" xfId="12359" xr:uid="{00000000-0005-0000-0000-000035200000}"/>
    <cellStyle name="SAPBEXexcBad8 3 16" xfId="15213" xr:uid="{00000000-0005-0000-0000-000036200000}"/>
    <cellStyle name="SAPBEXexcBad8 3 17" xfId="11139" xr:uid="{00000000-0005-0000-0000-000037200000}"/>
    <cellStyle name="SAPBEXexcBad8 3 18" xfId="17721" xr:uid="{00000000-0005-0000-0000-000038200000}"/>
    <cellStyle name="SAPBEXexcBad8 3 2" xfId="989" xr:uid="{00000000-0005-0000-0000-000039200000}"/>
    <cellStyle name="SAPBEXexcBad8 3 2 10" xfId="20036" xr:uid="{00000000-0005-0000-0000-00003A200000}"/>
    <cellStyle name="SAPBEXexcBad8 3 2 11" xfId="21783" xr:uid="{00000000-0005-0000-0000-00003B200000}"/>
    <cellStyle name="SAPBEXexcBad8 3 2 2" xfId="3892" xr:uid="{00000000-0005-0000-0000-00003C200000}"/>
    <cellStyle name="SAPBEXexcBad8 3 2 3" xfId="6370" xr:uid="{00000000-0005-0000-0000-00003D200000}"/>
    <cellStyle name="SAPBEXexcBad8 3 2 4" xfId="8327" xr:uid="{00000000-0005-0000-0000-00003E200000}"/>
    <cellStyle name="SAPBEXexcBad8 3 2 5" xfId="10280" xr:uid="{00000000-0005-0000-0000-00003F200000}"/>
    <cellStyle name="SAPBEXexcBad8 3 2 6" xfId="12235" xr:uid="{00000000-0005-0000-0000-000040200000}"/>
    <cellStyle name="SAPBEXexcBad8 3 2 7" xfId="10880" xr:uid="{00000000-0005-0000-0000-000041200000}"/>
    <cellStyle name="SAPBEXexcBad8 3 2 8" xfId="16313" xr:uid="{00000000-0005-0000-0000-000042200000}"/>
    <cellStyle name="SAPBEXexcBad8 3 2 9" xfId="18201" xr:uid="{00000000-0005-0000-0000-000043200000}"/>
    <cellStyle name="SAPBEXexcBad8 3 3" xfId="1302" xr:uid="{00000000-0005-0000-0000-000044200000}"/>
    <cellStyle name="SAPBEXexcBad8 3 3 10" xfId="20287" xr:uid="{00000000-0005-0000-0000-000045200000}"/>
    <cellStyle name="SAPBEXexcBad8 3 3 11" xfId="21979" xr:uid="{00000000-0005-0000-0000-000046200000}"/>
    <cellStyle name="SAPBEXexcBad8 3 3 2" xfId="4205" xr:uid="{00000000-0005-0000-0000-000047200000}"/>
    <cellStyle name="SAPBEXexcBad8 3 3 3" xfId="6683" xr:uid="{00000000-0005-0000-0000-000048200000}"/>
    <cellStyle name="SAPBEXexcBad8 3 3 4" xfId="8639" xr:uid="{00000000-0005-0000-0000-000049200000}"/>
    <cellStyle name="SAPBEXexcBad8 3 3 5" xfId="10592" xr:uid="{00000000-0005-0000-0000-00004A200000}"/>
    <cellStyle name="SAPBEXexcBad8 3 3 6" xfId="12546" xr:uid="{00000000-0005-0000-0000-00004B200000}"/>
    <cellStyle name="SAPBEXexcBad8 3 3 7" xfId="13526" xr:uid="{00000000-0005-0000-0000-00004C200000}"/>
    <cellStyle name="SAPBEXexcBad8 3 3 8" xfId="16608" xr:uid="{00000000-0005-0000-0000-00004D200000}"/>
    <cellStyle name="SAPBEXexcBad8 3 3 9" xfId="18480" xr:uid="{00000000-0005-0000-0000-00004E200000}"/>
    <cellStyle name="SAPBEXexcBad8 3 4" xfId="1647" xr:uid="{00000000-0005-0000-0000-00004F200000}"/>
    <cellStyle name="SAPBEXexcBad8 3 4 10" xfId="20615" xr:uid="{00000000-0005-0000-0000-000050200000}"/>
    <cellStyle name="SAPBEXexcBad8 3 4 11" xfId="22287" xr:uid="{00000000-0005-0000-0000-000051200000}"/>
    <cellStyle name="SAPBEXexcBad8 3 4 2" xfId="4550" xr:uid="{00000000-0005-0000-0000-000052200000}"/>
    <cellStyle name="SAPBEXexcBad8 3 4 3" xfId="7028" xr:uid="{00000000-0005-0000-0000-000053200000}"/>
    <cellStyle name="SAPBEXexcBad8 3 4 4" xfId="8984" xr:uid="{00000000-0005-0000-0000-000054200000}"/>
    <cellStyle name="SAPBEXexcBad8 3 4 5" xfId="10937" xr:uid="{00000000-0005-0000-0000-000055200000}"/>
    <cellStyle name="SAPBEXexcBad8 3 4 6" xfId="12891" xr:uid="{00000000-0005-0000-0000-000056200000}"/>
    <cellStyle name="SAPBEXexcBad8 3 4 7" xfId="13879" xr:uid="{00000000-0005-0000-0000-000057200000}"/>
    <cellStyle name="SAPBEXexcBad8 3 4 8" xfId="16946" xr:uid="{00000000-0005-0000-0000-000058200000}"/>
    <cellStyle name="SAPBEXexcBad8 3 4 9" xfId="18817" xr:uid="{00000000-0005-0000-0000-000059200000}"/>
    <cellStyle name="SAPBEXexcBad8 3 5" xfId="1914" xr:uid="{00000000-0005-0000-0000-00005A200000}"/>
    <cellStyle name="SAPBEXexcBad8 3 5 10" xfId="20825" xr:uid="{00000000-0005-0000-0000-00005B200000}"/>
    <cellStyle name="SAPBEXexcBad8 3 5 11" xfId="22439" xr:uid="{00000000-0005-0000-0000-00005C200000}"/>
    <cellStyle name="SAPBEXexcBad8 3 5 2" xfId="4817" xr:uid="{00000000-0005-0000-0000-00005D200000}"/>
    <cellStyle name="SAPBEXexcBad8 3 5 3" xfId="7295" xr:uid="{00000000-0005-0000-0000-00005E200000}"/>
    <cellStyle name="SAPBEXexcBad8 3 5 4" xfId="9249" xr:uid="{00000000-0005-0000-0000-00005F200000}"/>
    <cellStyle name="SAPBEXexcBad8 3 5 5" xfId="11203" xr:uid="{00000000-0005-0000-0000-000060200000}"/>
    <cellStyle name="SAPBEXexcBad8 3 5 6" xfId="13155" xr:uid="{00000000-0005-0000-0000-000061200000}"/>
    <cellStyle name="SAPBEXexcBad8 3 5 7" xfId="9137" xr:uid="{00000000-0005-0000-0000-000062200000}"/>
    <cellStyle name="SAPBEXexcBad8 3 5 8" xfId="17191" xr:uid="{00000000-0005-0000-0000-000063200000}"/>
    <cellStyle name="SAPBEXexcBad8 3 5 9" xfId="19050" xr:uid="{00000000-0005-0000-0000-000064200000}"/>
    <cellStyle name="SAPBEXexcBad8 3 6" xfId="2148" xr:uid="{00000000-0005-0000-0000-000065200000}"/>
    <cellStyle name="SAPBEXexcBad8 3 6 10" xfId="21042" xr:uid="{00000000-0005-0000-0000-000066200000}"/>
    <cellStyle name="SAPBEXexcBad8 3 6 11" xfId="22633" xr:uid="{00000000-0005-0000-0000-000067200000}"/>
    <cellStyle name="SAPBEXexcBad8 3 6 2" xfId="5051" xr:uid="{00000000-0005-0000-0000-000068200000}"/>
    <cellStyle name="SAPBEXexcBad8 3 6 3" xfId="7528" xr:uid="{00000000-0005-0000-0000-000069200000}"/>
    <cellStyle name="SAPBEXexcBad8 3 6 4" xfId="9481" xr:uid="{00000000-0005-0000-0000-00006A200000}"/>
    <cellStyle name="SAPBEXexcBad8 3 6 5" xfId="11435" xr:uid="{00000000-0005-0000-0000-00006B200000}"/>
    <cellStyle name="SAPBEXexcBad8 3 6 6" xfId="13388" xr:uid="{00000000-0005-0000-0000-00006C200000}"/>
    <cellStyle name="SAPBEXexcBad8 3 6 7" xfId="14806" xr:uid="{00000000-0005-0000-0000-00006D200000}"/>
    <cellStyle name="SAPBEXexcBad8 3 6 8" xfId="17419" xr:uid="{00000000-0005-0000-0000-00006E200000}"/>
    <cellStyle name="SAPBEXexcBad8 3 6 9" xfId="19271" xr:uid="{00000000-0005-0000-0000-00006F200000}"/>
    <cellStyle name="SAPBEXexcBad8 3 7" xfId="2625" xr:uid="{00000000-0005-0000-0000-000070200000}"/>
    <cellStyle name="SAPBEXexcBad8 3 7 10" xfId="21478" xr:uid="{00000000-0005-0000-0000-000071200000}"/>
    <cellStyle name="SAPBEXexcBad8 3 7 11" xfId="23027" xr:uid="{00000000-0005-0000-0000-000072200000}"/>
    <cellStyle name="SAPBEXexcBad8 3 7 2" xfId="5527" xr:uid="{00000000-0005-0000-0000-000073200000}"/>
    <cellStyle name="SAPBEXexcBad8 3 7 3" xfId="8003" xr:uid="{00000000-0005-0000-0000-000074200000}"/>
    <cellStyle name="SAPBEXexcBad8 3 7 4" xfId="9955" xr:uid="{00000000-0005-0000-0000-000075200000}"/>
    <cellStyle name="SAPBEXexcBad8 3 7 5" xfId="11910" xr:uid="{00000000-0005-0000-0000-000076200000}"/>
    <cellStyle name="SAPBEXexcBad8 3 7 6" xfId="13861" xr:uid="{00000000-0005-0000-0000-000077200000}"/>
    <cellStyle name="SAPBEXexcBad8 3 7 7" xfId="14322" xr:uid="{00000000-0005-0000-0000-000078200000}"/>
    <cellStyle name="SAPBEXexcBad8 3 7 8" xfId="17882" xr:uid="{00000000-0005-0000-0000-000079200000}"/>
    <cellStyle name="SAPBEXexcBad8 3 7 9" xfId="19721" xr:uid="{00000000-0005-0000-0000-00007A200000}"/>
    <cellStyle name="SAPBEXexcBad8 3 8" xfId="2760" xr:uid="{00000000-0005-0000-0000-00007B200000}"/>
    <cellStyle name="SAPBEXexcBad8 3 8 10" xfId="21598" xr:uid="{00000000-0005-0000-0000-00007C200000}"/>
    <cellStyle name="SAPBEXexcBad8 3 8 11" xfId="23128" xr:uid="{00000000-0005-0000-0000-00007D200000}"/>
    <cellStyle name="SAPBEXexcBad8 3 8 2" xfId="5662" xr:uid="{00000000-0005-0000-0000-00007E200000}"/>
    <cellStyle name="SAPBEXexcBad8 3 8 3" xfId="8138" xr:uid="{00000000-0005-0000-0000-00007F200000}"/>
    <cellStyle name="SAPBEXexcBad8 3 8 4" xfId="10090" xr:uid="{00000000-0005-0000-0000-000080200000}"/>
    <cellStyle name="SAPBEXexcBad8 3 8 5" xfId="12045" xr:uid="{00000000-0005-0000-0000-000081200000}"/>
    <cellStyle name="SAPBEXexcBad8 3 8 6" xfId="13995" xr:uid="{00000000-0005-0000-0000-000082200000}"/>
    <cellStyle name="SAPBEXexcBad8 3 8 7" xfId="16124" xr:uid="{00000000-0005-0000-0000-000083200000}"/>
    <cellStyle name="SAPBEXexcBad8 3 8 8" xfId="18012" xr:uid="{00000000-0005-0000-0000-000084200000}"/>
    <cellStyle name="SAPBEXexcBad8 3 8 9" xfId="19848" xr:uid="{00000000-0005-0000-0000-000085200000}"/>
    <cellStyle name="SAPBEXexcBad8 3 9" xfId="3344" xr:uid="{00000000-0005-0000-0000-000086200000}"/>
    <cellStyle name="SAPBEXexcBad8 4" xfId="343" xr:uid="{00000000-0005-0000-0000-000087200000}"/>
    <cellStyle name="SAPBEXexcBad8 4 10" xfId="3419" xr:uid="{00000000-0005-0000-0000-000088200000}"/>
    <cellStyle name="SAPBEXexcBad8 4 11" xfId="2909" xr:uid="{00000000-0005-0000-0000-000089200000}"/>
    <cellStyle name="SAPBEXexcBad8 4 12" xfId="6016" xr:uid="{00000000-0005-0000-0000-00008A200000}"/>
    <cellStyle name="SAPBEXexcBad8 4 13" xfId="8034" xr:uid="{00000000-0005-0000-0000-00008B200000}"/>
    <cellStyle name="SAPBEXexcBad8 4 14" xfId="14841" xr:uid="{00000000-0005-0000-0000-00008C200000}"/>
    <cellStyle name="SAPBEXexcBad8 4 15" xfId="15761" xr:uid="{00000000-0005-0000-0000-00008D200000}"/>
    <cellStyle name="SAPBEXexcBad8 4 16" xfId="13015" xr:uid="{00000000-0005-0000-0000-00008E200000}"/>
    <cellStyle name="SAPBEXexcBad8 4 17" xfId="19158" xr:uid="{00000000-0005-0000-0000-00008F200000}"/>
    <cellStyle name="SAPBEXexcBad8 4 18" xfId="17128" xr:uid="{00000000-0005-0000-0000-000090200000}"/>
    <cellStyle name="SAPBEXexcBad8 4 2" xfId="894" xr:uid="{00000000-0005-0000-0000-000091200000}"/>
    <cellStyle name="SAPBEXexcBad8 4 2 10" xfId="18342" xr:uid="{00000000-0005-0000-0000-000092200000}"/>
    <cellStyle name="SAPBEXexcBad8 4 2 11" xfId="20174" xr:uid="{00000000-0005-0000-0000-000093200000}"/>
    <cellStyle name="SAPBEXexcBad8 4 2 2" xfId="3797" xr:uid="{00000000-0005-0000-0000-000094200000}"/>
    <cellStyle name="SAPBEXexcBad8 4 2 3" xfId="6275" xr:uid="{00000000-0005-0000-0000-000095200000}"/>
    <cellStyle name="SAPBEXexcBad8 4 2 4" xfId="7160" xr:uid="{00000000-0005-0000-0000-000096200000}"/>
    <cellStyle name="SAPBEXexcBad8 4 2 5" xfId="8472" xr:uid="{00000000-0005-0000-0000-000097200000}"/>
    <cellStyle name="SAPBEXexcBad8 4 2 6" xfId="10425" xr:uid="{00000000-0005-0000-0000-000098200000}"/>
    <cellStyle name="SAPBEXexcBad8 4 2 7" xfId="4300" xr:uid="{00000000-0005-0000-0000-000099200000}"/>
    <cellStyle name="SAPBEXexcBad8 4 2 8" xfId="12471" xr:uid="{00000000-0005-0000-0000-00009A200000}"/>
    <cellStyle name="SAPBEXexcBad8 4 2 9" xfId="16454" xr:uid="{00000000-0005-0000-0000-00009B200000}"/>
    <cellStyle name="SAPBEXexcBad8 4 3" xfId="765" xr:uid="{00000000-0005-0000-0000-00009C200000}"/>
    <cellStyle name="SAPBEXexcBad8 4 3 10" xfId="18373" xr:uid="{00000000-0005-0000-0000-00009D200000}"/>
    <cellStyle name="SAPBEXexcBad8 4 3 11" xfId="17905" xr:uid="{00000000-0005-0000-0000-00009E200000}"/>
    <cellStyle name="SAPBEXexcBad8 4 3 2" xfId="3668" xr:uid="{00000000-0005-0000-0000-00009F200000}"/>
    <cellStyle name="SAPBEXexcBad8 4 3 3" xfId="6146" xr:uid="{00000000-0005-0000-0000-0000A0200000}"/>
    <cellStyle name="SAPBEXexcBad8 4 3 4" xfId="6073" xr:uid="{00000000-0005-0000-0000-0000A1200000}"/>
    <cellStyle name="SAPBEXexcBad8 4 3 5" xfId="6087" xr:uid="{00000000-0005-0000-0000-0000A2200000}"/>
    <cellStyle name="SAPBEXexcBad8 4 3 6" xfId="9770" xr:uid="{00000000-0005-0000-0000-0000A3200000}"/>
    <cellStyle name="SAPBEXexcBad8 4 3 7" xfId="15492" xr:uid="{00000000-0005-0000-0000-0000A4200000}"/>
    <cellStyle name="SAPBEXexcBad8 4 3 8" xfId="12385" xr:uid="{00000000-0005-0000-0000-0000A5200000}"/>
    <cellStyle name="SAPBEXexcBad8 4 3 9" xfId="14228" xr:uid="{00000000-0005-0000-0000-0000A6200000}"/>
    <cellStyle name="SAPBEXexcBad8 4 4" xfId="1553" xr:uid="{00000000-0005-0000-0000-0000A7200000}"/>
    <cellStyle name="SAPBEXexcBad8 4 4 10" xfId="20522" xr:uid="{00000000-0005-0000-0000-0000A8200000}"/>
    <cellStyle name="SAPBEXexcBad8 4 4 11" xfId="22194" xr:uid="{00000000-0005-0000-0000-0000A9200000}"/>
    <cellStyle name="SAPBEXexcBad8 4 4 2" xfId="4456" xr:uid="{00000000-0005-0000-0000-0000AA200000}"/>
    <cellStyle name="SAPBEXexcBad8 4 4 3" xfId="6934" xr:uid="{00000000-0005-0000-0000-0000AB200000}"/>
    <cellStyle name="SAPBEXexcBad8 4 4 4" xfId="8890" xr:uid="{00000000-0005-0000-0000-0000AC200000}"/>
    <cellStyle name="SAPBEXexcBad8 4 4 5" xfId="10843" xr:uid="{00000000-0005-0000-0000-0000AD200000}"/>
    <cellStyle name="SAPBEXexcBad8 4 4 6" xfId="12797" xr:uid="{00000000-0005-0000-0000-0000AE200000}"/>
    <cellStyle name="SAPBEXexcBad8 4 4 7" xfId="15884" xr:uid="{00000000-0005-0000-0000-0000AF200000}"/>
    <cellStyle name="SAPBEXexcBad8 4 4 8" xfId="16852" xr:uid="{00000000-0005-0000-0000-0000B0200000}"/>
    <cellStyle name="SAPBEXexcBad8 4 4 9" xfId="18724" xr:uid="{00000000-0005-0000-0000-0000B1200000}"/>
    <cellStyle name="SAPBEXexcBad8 4 5" xfId="1721" xr:uid="{00000000-0005-0000-0000-0000B2200000}"/>
    <cellStyle name="SAPBEXexcBad8 4 5 10" xfId="20688" xr:uid="{00000000-0005-0000-0000-0000B3200000}"/>
    <cellStyle name="SAPBEXexcBad8 4 5 11" xfId="22353" xr:uid="{00000000-0005-0000-0000-0000B4200000}"/>
    <cellStyle name="SAPBEXexcBad8 4 5 2" xfId="4624" xr:uid="{00000000-0005-0000-0000-0000B5200000}"/>
    <cellStyle name="SAPBEXexcBad8 4 5 3" xfId="7102" xr:uid="{00000000-0005-0000-0000-0000B6200000}"/>
    <cellStyle name="SAPBEXexcBad8 4 5 4" xfId="9058" xr:uid="{00000000-0005-0000-0000-0000B7200000}"/>
    <cellStyle name="SAPBEXexcBad8 4 5 5" xfId="11011" xr:uid="{00000000-0005-0000-0000-0000B8200000}"/>
    <cellStyle name="SAPBEXexcBad8 4 5 6" xfId="12965" xr:uid="{00000000-0005-0000-0000-0000B9200000}"/>
    <cellStyle name="SAPBEXexcBad8 4 5 7" xfId="15703" xr:uid="{00000000-0005-0000-0000-0000BA200000}"/>
    <cellStyle name="SAPBEXexcBad8 4 5 8" xfId="17020" xr:uid="{00000000-0005-0000-0000-0000BB200000}"/>
    <cellStyle name="SAPBEXexcBad8 4 5 9" xfId="18891" xr:uid="{00000000-0005-0000-0000-0000BC200000}"/>
    <cellStyle name="SAPBEXexcBad8 4 6" xfId="2172" xr:uid="{00000000-0005-0000-0000-0000BD200000}"/>
    <cellStyle name="SAPBEXexcBad8 4 6 10" xfId="21066" xr:uid="{00000000-0005-0000-0000-0000BE200000}"/>
    <cellStyle name="SAPBEXexcBad8 4 6 11" xfId="22657" xr:uid="{00000000-0005-0000-0000-0000BF200000}"/>
    <cellStyle name="SAPBEXexcBad8 4 6 2" xfId="5075" xr:uid="{00000000-0005-0000-0000-0000C0200000}"/>
    <cellStyle name="SAPBEXexcBad8 4 6 3" xfId="7552" xr:uid="{00000000-0005-0000-0000-0000C1200000}"/>
    <cellStyle name="SAPBEXexcBad8 4 6 4" xfId="9505" xr:uid="{00000000-0005-0000-0000-0000C2200000}"/>
    <cellStyle name="SAPBEXexcBad8 4 6 5" xfId="11459" xr:uid="{00000000-0005-0000-0000-0000C3200000}"/>
    <cellStyle name="SAPBEXexcBad8 4 6 6" xfId="13412" xr:uid="{00000000-0005-0000-0000-0000C4200000}"/>
    <cellStyle name="SAPBEXexcBad8 4 6 7" xfId="14641" xr:uid="{00000000-0005-0000-0000-0000C5200000}"/>
    <cellStyle name="SAPBEXexcBad8 4 6 8" xfId="17443" xr:uid="{00000000-0005-0000-0000-0000C6200000}"/>
    <cellStyle name="SAPBEXexcBad8 4 6 9" xfId="19295" xr:uid="{00000000-0005-0000-0000-0000C7200000}"/>
    <cellStyle name="SAPBEXexcBad8 4 7" xfId="2642" xr:uid="{00000000-0005-0000-0000-0000C8200000}"/>
    <cellStyle name="SAPBEXexcBad8 4 7 10" xfId="21491" xr:uid="{00000000-0005-0000-0000-0000C9200000}"/>
    <cellStyle name="SAPBEXexcBad8 4 7 11" xfId="23035" xr:uid="{00000000-0005-0000-0000-0000CA200000}"/>
    <cellStyle name="SAPBEXexcBad8 4 7 2" xfId="5544" xr:uid="{00000000-0005-0000-0000-0000CB200000}"/>
    <cellStyle name="SAPBEXexcBad8 4 7 3" xfId="8020" xr:uid="{00000000-0005-0000-0000-0000CC200000}"/>
    <cellStyle name="SAPBEXexcBad8 4 7 4" xfId="9972" xr:uid="{00000000-0005-0000-0000-0000CD200000}"/>
    <cellStyle name="SAPBEXexcBad8 4 7 5" xfId="11927" xr:uid="{00000000-0005-0000-0000-0000CE200000}"/>
    <cellStyle name="SAPBEXexcBad8 4 7 6" xfId="13878" xr:uid="{00000000-0005-0000-0000-0000CF200000}"/>
    <cellStyle name="SAPBEXexcBad8 4 7 7" xfId="14941" xr:uid="{00000000-0005-0000-0000-0000D0200000}"/>
    <cellStyle name="SAPBEXexcBad8 4 7 8" xfId="17898" xr:uid="{00000000-0005-0000-0000-0000D1200000}"/>
    <cellStyle name="SAPBEXexcBad8 4 7 9" xfId="19735" xr:uid="{00000000-0005-0000-0000-0000D2200000}"/>
    <cellStyle name="SAPBEXexcBad8 4 8" xfId="2418" xr:uid="{00000000-0005-0000-0000-0000D3200000}"/>
    <cellStyle name="SAPBEXexcBad8 4 8 10" xfId="21298" xr:uid="{00000000-0005-0000-0000-0000D4200000}"/>
    <cellStyle name="SAPBEXexcBad8 4 8 11" xfId="22871" xr:uid="{00000000-0005-0000-0000-0000D5200000}"/>
    <cellStyle name="SAPBEXexcBad8 4 8 2" xfId="5321" xr:uid="{00000000-0005-0000-0000-0000D6200000}"/>
    <cellStyle name="SAPBEXexcBad8 4 8 3" xfId="7797" xr:uid="{00000000-0005-0000-0000-0000D7200000}"/>
    <cellStyle name="SAPBEXexcBad8 4 8 4" xfId="9750" xr:uid="{00000000-0005-0000-0000-0000D8200000}"/>
    <cellStyle name="SAPBEXexcBad8 4 8 5" xfId="11704" xr:uid="{00000000-0005-0000-0000-0000D9200000}"/>
    <cellStyle name="SAPBEXexcBad8 4 8 6" xfId="13656" xr:uid="{00000000-0005-0000-0000-0000DA200000}"/>
    <cellStyle name="SAPBEXexcBad8 4 8 7" xfId="12424" xr:uid="{00000000-0005-0000-0000-0000DB200000}"/>
    <cellStyle name="SAPBEXexcBad8 4 8 8" xfId="17684" xr:uid="{00000000-0005-0000-0000-0000DC200000}"/>
    <cellStyle name="SAPBEXexcBad8 4 8 9" xfId="19530" xr:uid="{00000000-0005-0000-0000-0000DD200000}"/>
    <cellStyle name="SAPBEXexcBad8 4 9" xfId="3246" xr:uid="{00000000-0005-0000-0000-0000DE200000}"/>
    <cellStyle name="SAPBEXexcBad8 5" xfId="347" xr:uid="{00000000-0005-0000-0000-0000DF200000}"/>
    <cellStyle name="SAPBEXexcBad8 5 10" xfId="2956" xr:uid="{00000000-0005-0000-0000-0000E0200000}"/>
    <cellStyle name="SAPBEXexcBad8 5 11" xfId="7411" xr:uid="{00000000-0005-0000-0000-0000E1200000}"/>
    <cellStyle name="SAPBEXexcBad8 5 12" xfId="6127" xr:uid="{00000000-0005-0000-0000-0000E2200000}"/>
    <cellStyle name="SAPBEXexcBad8 5 13" xfId="3439" xr:uid="{00000000-0005-0000-0000-0000E3200000}"/>
    <cellStyle name="SAPBEXexcBad8 5 14" xfId="15537" xr:uid="{00000000-0005-0000-0000-0000E4200000}"/>
    <cellStyle name="SAPBEXexcBad8 5 15" xfId="15046" xr:uid="{00000000-0005-0000-0000-0000E5200000}"/>
    <cellStyle name="SAPBEXexcBad8 5 16" xfId="15949" xr:uid="{00000000-0005-0000-0000-0000E6200000}"/>
    <cellStyle name="SAPBEXexcBad8 5 17" xfId="19011" xr:uid="{00000000-0005-0000-0000-0000E7200000}"/>
    <cellStyle name="SAPBEXexcBad8 5 18" xfId="19235" xr:uid="{00000000-0005-0000-0000-0000E8200000}"/>
    <cellStyle name="SAPBEXexcBad8 5 2" xfId="898" xr:uid="{00000000-0005-0000-0000-0000E9200000}"/>
    <cellStyle name="SAPBEXexcBad8 5 2 10" xfId="18941" xr:uid="{00000000-0005-0000-0000-0000EA200000}"/>
    <cellStyle name="SAPBEXexcBad8 5 2 11" xfId="19551" xr:uid="{00000000-0005-0000-0000-0000EB200000}"/>
    <cellStyle name="SAPBEXexcBad8 5 2 2" xfId="3801" xr:uid="{00000000-0005-0000-0000-0000EC200000}"/>
    <cellStyle name="SAPBEXexcBad8 5 2 3" xfId="6279" xr:uid="{00000000-0005-0000-0000-0000ED200000}"/>
    <cellStyle name="SAPBEXexcBad8 5 2 4" xfId="6514" xr:uid="{00000000-0005-0000-0000-0000EE200000}"/>
    <cellStyle name="SAPBEXexcBad8 5 2 5" xfId="7222" xr:uid="{00000000-0005-0000-0000-0000EF200000}"/>
    <cellStyle name="SAPBEXexcBad8 5 2 6" xfId="8534" xr:uid="{00000000-0005-0000-0000-0000F0200000}"/>
    <cellStyle name="SAPBEXexcBad8 5 2 7" xfId="4659" xr:uid="{00000000-0005-0000-0000-0000F1200000}"/>
    <cellStyle name="SAPBEXexcBad8 5 2 8" xfId="14702" xr:uid="{00000000-0005-0000-0000-0000F2200000}"/>
    <cellStyle name="SAPBEXexcBad8 5 2 9" xfId="15260" xr:uid="{00000000-0005-0000-0000-0000F3200000}"/>
    <cellStyle name="SAPBEXexcBad8 5 3" xfId="837" xr:uid="{00000000-0005-0000-0000-0000F4200000}"/>
    <cellStyle name="SAPBEXexcBad8 5 3 10" xfId="18954" xr:uid="{00000000-0005-0000-0000-0000F5200000}"/>
    <cellStyle name="SAPBEXexcBad8 5 3 11" xfId="17110" xr:uid="{00000000-0005-0000-0000-0000F6200000}"/>
    <cellStyle name="SAPBEXexcBad8 5 3 2" xfId="3740" xr:uid="{00000000-0005-0000-0000-0000F7200000}"/>
    <cellStyle name="SAPBEXexcBad8 5 3 3" xfId="6218" xr:uid="{00000000-0005-0000-0000-0000F8200000}"/>
    <cellStyle name="SAPBEXexcBad8 5 3 4" xfId="6531" xr:uid="{00000000-0005-0000-0000-0000F9200000}"/>
    <cellStyle name="SAPBEXexcBad8 5 3 5" xfId="7215" xr:uid="{00000000-0005-0000-0000-0000FA200000}"/>
    <cellStyle name="SAPBEXexcBad8 5 3 6" xfId="8527" xr:uid="{00000000-0005-0000-0000-0000FB200000}"/>
    <cellStyle name="SAPBEXexcBad8 5 3 7" xfId="15967" xr:uid="{00000000-0005-0000-0000-0000FC200000}"/>
    <cellStyle name="SAPBEXexcBad8 5 3 8" xfId="14787" xr:uid="{00000000-0005-0000-0000-0000FD200000}"/>
    <cellStyle name="SAPBEXexcBad8 5 3 9" xfId="15611" xr:uid="{00000000-0005-0000-0000-0000FE200000}"/>
    <cellStyle name="SAPBEXexcBad8 5 4" xfId="1557" xr:uid="{00000000-0005-0000-0000-0000FF200000}"/>
    <cellStyle name="SAPBEXexcBad8 5 4 10" xfId="20526" xr:uid="{00000000-0005-0000-0000-000000210000}"/>
    <cellStyle name="SAPBEXexcBad8 5 4 11" xfId="22198" xr:uid="{00000000-0005-0000-0000-000001210000}"/>
    <cellStyle name="SAPBEXexcBad8 5 4 2" xfId="4460" xr:uid="{00000000-0005-0000-0000-000002210000}"/>
    <cellStyle name="SAPBEXexcBad8 5 4 3" xfId="6938" xr:uid="{00000000-0005-0000-0000-000003210000}"/>
    <cellStyle name="SAPBEXexcBad8 5 4 4" xfId="8894" xr:uid="{00000000-0005-0000-0000-000004210000}"/>
    <cellStyle name="SAPBEXexcBad8 5 4 5" xfId="10847" xr:uid="{00000000-0005-0000-0000-000005210000}"/>
    <cellStyle name="SAPBEXexcBad8 5 4 6" xfId="12801" xr:uid="{00000000-0005-0000-0000-000006210000}"/>
    <cellStyle name="SAPBEXexcBad8 5 4 7" xfId="14734" xr:uid="{00000000-0005-0000-0000-000007210000}"/>
    <cellStyle name="SAPBEXexcBad8 5 4 8" xfId="16856" xr:uid="{00000000-0005-0000-0000-000008210000}"/>
    <cellStyle name="SAPBEXexcBad8 5 4 9" xfId="18728" xr:uid="{00000000-0005-0000-0000-000009210000}"/>
    <cellStyle name="SAPBEXexcBad8 5 5" xfId="1718" xr:uid="{00000000-0005-0000-0000-00000A210000}"/>
    <cellStyle name="SAPBEXexcBad8 5 5 10" xfId="20685" xr:uid="{00000000-0005-0000-0000-00000B210000}"/>
    <cellStyle name="SAPBEXexcBad8 5 5 11" xfId="22350" xr:uid="{00000000-0005-0000-0000-00000C210000}"/>
    <cellStyle name="SAPBEXexcBad8 5 5 2" xfId="4621" xr:uid="{00000000-0005-0000-0000-00000D210000}"/>
    <cellStyle name="SAPBEXexcBad8 5 5 3" xfId="7099" xr:uid="{00000000-0005-0000-0000-00000E210000}"/>
    <cellStyle name="SAPBEXexcBad8 5 5 4" xfId="9055" xr:uid="{00000000-0005-0000-0000-00000F210000}"/>
    <cellStyle name="SAPBEXexcBad8 5 5 5" xfId="11008" xr:uid="{00000000-0005-0000-0000-000010210000}"/>
    <cellStyle name="SAPBEXexcBad8 5 5 6" xfId="12962" xr:uid="{00000000-0005-0000-0000-000011210000}"/>
    <cellStyle name="SAPBEXexcBad8 5 5 7" xfId="14657" xr:uid="{00000000-0005-0000-0000-000012210000}"/>
    <cellStyle name="SAPBEXexcBad8 5 5 8" xfId="17017" xr:uid="{00000000-0005-0000-0000-000013210000}"/>
    <cellStyle name="SAPBEXexcBad8 5 5 9" xfId="18888" xr:uid="{00000000-0005-0000-0000-000014210000}"/>
    <cellStyle name="SAPBEXexcBad8 5 6" xfId="2170" xr:uid="{00000000-0005-0000-0000-000015210000}"/>
    <cellStyle name="SAPBEXexcBad8 5 6 10" xfId="21064" xr:uid="{00000000-0005-0000-0000-000016210000}"/>
    <cellStyle name="SAPBEXexcBad8 5 6 11" xfId="22655" xr:uid="{00000000-0005-0000-0000-000017210000}"/>
    <cellStyle name="SAPBEXexcBad8 5 6 2" xfId="5073" xr:uid="{00000000-0005-0000-0000-000018210000}"/>
    <cellStyle name="SAPBEXexcBad8 5 6 3" xfId="7550" xr:uid="{00000000-0005-0000-0000-000019210000}"/>
    <cellStyle name="SAPBEXexcBad8 5 6 4" xfId="9503" xr:uid="{00000000-0005-0000-0000-00001A210000}"/>
    <cellStyle name="SAPBEXexcBad8 5 6 5" xfId="11457" xr:uid="{00000000-0005-0000-0000-00001B210000}"/>
    <cellStyle name="SAPBEXexcBad8 5 6 6" xfId="13410" xr:uid="{00000000-0005-0000-0000-00001C210000}"/>
    <cellStyle name="SAPBEXexcBad8 5 6 7" xfId="5928" xr:uid="{00000000-0005-0000-0000-00001D210000}"/>
    <cellStyle name="SAPBEXexcBad8 5 6 8" xfId="17441" xr:uid="{00000000-0005-0000-0000-00001E210000}"/>
    <cellStyle name="SAPBEXexcBad8 5 6 9" xfId="19293" xr:uid="{00000000-0005-0000-0000-00001F210000}"/>
    <cellStyle name="SAPBEXexcBad8 5 7" xfId="2530" xr:uid="{00000000-0005-0000-0000-000020210000}"/>
    <cellStyle name="SAPBEXexcBad8 5 7 10" xfId="21387" xr:uid="{00000000-0005-0000-0000-000021210000}"/>
    <cellStyle name="SAPBEXexcBad8 5 7 11" xfId="22941" xr:uid="{00000000-0005-0000-0000-000022210000}"/>
    <cellStyle name="SAPBEXexcBad8 5 7 2" xfId="5432" xr:uid="{00000000-0005-0000-0000-000023210000}"/>
    <cellStyle name="SAPBEXexcBad8 5 7 3" xfId="7908" xr:uid="{00000000-0005-0000-0000-000024210000}"/>
    <cellStyle name="SAPBEXexcBad8 5 7 4" xfId="9860" xr:uid="{00000000-0005-0000-0000-000025210000}"/>
    <cellStyle name="SAPBEXexcBad8 5 7 5" xfId="11815" xr:uid="{00000000-0005-0000-0000-000026210000}"/>
    <cellStyle name="SAPBEXexcBad8 5 7 6" xfId="13767" xr:uid="{00000000-0005-0000-0000-000027210000}"/>
    <cellStyle name="SAPBEXexcBad8 5 7 7" xfId="13075" xr:uid="{00000000-0005-0000-0000-000028210000}"/>
    <cellStyle name="SAPBEXexcBad8 5 7 8" xfId="17789" xr:uid="{00000000-0005-0000-0000-000029210000}"/>
    <cellStyle name="SAPBEXexcBad8 5 7 9" xfId="19628" xr:uid="{00000000-0005-0000-0000-00002A210000}"/>
    <cellStyle name="SAPBEXexcBad8 5 8" xfId="2339" xr:uid="{00000000-0005-0000-0000-00002B210000}"/>
    <cellStyle name="SAPBEXexcBad8 5 8 10" xfId="21219" xr:uid="{00000000-0005-0000-0000-00002C210000}"/>
    <cellStyle name="SAPBEXexcBad8 5 8 11" xfId="22795" xr:uid="{00000000-0005-0000-0000-00002D210000}"/>
    <cellStyle name="SAPBEXexcBad8 5 8 2" xfId="5242" xr:uid="{00000000-0005-0000-0000-00002E210000}"/>
    <cellStyle name="SAPBEXexcBad8 5 8 3" xfId="7718" xr:uid="{00000000-0005-0000-0000-00002F210000}"/>
    <cellStyle name="SAPBEXexcBad8 5 8 4" xfId="9671" xr:uid="{00000000-0005-0000-0000-000030210000}"/>
    <cellStyle name="SAPBEXexcBad8 5 8 5" xfId="11625" xr:uid="{00000000-0005-0000-0000-000031210000}"/>
    <cellStyle name="SAPBEXexcBad8 5 8 6" xfId="13577" xr:uid="{00000000-0005-0000-0000-000032210000}"/>
    <cellStyle name="SAPBEXexcBad8 5 8 7" xfId="15630" xr:uid="{00000000-0005-0000-0000-000033210000}"/>
    <cellStyle name="SAPBEXexcBad8 5 8 8" xfId="17605" xr:uid="{00000000-0005-0000-0000-000034210000}"/>
    <cellStyle name="SAPBEXexcBad8 5 8 9" xfId="19451" xr:uid="{00000000-0005-0000-0000-000035210000}"/>
    <cellStyle name="SAPBEXexcBad8 5 9" xfId="3250" xr:uid="{00000000-0005-0000-0000-000036210000}"/>
    <cellStyle name="SAPBEXexcBad8 6" xfId="862" xr:uid="{00000000-0005-0000-0000-000037210000}"/>
    <cellStyle name="SAPBEXexcBad8 6 10" xfId="15490" xr:uid="{00000000-0005-0000-0000-000038210000}"/>
    <cellStyle name="SAPBEXexcBad8 6 11" xfId="17082" xr:uid="{00000000-0005-0000-0000-000039210000}"/>
    <cellStyle name="SAPBEXexcBad8 6 12" xfId="18948" xr:uid="{00000000-0005-0000-0000-00003A210000}"/>
    <cellStyle name="SAPBEXexcBad8 6 13" xfId="20749" xr:uid="{00000000-0005-0000-0000-00003B210000}"/>
    <cellStyle name="SAPBEXexcBad8 6 2" xfId="2482" xr:uid="{00000000-0005-0000-0000-00003C210000}"/>
    <cellStyle name="SAPBEXexcBad8 6 2 10" xfId="21340" xr:uid="{00000000-0005-0000-0000-00003D210000}"/>
    <cellStyle name="SAPBEXexcBad8 6 2 11" xfId="22894" xr:uid="{00000000-0005-0000-0000-00003E210000}"/>
    <cellStyle name="SAPBEXexcBad8 6 2 2" xfId="5384" xr:uid="{00000000-0005-0000-0000-00003F210000}"/>
    <cellStyle name="SAPBEXexcBad8 6 2 3" xfId="7860" xr:uid="{00000000-0005-0000-0000-000040210000}"/>
    <cellStyle name="SAPBEXexcBad8 6 2 4" xfId="9812" xr:uid="{00000000-0005-0000-0000-000041210000}"/>
    <cellStyle name="SAPBEXexcBad8 6 2 5" xfId="11767" xr:uid="{00000000-0005-0000-0000-000042210000}"/>
    <cellStyle name="SAPBEXexcBad8 6 2 6" xfId="13719" xr:uid="{00000000-0005-0000-0000-000043210000}"/>
    <cellStyle name="SAPBEXexcBad8 6 2 7" xfId="14986" xr:uid="{00000000-0005-0000-0000-000044210000}"/>
    <cellStyle name="SAPBEXexcBad8 6 2 8" xfId="17741" xr:uid="{00000000-0005-0000-0000-000045210000}"/>
    <cellStyle name="SAPBEXexcBad8 6 2 9" xfId="19580" xr:uid="{00000000-0005-0000-0000-000046210000}"/>
    <cellStyle name="SAPBEXexcBad8 6 3" xfId="2782" xr:uid="{00000000-0005-0000-0000-000047210000}"/>
    <cellStyle name="SAPBEXexcBad8 6 3 10" xfId="21619" xr:uid="{00000000-0005-0000-0000-000048210000}"/>
    <cellStyle name="SAPBEXexcBad8 6 3 11" xfId="23149" xr:uid="{00000000-0005-0000-0000-000049210000}"/>
    <cellStyle name="SAPBEXexcBad8 6 3 2" xfId="5684" xr:uid="{00000000-0005-0000-0000-00004A210000}"/>
    <cellStyle name="SAPBEXexcBad8 6 3 3" xfId="8160" xr:uid="{00000000-0005-0000-0000-00004B210000}"/>
    <cellStyle name="SAPBEXexcBad8 6 3 4" xfId="10112" xr:uid="{00000000-0005-0000-0000-00004C210000}"/>
    <cellStyle name="SAPBEXexcBad8 6 3 5" xfId="12067" xr:uid="{00000000-0005-0000-0000-00004D210000}"/>
    <cellStyle name="SAPBEXexcBad8 6 3 6" xfId="14017" xr:uid="{00000000-0005-0000-0000-00004E210000}"/>
    <cellStyle name="SAPBEXexcBad8 6 3 7" xfId="16146" xr:uid="{00000000-0005-0000-0000-00004F210000}"/>
    <cellStyle name="SAPBEXexcBad8 6 3 8" xfId="18034" xr:uid="{00000000-0005-0000-0000-000050210000}"/>
    <cellStyle name="SAPBEXexcBad8 6 3 9" xfId="19869" xr:uid="{00000000-0005-0000-0000-000051210000}"/>
    <cellStyle name="SAPBEXexcBad8 6 4" xfId="3765" xr:uid="{00000000-0005-0000-0000-000052210000}"/>
    <cellStyle name="SAPBEXexcBad8 6 5" xfId="6243" xr:uid="{00000000-0005-0000-0000-000053210000}"/>
    <cellStyle name="SAPBEXexcBad8 6 6" xfId="6046" xr:uid="{00000000-0005-0000-0000-000054210000}"/>
    <cellStyle name="SAPBEXexcBad8 6 7" xfId="9124" xr:uid="{00000000-0005-0000-0000-000055210000}"/>
    <cellStyle name="SAPBEXexcBad8 6 8" xfId="11078" xr:uid="{00000000-0005-0000-0000-000056210000}"/>
    <cellStyle name="SAPBEXexcBad8 6 9" xfId="14499" xr:uid="{00000000-0005-0000-0000-000057210000}"/>
    <cellStyle name="SAPBEXexcBad8 7" xfId="773" xr:uid="{00000000-0005-0000-0000-000058210000}"/>
    <cellStyle name="SAPBEXexcBad8 7 10" xfId="16497" xr:uid="{00000000-0005-0000-0000-000059210000}"/>
    <cellStyle name="SAPBEXexcBad8 7 11" xfId="20766" xr:uid="{00000000-0005-0000-0000-00005A210000}"/>
    <cellStyle name="SAPBEXexcBad8 7 2" xfId="3676" xr:uid="{00000000-0005-0000-0000-00005B210000}"/>
    <cellStyle name="SAPBEXexcBad8 7 3" xfId="6154" xr:uid="{00000000-0005-0000-0000-00005C210000}"/>
    <cellStyle name="SAPBEXexcBad8 7 4" xfId="6548" xr:uid="{00000000-0005-0000-0000-00005D210000}"/>
    <cellStyle name="SAPBEXexcBad8 7 5" xfId="9149" xr:uid="{00000000-0005-0000-0000-00005E210000}"/>
    <cellStyle name="SAPBEXexcBad8 7 6" xfId="11103" xr:uid="{00000000-0005-0000-0000-00005F210000}"/>
    <cellStyle name="SAPBEXexcBad8 7 7" xfId="14566" xr:uid="{00000000-0005-0000-0000-000060210000}"/>
    <cellStyle name="SAPBEXexcBad8 7 8" xfId="13039" xr:uid="{00000000-0005-0000-0000-000061210000}"/>
    <cellStyle name="SAPBEXexcBad8 7 9" xfId="17104" xr:uid="{00000000-0005-0000-0000-000062210000}"/>
    <cellStyle name="SAPBEXexcBad8 8" xfId="1523" xr:uid="{00000000-0005-0000-0000-000063210000}"/>
    <cellStyle name="SAPBEXexcBad8 8 10" xfId="20492" xr:uid="{00000000-0005-0000-0000-000064210000}"/>
    <cellStyle name="SAPBEXexcBad8 8 11" xfId="22164" xr:uid="{00000000-0005-0000-0000-000065210000}"/>
    <cellStyle name="SAPBEXexcBad8 8 2" xfId="4426" xr:uid="{00000000-0005-0000-0000-000066210000}"/>
    <cellStyle name="SAPBEXexcBad8 8 3" xfId="6904" xr:uid="{00000000-0005-0000-0000-000067210000}"/>
    <cellStyle name="SAPBEXexcBad8 8 4" xfId="8860" xr:uid="{00000000-0005-0000-0000-000068210000}"/>
    <cellStyle name="SAPBEXexcBad8 8 5" xfId="10813" xr:uid="{00000000-0005-0000-0000-000069210000}"/>
    <cellStyle name="SAPBEXexcBad8 8 6" xfId="12767" xr:uid="{00000000-0005-0000-0000-00006A210000}"/>
    <cellStyle name="SAPBEXexcBad8 8 7" xfId="15663" xr:uid="{00000000-0005-0000-0000-00006B210000}"/>
    <cellStyle name="SAPBEXexcBad8 8 8" xfId="16822" xr:uid="{00000000-0005-0000-0000-00006C210000}"/>
    <cellStyle name="SAPBEXexcBad8 8 9" xfId="18694" xr:uid="{00000000-0005-0000-0000-00006D210000}"/>
    <cellStyle name="SAPBEXexcBad8 9" xfId="1430" xr:uid="{00000000-0005-0000-0000-00006E210000}"/>
    <cellStyle name="SAPBEXexcBad8 9 10" xfId="20410" xr:uid="{00000000-0005-0000-0000-00006F210000}"/>
    <cellStyle name="SAPBEXexcBad8 9 11" xfId="22100" xr:uid="{00000000-0005-0000-0000-000070210000}"/>
    <cellStyle name="SAPBEXexcBad8 9 2" xfId="4333" xr:uid="{00000000-0005-0000-0000-000071210000}"/>
    <cellStyle name="SAPBEXexcBad8 9 3" xfId="6811" xr:uid="{00000000-0005-0000-0000-000072210000}"/>
    <cellStyle name="SAPBEXexcBad8 9 4" xfId="8767" xr:uid="{00000000-0005-0000-0000-000073210000}"/>
    <cellStyle name="SAPBEXexcBad8 9 5" xfId="10720" xr:uid="{00000000-0005-0000-0000-000074210000}"/>
    <cellStyle name="SAPBEXexcBad8 9 6" xfId="12674" xr:uid="{00000000-0005-0000-0000-000075210000}"/>
    <cellStyle name="SAPBEXexcBad8 9 7" xfId="14175" xr:uid="{00000000-0005-0000-0000-000076210000}"/>
    <cellStyle name="SAPBEXexcBad8 9 8" xfId="16731" xr:uid="{00000000-0005-0000-0000-000077210000}"/>
    <cellStyle name="SAPBEXexcBad8 9 9" xfId="18604" xr:uid="{00000000-0005-0000-0000-000078210000}"/>
    <cellStyle name="SAPBEXexcBad9" xfId="307" xr:uid="{00000000-0005-0000-0000-000079210000}"/>
    <cellStyle name="SAPBEXexcBad9 10" xfId="2175" xr:uid="{00000000-0005-0000-0000-00007A210000}"/>
    <cellStyle name="SAPBEXexcBad9 10 10" xfId="21069" xr:uid="{00000000-0005-0000-0000-00007B210000}"/>
    <cellStyle name="SAPBEXexcBad9 10 11" xfId="22660" xr:uid="{00000000-0005-0000-0000-00007C210000}"/>
    <cellStyle name="SAPBEXexcBad9 10 2" xfId="5078" xr:uid="{00000000-0005-0000-0000-00007D210000}"/>
    <cellStyle name="SAPBEXexcBad9 10 3" xfId="7555" xr:uid="{00000000-0005-0000-0000-00007E210000}"/>
    <cellStyle name="SAPBEXexcBad9 10 4" xfId="9508" xr:uid="{00000000-0005-0000-0000-00007F210000}"/>
    <cellStyle name="SAPBEXexcBad9 10 5" xfId="11462" xr:uid="{00000000-0005-0000-0000-000080210000}"/>
    <cellStyle name="SAPBEXexcBad9 10 6" xfId="13415" xr:uid="{00000000-0005-0000-0000-000081210000}"/>
    <cellStyle name="SAPBEXexcBad9 10 7" xfId="13717" xr:uid="{00000000-0005-0000-0000-000082210000}"/>
    <cellStyle name="SAPBEXexcBad9 10 8" xfId="17446" xr:uid="{00000000-0005-0000-0000-000083210000}"/>
    <cellStyle name="SAPBEXexcBad9 10 9" xfId="19298" xr:uid="{00000000-0005-0000-0000-000084210000}"/>
    <cellStyle name="SAPBEXexcBad9 11" xfId="2384" xr:uid="{00000000-0005-0000-0000-000085210000}"/>
    <cellStyle name="SAPBEXexcBad9 11 10" xfId="21264" xr:uid="{00000000-0005-0000-0000-000086210000}"/>
    <cellStyle name="SAPBEXexcBad9 11 11" xfId="22837" xr:uid="{00000000-0005-0000-0000-000087210000}"/>
    <cellStyle name="SAPBEXexcBad9 11 2" xfId="5287" xr:uid="{00000000-0005-0000-0000-000088210000}"/>
    <cellStyle name="SAPBEXexcBad9 11 3" xfId="7763" xr:uid="{00000000-0005-0000-0000-000089210000}"/>
    <cellStyle name="SAPBEXexcBad9 11 4" xfId="9716" xr:uid="{00000000-0005-0000-0000-00008A210000}"/>
    <cellStyle name="SAPBEXexcBad9 11 5" xfId="11670" xr:uid="{00000000-0005-0000-0000-00008B210000}"/>
    <cellStyle name="SAPBEXexcBad9 11 6" xfId="13622" xr:uid="{00000000-0005-0000-0000-00008C210000}"/>
    <cellStyle name="SAPBEXexcBad9 11 7" xfId="13855" xr:uid="{00000000-0005-0000-0000-00008D210000}"/>
    <cellStyle name="SAPBEXexcBad9 11 8" xfId="17650" xr:uid="{00000000-0005-0000-0000-00008E210000}"/>
    <cellStyle name="SAPBEXexcBad9 11 9" xfId="19496" xr:uid="{00000000-0005-0000-0000-00008F210000}"/>
    <cellStyle name="SAPBEXexcBad9 12" xfId="2315" xr:uid="{00000000-0005-0000-0000-000090210000}"/>
    <cellStyle name="SAPBEXexcBad9 12 10" xfId="21196" xr:uid="{00000000-0005-0000-0000-000091210000}"/>
    <cellStyle name="SAPBEXexcBad9 12 11" xfId="22773" xr:uid="{00000000-0005-0000-0000-000092210000}"/>
    <cellStyle name="SAPBEXexcBad9 12 2" xfId="5218" xr:uid="{00000000-0005-0000-0000-000093210000}"/>
    <cellStyle name="SAPBEXexcBad9 12 3" xfId="7694" xr:uid="{00000000-0005-0000-0000-000094210000}"/>
    <cellStyle name="SAPBEXexcBad9 12 4" xfId="9647" xr:uid="{00000000-0005-0000-0000-000095210000}"/>
    <cellStyle name="SAPBEXexcBad9 12 5" xfId="11601" xr:uid="{00000000-0005-0000-0000-000096210000}"/>
    <cellStyle name="SAPBEXexcBad9 12 6" xfId="13553" xr:uid="{00000000-0005-0000-0000-000097210000}"/>
    <cellStyle name="SAPBEXexcBad9 12 7" xfId="12998" xr:uid="{00000000-0005-0000-0000-000098210000}"/>
    <cellStyle name="SAPBEXexcBad9 12 8" xfId="17582" xr:uid="{00000000-0005-0000-0000-000099210000}"/>
    <cellStyle name="SAPBEXexcBad9 12 9" xfId="19428" xr:uid="{00000000-0005-0000-0000-00009A210000}"/>
    <cellStyle name="SAPBEXexcBad9 13" xfId="2772" xr:uid="{00000000-0005-0000-0000-00009B210000}"/>
    <cellStyle name="SAPBEXexcBad9 13 10" xfId="21609" xr:uid="{00000000-0005-0000-0000-00009C210000}"/>
    <cellStyle name="SAPBEXexcBad9 13 11" xfId="23139" xr:uid="{00000000-0005-0000-0000-00009D210000}"/>
    <cellStyle name="SAPBEXexcBad9 13 2" xfId="5674" xr:uid="{00000000-0005-0000-0000-00009E210000}"/>
    <cellStyle name="SAPBEXexcBad9 13 3" xfId="8150" xr:uid="{00000000-0005-0000-0000-00009F210000}"/>
    <cellStyle name="SAPBEXexcBad9 13 4" xfId="10102" xr:uid="{00000000-0005-0000-0000-0000A0210000}"/>
    <cellStyle name="SAPBEXexcBad9 13 5" xfId="12057" xr:uid="{00000000-0005-0000-0000-0000A1210000}"/>
    <cellStyle name="SAPBEXexcBad9 13 6" xfId="14007" xr:uid="{00000000-0005-0000-0000-0000A2210000}"/>
    <cellStyle name="SAPBEXexcBad9 13 7" xfId="16136" xr:uid="{00000000-0005-0000-0000-0000A3210000}"/>
    <cellStyle name="SAPBEXexcBad9 13 8" xfId="18024" xr:uid="{00000000-0005-0000-0000-0000A4210000}"/>
    <cellStyle name="SAPBEXexcBad9 13 9" xfId="19859" xr:uid="{00000000-0005-0000-0000-0000A5210000}"/>
    <cellStyle name="SAPBEXexcBad9 14" xfId="3210" xr:uid="{00000000-0005-0000-0000-0000A6210000}"/>
    <cellStyle name="SAPBEXexcBad9 15" xfId="2971" xr:uid="{00000000-0005-0000-0000-0000A7210000}"/>
    <cellStyle name="SAPBEXexcBad9 16" xfId="3671" xr:uid="{00000000-0005-0000-0000-0000A8210000}"/>
    <cellStyle name="SAPBEXexcBad9 17" xfId="9751" xr:uid="{00000000-0005-0000-0000-0000A9210000}"/>
    <cellStyle name="SAPBEXexcBad9 18" xfId="11705" xr:uid="{00000000-0005-0000-0000-0000AA210000}"/>
    <cellStyle name="SAPBEXexcBad9 19" xfId="14593" xr:uid="{00000000-0005-0000-0000-0000AB210000}"/>
    <cellStyle name="SAPBEXexcBad9 2" xfId="358" xr:uid="{00000000-0005-0000-0000-0000AC210000}"/>
    <cellStyle name="SAPBEXexcBad9 2 10" xfId="3108" xr:uid="{00000000-0005-0000-0000-0000AD210000}"/>
    <cellStyle name="SAPBEXexcBad9 2 11" xfId="7799" xr:uid="{00000000-0005-0000-0000-0000AE210000}"/>
    <cellStyle name="SAPBEXexcBad9 2 12" xfId="9791" xr:uid="{00000000-0005-0000-0000-0000AF210000}"/>
    <cellStyle name="SAPBEXexcBad9 2 13" xfId="11746" xr:uid="{00000000-0005-0000-0000-0000B0210000}"/>
    <cellStyle name="SAPBEXexcBad9 2 14" xfId="15357" xr:uid="{00000000-0005-0000-0000-0000B1210000}"/>
    <cellStyle name="SAPBEXexcBad9 2 15" xfId="14997" xr:uid="{00000000-0005-0000-0000-0000B2210000}"/>
    <cellStyle name="SAPBEXexcBad9 2 16" xfId="17722" xr:uid="{00000000-0005-0000-0000-0000B3210000}"/>
    <cellStyle name="SAPBEXexcBad9 2 17" xfId="12834" xr:uid="{00000000-0005-0000-0000-0000B4210000}"/>
    <cellStyle name="SAPBEXexcBad9 2 18" xfId="21328" xr:uid="{00000000-0005-0000-0000-0000B5210000}"/>
    <cellStyle name="SAPBEXexcBad9 2 2" xfId="908" xr:uid="{00000000-0005-0000-0000-0000B6210000}"/>
    <cellStyle name="SAPBEXexcBad9 2 2 10" xfId="19714" xr:uid="{00000000-0005-0000-0000-0000B7210000}"/>
    <cellStyle name="SAPBEXexcBad9 2 2 11" xfId="20170" xr:uid="{00000000-0005-0000-0000-0000B8210000}"/>
    <cellStyle name="SAPBEXexcBad9 2 2 2" xfId="3811" xr:uid="{00000000-0005-0000-0000-0000B9210000}"/>
    <cellStyle name="SAPBEXexcBad9 2 2 3" xfId="6289" xr:uid="{00000000-0005-0000-0000-0000BA210000}"/>
    <cellStyle name="SAPBEXexcBad9 2 2 4" xfId="7156" xr:uid="{00000000-0005-0000-0000-0000BB210000}"/>
    <cellStyle name="SAPBEXexcBad9 2 2 5" xfId="8468" xr:uid="{00000000-0005-0000-0000-0000BC210000}"/>
    <cellStyle name="SAPBEXexcBad9 2 2 6" xfId="10421" xr:uid="{00000000-0005-0000-0000-0000BD210000}"/>
    <cellStyle name="SAPBEXexcBad9 2 2 7" xfId="11765" xr:uid="{00000000-0005-0000-0000-0000BE210000}"/>
    <cellStyle name="SAPBEXexcBad9 2 2 8" xfId="15288" xr:uid="{00000000-0005-0000-0000-0000BF210000}"/>
    <cellStyle name="SAPBEXexcBad9 2 2 9" xfId="16450" xr:uid="{00000000-0005-0000-0000-0000C0210000}"/>
    <cellStyle name="SAPBEXexcBad9 2 3" xfId="760" xr:uid="{00000000-0005-0000-0000-0000C1210000}"/>
    <cellStyle name="SAPBEXexcBad9 2 3 10" xfId="18374" xr:uid="{00000000-0005-0000-0000-0000C2210000}"/>
    <cellStyle name="SAPBEXexcBad9 2 3 11" xfId="20198" xr:uid="{00000000-0005-0000-0000-0000C3210000}"/>
    <cellStyle name="SAPBEXexcBad9 2 3 2" xfId="3663" xr:uid="{00000000-0005-0000-0000-0000C4210000}"/>
    <cellStyle name="SAPBEXexcBad9 2 3 3" xfId="6141" xr:uid="{00000000-0005-0000-0000-0000C5210000}"/>
    <cellStyle name="SAPBEXexcBad9 2 3 4" xfId="7196" xr:uid="{00000000-0005-0000-0000-0000C6210000}"/>
    <cellStyle name="SAPBEXexcBad9 2 3 5" xfId="8508" xr:uid="{00000000-0005-0000-0000-0000C7210000}"/>
    <cellStyle name="SAPBEXexcBad9 2 3 6" xfId="10461" xr:uid="{00000000-0005-0000-0000-0000C8210000}"/>
    <cellStyle name="SAPBEXexcBad9 2 3 7" xfId="15047" xr:uid="{00000000-0005-0000-0000-0000C9210000}"/>
    <cellStyle name="SAPBEXexcBad9 2 3 8" xfId="11572" xr:uid="{00000000-0005-0000-0000-0000CA210000}"/>
    <cellStyle name="SAPBEXexcBad9 2 3 9" xfId="16489" xr:uid="{00000000-0005-0000-0000-0000CB210000}"/>
    <cellStyle name="SAPBEXexcBad9 2 4" xfId="1567" xr:uid="{00000000-0005-0000-0000-0000CC210000}"/>
    <cellStyle name="SAPBEXexcBad9 2 4 10" xfId="20536" xr:uid="{00000000-0005-0000-0000-0000CD210000}"/>
    <cellStyle name="SAPBEXexcBad9 2 4 11" xfId="22208" xr:uid="{00000000-0005-0000-0000-0000CE210000}"/>
    <cellStyle name="SAPBEXexcBad9 2 4 2" xfId="4470" xr:uid="{00000000-0005-0000-0000-0000CF210000}"/>
    <cellStyle name="SAPBEXexcBad9 2 4 3" xfId="6948" xr:uid="{00000000-0005-0000-0000-0000D0210000}"/>
    <cellStyle name="SAPBEXexcBad9 2 4 4" xfId="8904" xr:uid="{00000000-0005-0000-0000-0000D1210000}"/>
    <cellStyle name="SAPBEXexcBad9 2 4 5" xfId="10857" xr:uid="{00000000-0005-0000-0000-0000D2210000}"/>
    <cellStyle name="SAPBEXexcBad9 2 4 6" xfId="12811" xr:uid="{00000000-0005-0000-0000-0000D3210000}"/>
    <cellStyle name="SAPBEXexcBad9 2 4 7" xfId="13883" xr:uid="{00000000-0005-0000-0000-0000D4210000}"/>
    <cellStyle name="SAPBEXexcBad9 2 4 8" xfId="16866" xr:uid="{00000000-0005-0000-0000-0000D5210000}"/>
    <cellStyle name="SAPBEXexcBad9 2 4 9" xfId="18738" xr:uid="{00000000-0005-0000-0000-0000D6210000}"/>
    <cellStyle name="SAPBEXexcBad9 2 5" xfId="1863" xr:uid="{00000000-0005-0000-0000-0000D7210000}"/>
    <cellStyle name="SAPBEXexcBad9 2 5 10" xfId="20782" xr:uid="{00000000-0005-0000-0000-0000D8210000}"/>
    <cellStyle name="SAPBEXexcBad9 2 5 11" xfId="22398" xr:uid="{00000000-0005-0000-0000-0000D9210000}"/>
    <cellStyle name="SAPBEXexcBad9 2 5 2" xfId="4766" xr:uid="{00000000-0005-0000-0000-0000DA210000}"/>
    <cellStyle name="SAPBEXexcBad9 2 5 3" xfId="7244" xr:uid="{00000000-0005-0000-0000-0000DB210000}"/>
    <cellStyle name="SAPBEXexcBad9 2 5 4" xfId="9198" xr:uid="{00000000-0005-0000-0000-0000DC210000}"/>
    <cellStyle name="SAPBEXexcBad9 2 5 5" xfId="11153" xr:uid="{00000000-0005-0000-0000-0000DD210000}"/>
    <cellStyle name="SAPBEXexcBad9 2 5 6" xfId="13104" xr:uid="{00000000-0005-0000-0000-0000DE210000}"/>
    <cellStyle name="SAPBEXexcBad9 2 5 7" xfId="14629" xr:uid="{00000000-0005-0000-0000-0000DF210000}"/>
    <cellStyle name="SAPBEXexcBad9 2 5 8" xfId="17143" xr:uid="{00000000-0005-0000-0000-0000E0210000}"/>
    <cellStyle name="SAPBEXexcBad9 2 5 9" xfId="19003" xr:uid="{00000000-0005-0000-0000-0000E1210000}"/>
    <cellStyle name="SAPBEXexcBad9 2 6" xfId="2166" xr:uid="{00000000-0005-0000-0000-0000E2210000}"/>
    <cellStyle name="SAPBEXexcBad9 2 6 10" xfId="21060" xr:uid="{00000000-0005-0000-0000-0000E3210000}"/>
    <cellStyle name="SAPBEXexcBad9 2 6 11" xfId="22651" xr:uid="{00000000-0005-0000-0000-0000E4210000}"/>
    <cellStyle name="SAPBEXexcBad9 2 6 2" xfId="5069" xr:uid="{00000000-0005-0000-0000-0000E5210000}"/>
    <cellStyle name="SAPBEXexcBad9 2 6 3" xfId="7546" xr:uid="{00000000-0005-0000-0000-0000E6210000}"/>
    <cellStyle name="SAPBEXexcBad9 2 6 4" xfId="9499" xr:uid="{00000000-0005-0000-0000-0000E7210000}"/>
    <cellStyle name="SAPBEXexcBad9 2 6 5" xfId="11453" xr:uid="{00000000-0005-0000-0000-0000E8210000}"/>
    <cellStyle name="SAPBEXexcBad9 2 6 6" xfId="13406" xr:uid="{00000000-0005-0000-0000-0000E9210000}"/>
    <cellStyle name="SAPBEXexcBad9 2 6 7" xfId="9147" xr:uid="{00000000-0005-0000-0000-0000EA210000}"/>
    <cellStyle name="SAPBEXexcBad9 2 6 8" xfId="17437" xr:uid="{00000000-0005-0000-0000-0000EB210000}"/>
    <cellStyle name="SAPBEXexcBad9 2 6 9" xfId="19289" xr:uid="{00000000-0005-0000-0000-0000EC210000}"/>
    <cellStyle name="SAPBEXexcBad9 2 7" xfId="2573" xr:uid="{00000000-0005-0000-0000-0000ED210000}"/>
    <cellStyle name="SAPBEXexcBad9 2 7 10" xfId="21429" xr:uid="{00000000-0005-0000-0000-0000EE210000}"/>
    <cellStyle name="SAPBEXexcBad9 2 7 11" xfId="22982" xr:uid="{00000000-0005-0000-0000-0000EF210000}"/>
    <cellStyle name="SAPBEXexcBad9 2 7 2" xfId="5475" xr:uid="{00000000-0005-0000-0000-0000F0210000}"/>
    <cellStyle name="SAPBEXexcBad9 2 7 3" xfId="7951" xr:uid="{00000000-0005-0000-0000-0000F1210000}"/>
    <cellStyle name="SAPBEXexcBad9 2 7 4" xfId="9903" xr:uid="{00000000-0005-0000-0000-0000F2210000}"/>
    <cellStyle name="SAPBEXexcBad9 2 7 5" xfId="11858" xr:uid="{00000000-0005-0000-0000-0000F3210000}"/>
    <cellStyle name="SAPBEXexcBad9 2 7 6" xfId="13810" xr:uid="{00000000-0005-0000-0000-0000F4210000}"/>
    <cellStyle name="SAPBEXexcBad9 2 7 7" xfId="13079" xr:uid="{00000000-0005-0000-0000-0000F5210000}"/>
    <cellStyle name="SAPBEXexcBad9 2 7 8" xfId="17832" xr:uid="{00000000-0005-0000-0000-0000F6210000}"/>
    <cellStyle name="SAPBEXexcBad9 2 7 9" xfId="19670" xr:uid="{00000000-0005-0000-0000-0000F7210000}"/>
    <cellStyle name="SAPBEXexcBad9 2 8" xfId="2425" xr:uid="{00000000-0005-0000-0000-0000F8210000}"/>
    <cellStyle name="SAPBEXexcBad9 2 8 10" xfId="21304" xr:uid="{00000000-0005-0000-0000-0000F9210000}"/>
    <cellStyle name="SAPBEXexcBad9 2 8 11" xfId="22875" xr:uid="{00000000-0005-0000-0000-0000FA210000}"/>
    <cellStyle name="SAPBEXexcBad9 2 8 2" xfId="5328" xr:uid="{00000000-0005-0000-0000-0000FB210000}"/>
    <cellStyle name="SAPBEXexcBad9 2 8 3" xfId="7804" xr:uid="{00000000-0005-0000-0000-0000FC210000}"/>
    <cellStyle name="SAPBEXexcBad9 2 8 4" xfId="9757" xr:uid="{00000000-0005-0000-0000-0000FD210000}"/>
    <cellStyle name="SAPBEXexcBad9 2 8 5" xfId="11711" xr:uid="{00000000-0005-0000-0000-0000FE210000}"/>
    <cellStyle name="SAPBEXexcBad9 2 8 6" xfId="13662" xr:uid="{00000000-0005-0000-0000-0000FF210000}"/>
    <cellStyle name="SAPBEXexcBad9 2 8 7" xfId="14371" xr:uid="{00000000-0005-0000-0000-000000220000}"/>
    <cellStyle name="SAPBEXexcBad9 2 8 8" xfId="17691" xr:uid="{00000000-0005-0000-0000-000001220000}"/>
    <cellStyle name="SAPBEXexcBad9 2 8 9" xfId="19536" xr:uid="{00000000-0005-0000-0000-000002220000}"/>
    <cellStyle name="SAPBEXexcBad9 2 9" xfId="3261" xr:uid="{00000000-0005-0000-0000-000003220000}"/>
    <cellStyle name="SAPBEXexcBad9 20" xfId="14672" xr:uid="{00000000-0005-0000-0000-000004220000}"/>
    <cellStyle name="SAPBEXexcBad9 21" xfId="17685" xr:uid="{00000000-0005-0000-0000-000005220000}"/>
    <cellStyle name="SAPBEXexcBad9 22" xfId="19707" xr:uid="{00000000-0005-0000-0000-000006220000}"/>
    <cellStyle name="SAPBEXexcBad9 23" xfId="21299" xr:uid="{00000000-0005-0000-0000-000007220000}"/>
    <cellStyle name="SAPBEXexcBad9 3" xfId="442" xr:uid="{00000000-0005-0000-0000-000008220000}"/>
    <cellStyle name="SAPBEXexcBad9 3 10" xfId="5823" xr:uid="{00000000-0005-0000-0000-000009220000}"/>
    <cellStyle name="SAPBEXexcBad9 3 11" xfId="3481" xr:uid="{00000000-0005-0000-0000-00000A220000}"/>
    <cellStyle name="SAPBEXexcBad9 3 12" xfId="9620" xr:uid="{00000000-0005-0000-0000-00000B220000}"/>
    <cellStyle name="SAPBEXexcBad9 3 13" xfId="11574" xr:uid="{00000000-0005-0000-0000-00000C220000}"/>
    <cellStyle name="SAPBEXexcBad9 3 14" xfId="15857" xr:uid="{00000000-0005-0000-0000-00000D220000}"/>
    <cellStyle name="SAPBEXexcBad9 3 15" xfId="15440" xr:uid="{00000000-0005-0000-0000-00000E220000}"/>
    <cellStyle name="SAPBEXexcBad9 3 16" xfId="17557" xr:uid="{00000000-0005-0000-0000-00000F220000}"/>
    <cellStyle name="SAPBEXexcBad9 3 17" xfId="9165" xr:uid="{00000000-0005-0000-0000-000010220000}"/>
    <cellStyle name="SAPBEXexcBad9 3 18" xfId="21174" xr:uid="{00000000-0005-0000-0000-000011220000}"/>
    <cellStyle name="SAPBEXexcBad9 3 2" xfId="990" xr:uid="{00000000-0005-0000-0000-000012220000}"/>
    <cellStyle name="SAPBEXexcBad9 3 2 10" xfId="20037" xr:uid="{00000000-0005-0000-0000-000013220000}"/>
    <cellStyle name="SAPBEXexcBad9 3 2 11" xfId="21784" xr:uid="{00000000-0005-0000-0000-000014220000}"/>
    <cellStyle name="SAPBEXexcBad9 3 2 2" xfId="3893" xr:uid="{00000000-0005-0000-0000-000015220000}"/>
    <cellStyle name="SAPBEXexcBad9 3 2 3" xfId="6371" xr:uid="{00000000-0005-0000-0000-000016220000}"/>
    <cellStyle name="SAPBEXexcBad9 3 2 4" xfId="8328" xr:uid="{00000000-0005-0000-0000-000017220000}"/>
    <cellStyle name="SAPBEXexcBad9 3 2 5" xfId="10281" xr:uid="{00000000-0005-0000-0000-000018220000}"/>
    <cellStyle name="SAPBEXexcBad9 3 2 6" xfId="12236" xr:uid="{00000000-0005-0000-0000-000019220000}"/>
    <cellStyle name="SAPBEXexcBad9 3 2 7" xfId="13716" xr:uid="{00000000-0005-0000-0000-00001A220000}"/>
    <cellStyle name="SAPBEXexcBad9 3 2 8" xfId="16314" xr:uid="{00000000-0005-0000-0000-00001B220000}"/>
    <cellStyle name="SAPBEXexcBad9 3 2 9" xfId="18202" xr:uid="{00000000-0005-0000-0000-00001C220000}"/>
    <cellStyle name="SAPBEXexcBad9 3 3" xfId="1303" xr:uid="{00000000-0005-0000-0000-00001D220000}"/>
    <cellStyle name="SAPBEXexcBad9 3 3 10" xfId="20288" xr:uid="{00000000-0005-0000-0000-00001E220000}"/>
    <cellStyle name="SAPBEXexcBad9 3 3 11" xfId="21980" xr:uid="{00000000-0005-0000-0000-00001F220000}"/>
    <cellStyle name="SAPBEXexcBad9 3 3 2" xfId="4206" xr:uid="{00000000-0005-0000-0000-000020220000}"/>
    <cellStyle name="SAPBEXexcBad9 3 3 3" xfId="6684" xr:uid="{00000000-0005-0000-0000-000021220000}"/>
    <cellStyle name="SAPBEXexcBad9 3 3 4" xfId="8640" xr:uid="{00000000-0005-0000-0000-000022220000}"/>
    <cellStyle name="SAPBEXexcBad9 3 3 5" xfId="10593" xr:uid="{00000000-0005-0000-0000-000023220000}"/>
    <cellStyle name="SAPBEXexcBad9 3 3 6" xfId="12547" xr:uid="{00000000-0005-0000-0000-000024220000}"/>
    <cellStyle name="SAPBEXexcBad9 3 3 7" xfId="15585" xr:uid="{00000000-0005-0000-0000-000025220000}"/>
    <cellStyle name="SAPBEXexcBad9 3 3 8" xfId="16609" xr:uid="{00000000-0005-0000-0000-000026220000}"/>
    <cellStyle name="SAPBEXexcBad9 3 3 9" xfId="18481" xr:uid="{00000000-0005-0000-0000-000027220000}"/>
    <cellStyle name="SAPBEXexcBad9 3 4" xfId="1648" xr:uid="{00000000-0005-0000-0000-000028220000}"/>
    <cellStyle name="SAPBEXexcBad9 3 4 10" xfId="20616" xr:uid="{00000000-0005-0000-0000-000029220000}"/>
    <cellStyle name="SAPBEXexcBad9 3 4 11" xfId="22288" xr:uid="{00000000-0005-0000-0000-00002A220000}"/>
    <cellStyle name="SAPBEXexcBad9 3 4 2" xfId="4551" xr:uid="{00000000-0005-0000-0000-00002B220000}"/>
    <cellStyle name="SAPBEXexcBad9 3 4 3" xfId="7029" xr:uid="{00000000-0005-0000-0000-00002C220000}"/>
    <cellStyle name="SAPBEXexcBad9 3 4 4" xfId="8985" xr:uid="{00000000-0005-0000-0000-00002D220000}"/>
    <cellStyle name="SAPBEXexcBad9 3 4 5" xfId="10938" xr:uid="{00000000-0005-0000-0000-00002E220000}"/>
    <cellStyle name="SAPBEXexcBad9 3 4 6" xfId="12892" xr:uid="{00000000-0005-0000-0000-00002F220000}"/>
    <cellStyle name="SAPBEXexcBad9 3 4 7" xfId="12469" xr:uid="{00000000-0005-0000-0000-000030220000}"/>
    <cellStyle name="SAPBEXexcBad9 3 4 8" xfId="16947" xr:uid="{00000000-0005-0000-0000-000031220000}"/>
    <cellStyle name="SAPBEXexcBad9 3 4 9" xfId="18818" xr:uid="{00000000-0005-0000-0000-000032220000}"/>
    <cellStyle name="SAPBEXexcBad9 3 5" xfId="1915" xr:uid="{00000000-0005-0000-0000-000033220000}"/>
    <cellStyle name="SAPBEXexcBad9 3 5 10" xfId="20826" xr:uid="{00000000-0005-0000-0000-000034220000}"/>
    <cellStyle name="SAPBEXexcBad9 3 5 11" xfId="22440" xr:uid="{00000000-0005-0000-0000-000035220000}"/>
    <cellStyle name="SAPBEXexcBad9 3 5 2" xfId="4818" xr:uid="{00000000-0005-0000-0000-000036220000}"/>
    <cellStyle name="SAPBEXexcBad9 3 5 3" xfId="7296" xr:uid="{00000000-0005-0000-0000-000037220000}"/>
    <cellStyle name="SAPBEXexcBad9 3 5 4" xfId="9250" xr:uid="{00000000-0005-0000-0000-000038220000}"/>
    <cellStyle name="SAPBEXexcBad9 3 5 5" xfId="11204" xr:uid="{00000000-0005-0000-0000-000039220000}"/>
    <cellStyle name="SAPBEXexcBad9 3 5 6" xfId="13156" xr:uid="{00000000-0005-0000-0000-00003A220000}"/>
    <cellStyle name="SAPBEXexcBad9 3 5 7" xfId="12222" xr:uid="{00000000-0005-0000-0000-00003B220000}"/>
    <cellStyle name="SAPBEXexcBad9 3 5 8" xfId="17192" xr:uid="{00000000-0005-0000-0000-00003C220000}"/>
    <cellStyle name="SAPBEXexcBad9 3 5 9" xfId="19051" xr:uid="{00000000-0005-0000-0000-00003D220000}"/>
    <cellStyle name="SAPBEXexcBad9 3 6" xfId="2042" xr:uid="{00000000-0005-0000-0000-00003E220000}"/>
    <cellStyle name="SAPBEXexcBad9 3 6 10" xfId="20944" xr:uid="{00000000-0005-0000-0000-00003F220000}"/>
    <cellStyle name="SAPBEXexcBad9 3 6 11" xfId="22554" xr:uid="{00000000-0005-0000-0000-000040220000}"/>
    <cellStyle name="SAPBEXexcBad9 3 6 2" xfId="4945" xr:uid="{00000000-0005-0000-0000-000041220000}"/>
    <cellStyle name="SAPBEXexcBad9 3 6 3" xfId="7422" xr:uid="{00000000-0005-0000-0000-000042220000}"/>
    <cellStyle name="SAPBEXexcBad9 3 6 4" xfId="9375" xr:uid="{00000000-0005-0000-0000-000043220000}"/>
    <cellStyle name="SAPBEXexcBad9 3 6 5" xfId="11330" xr:uid="{00000000-0005-0000-0000-000044220000}"/>
    <cellStyle name="SAPBEXexcBad9 3 6 6" xfId="13282" xr:uid="{00000000-0005-0000-0000-000045220000}"/>
    <cellStyle name="SAPBEXexcBad9 3 6 7" xfId="14760" xr:uid="{00000000-0005-0000-0000-000046220000}"/>
    <cellStyle name="SAPBEXexcBad9 3 6 8" xfId="17314" xr:uid="{00000000-0005-0000-0000-000047220000}"/>
    <cellStyle name="SAPBEXexcBad9 3 6 9" xfId="19169" xr:uid="{00000000-0005-0000-0000-000048220000}"/>
    <cellStyle name="SAPBEXexcBad9 3 7" xfId="2622" xr:uid="{00000000-0005-0000-0000-000049220000}"/>
    <cellStyle name="SAPBEXexcBad9 3 7 10" xfId="21476" xr:uid="{00000000-0005-0000-0000-00004A220000}"/>
    <cellStyle name="SAPBEXexcBad9 3 7 11" xfId="23026" xr:uid="{00000000-0005-0000-0000-00004B220000}"/>
    <cellStyle name="SAPBEXexcBad9 3 7 2" xfId="5524" xr:uid="{00000000-0005-0000-0000-00004C220000}"/>
    <cellStyle name="SAPBEXexcBad9 3 7 3" xfId="8000" xr:uid="{00000000-0005-0000-0000-00004D220000}"/>
    <cellStyle name="SAPBEXexcBad9 3 7 4" xfId="9952" xr:uid="{00000000-0005-0000-0000-00004E220000}"/>
    <cellStyle name="SAPBEXexcBad9 3 7 5" xfId="11907" xr:uid="{00000000-0005-0000-0000-00004F220000}"/>
    <cellStyle name="SAPBEXexcBad9 3 7 6" xfId="13858" xr:uid="{00000000-0005-0000-0000-000050220000}"/>
    <cellStyle name="SAPBEXexcBad9 3 7 7" xfId="14323" xr:uid="{00000000-0005-0000-0000-000051220000}"/>
    <cellStyle name="SAPBEXexcBad9 3 7 8" xfId="17880" xr:uid="{00000000-0005-0000-0000-000052220000}"/>
    <cellStyle name="SAPBEXexcBad9 3 7 9" xfId="19718" xr:uid="{00000000-0005-0000-0000-000053220000}"/>
    <cellStyle name="SAPBEXexcBad9 3 8" xfId="2742" xr:uid="{00000000-0005-0000-0000-000054220000}"/>
    <cellStyle name="SAPBEXexcBad9 3 8 10" xfId="21580" xr:uid="{00000000-0005-0000-0000-000055220000}"/>
    <cellStyle name="SAPBEXexcBad9 3 8 11" xfId="23110" xr:uid="{00000000-0005-0000-0000-000056220000}"/>
    <cellStyle name="SAPBEXexcBad9 3 8 2" xfId="5644" xr:uid="{00000000-0005-0000-0000-000057220000}"/>
    <cellStyle name="SAPBEXexcBad9 3 8 3" xfId="8120" xr:uid="{00000000-0005-0000-0000-000058220000}"/>
    <cellStyle name="SAPBEXexcBad9 3 8 4" xfId="10072" xr:uid="{00000000-0005-0000-0000-000059220000}"/>
    <cellStyle name="SAPBEXexcBad9 3 8 5" xfId="12027" xr:uid="{00000000-0005-0000-0000-00005A220000}"/>
    <cellStyle name="SAPBEXexcBad9 3 8 6" xfId="13977" xr:uid="{00000000-0005-0000-0000-00005B220000}"/>
    <cellStyle name="SAPBEXexcBad9 3 8 7" xfId="16106" xr:uid="{00000000-0005-0000-0000-00005C220000}"/>
    <cellStyle name="SAPBEXexcBad9 3 8 8" xfId="17994" xr:uid="{00000000-0005-0000-0000-00005D220000}"/>
    <cellStyle name="SAPBEXexcBad9 3 8 9" xfId="19830" xr:uid="{00000000-0005-0000-0000-00005E220000}"/>
    <cellStyle name="SAPBEXexcBad9 3 9" xfId="3345" xr:uid="{00000000-0005-0000-0000-00005F220000}"/>
    <cellStyle name="SAPBEXexcBad9 4" xfId="395" xr:uid="{00000000-0005-0000-0000-000060220000}"/>
    <cellStyle name="SAPBEXexcBad9 4 10" xfId="3160" xr:uid="{00000000-0005-0000-0000-000061220000}"/>
    <cellStyle name="SAPBEXexcBad9 4 11" xfId="7143" xr:uid="{00000000-0005-0000-0000-000062220000}"/>
    <cellStyle name="SAPBEXexcBad9 4 12" xfId="8457" xr:uid="{00000000-0005-0000-0000-000063220000}"/>
    <cellStyle name="SAPBEXexcBad9 4 13" xfId="10410" xr:uid="{00000000-0005-0000-0000-000064220000}"/>
    <cellStyle name="SAPBEXexcBad9 4 14" xfId="14449" xr:uid="{00000000-0005-0000-0000-000065220000}"/>
    <cellStyle name="SAPBEXexcBad9 4 15" xfId="14654" xr:uid="{00000000-0005-0000-0000-000066220000}"/>
    <cellStyle name="SAPBEXexcBad9 4 16" xfId="16440" xr:uid="{00000000-0005-0000-0000-000067220000}"/>
    <cellStyle name="SAPBEXexcBad9 4 17" xfId="18884" xr:uid="{00000000-0005-0000-0000-000068220000}"/>
    <cellStyle name="SAPBEXexcBad9 4 18" xfId="20160" xr:uid="{00000000-0005-0000-0000-000069220000}"/>
    <cellStyle name="SAPBEXexcBad9 4 2" xfId="943" xr:uid="{00000000-0005-0000-0000-00006A220000}"/>
    <cellStyle name="SAPBEXexcBad9 4 2 10" xfId="19992" xr:uid="{00000000-0005-0000-0000-00006B220000}"/>
    <cellStyle name="SAPBEXexcBad9 4 2 11" xfId="21739" xr:uid="{00000000-0005-0000-0000-00006C220000}"/>
    <cellStyle name="SAPBEXexcBad9 4 2 2" xfId="3846" xr:uid="{00000000-0005-0000-0000-00006D220000}"/>
    <cellStyle name="SAPBEXexcBad9 4 2 3" xfId="6324" xr:uid="{00000000-0005-0000-0000-00006E220000}"/>
    <cellStyle name="SAPBEXexcBad9 4 2 4" xfId="8281" xr:uid="{00000000-0005-0000-0000-00006F220000}"/>
    <cellStyle name="SAPBEXexcBad9 4 2 5" xfId="10234" xr:uid="{00000000-0005-0000-0000-000070220000}"/>
    <cellStyle name="SAPBEXexcBad9 4 2 6" xfId="12189" xr:uid="{00000000-0005-0000-0000-000071220000}"/>
    <cellStyle name="SAPBEXexcBad9 4 2 7" xfId="15091" xr:uid="{00000000-0005-0000-0000-000072220000}"/>
    <cellStyle name="SAPBEXexcBad9 4 2 8" xfId="16267" xr:uid="{00000000-0005-0000-0000-000073220000}"/>
    <cellStyle name="SAPBEXexcBad9 4 2 9" xfId="18156" xr:uid="{00000000-0005-0000-0000-000074220000}"/>
    <cellStyle name="SAPBEXexcBad9 4 3" xfId="1256" xr:uid="{00000000-0005-0000-0000-000075220000}"/>
    <cellStyle name="SAPBEXexcBad9 4 3 10" xfId="20243" xr:uid="{00000000-0005-0000-0000-000076220000}"/>
    <cellStyle name="SAPBEXexcBad9 4 3 11" xfId="21935" xr:uid="{00000000-0005-0000-0000-000077220000}"/>
    <cellStyle name="SAPBEXexcBad9 4 3 2" xfId="4159" xr:uid="{00000000-0005-0000-0000-000078220000}"/>
    <cellStyle name="SAPBEXexcBad9 4 3 3" xfId="6637" xr:uid="{00000000-0005-0000-0000-000079220000}"/>
    <cellStyle name="SAPBEXexcBad9 4 3 4" xfId="8593" xr:uid="{00000000-0005-0000-0000-00007A220000}"/>
    <cellStyle name="SAPBEXexcBad9 4 3 5" xfId="10546" xr:uid="{00000000-0005-0000-0000-00007B220000}"/>
    <cellStyle name="SAPBEXexcBad9 4 3 6" xfId="12500" xr:uid="{00000000-0005-0000-0000-00007C220000}"/>
    <cellStyle name="SAPBEXexcBad9 4 3 7" xfId="15518" xr:uid="{00000000-0005-0000-0000-00007D220000}"/>
    <cellStyle name="SAPBEXexcBad9 4 3 8" xfId="16562" xr:uid="{00000000-0005-0000-0000-00007E220000}"/>
    <cellStyle name="SAPBEXexcBad9 4 3 9" xfId="18435" xr:uid="{00000000-0005-0000-0000-00007F220000}"/>
    <cellStyle name="SAPBEXexcBad9 4 4" xfId="1602" xr:uid="{00000000-0005-0000-0000-000080220000}"/>
    <cellStyle name="SAPBEXexcBad9 4 4 10" xfId="20570" xr:uid="{00000000-0005-0000-0000-000081220000}"/>
    <cellStyle name="SAPBEXexcBad9 4 4 11" xfId="22242" xr:uid="{00000000-0005-0000-0000-000082220000}"/>
    <cellStyle name="SAPBEXexcBad9 4 4 2" xfId="4505" xr:uid="{00000000-0005-0000-0000-000083220000}"/>
    <cellStyle name="SAPBEXexcBad9 4 4 3" xfId="6983" xr:uid="{00000000-0005-0000-0000-000084220000}"/>
    <cellStyle name="SAPBEXexcBad9 4 4 4" xfId="8939" xr:uid="{00000000-0005-0000-0000-000085220000}"/>
    <cellStyle name="SAPBEXexcBad9 4 4 5" xfId="10892" xr:uid="{00000000-0005-0000-0000-000086220000}"/>
    <cellStyle name="SAPBEXexcBad9 4 4 6" xfId="12846" xr:uid="{00000000-0005-0000-0000-000087220000}"/>
    <cellStyle name="SAPBEXexcBad9 4 4 7" xfId="12418" xr:uid="{00000000-0005-0000-0000-000088220000}"/>
    <cellStyle name="SAPBEXexcBad9 4 4 8" xfId="16901" xr:uid="{00000000-0005-0000-0000-000089220000}"/>
    <cellStyle name="SAPBEXexcBad9 4 4 9" xfId="18772" xr:uid="{00000000-0005-0000-0000-00008A220000}"/>
    <cellStyle name="SAPBEXexcBad9 4 5" xfId="1408" xr:uid="{00000000-0005-0000-0000-00008B220000}"/>
    <cellStyle name="SAPBEXexcBad9 4 5 10" xfId="20388" xr:uid="{00000000-0005-0000-0000-00008C220000}"/>
    <cellStyle name="SAPBEXexcBad9 4 5 11" xfId="22078" xr:uid="{00000000-0005-0000-0000-00008D220000}"/>
    <cellStyle name="SAPBEXexcBad9 4 5 2" xfId="4311" xr:uid="{00000000-0005-0000-0000-00008E220000}"/>
    <cellStyle name="SAPBEXexcBad9 4 5 3" xfId="6789" xr:uid="{00000000-0005-0000-0000-00008F220000}"/>
    <cellStyle name="SAPBEXexcBad9 4 5 4" xfId="8745" xr:uid="{00000000-0005-0000-0000-000090220000}"/>
    <cellStyle name="SAPBEXexcBad9 4 5 5" xfId="10698" xr:uid="{00000000-0005-0000-0000-000091220000}"/>
    <cellStyle name="SAPBEXexcBad9 4 5 6" xfId="12652" xr:uid="{00000000-0005-0000-0000-000092220000}"/>
    <cellStyle name="SAPBEXexcBad9 4 5 7" xfId="15345" xr:uid="{00000000-0005-0000-0000-000093220000}"/>
    <cellStyle name="SAPBEXexcBad9 4 5 8" xfId="16709" xr:uid="{00000000-0005-0000-0000-000094220000}"/>
    <cellStyle name="SAPBEXexcBad9 4 5 9" xfId="18582" xr:uid="{00000000-0005-0000-0000-000095220000}"/>
    <cellStyle name="SAPBEXexcBad9 4 6" xfId="2228" xr:uid="{00000000-0005-0000-0000-000096220000}"/>
    <cellStyle name="SAPBEXexcBad9 4 6 10" xfId="21120" xr:uid="{00000000-0005-0000-0000-000097220000}"/>
    <cellStyle name="SAPBEXexcBad9 4 6 11" xfId="22709" xr:uid="{00000000-0005-0000-0000-000098220000}"/>
    <cellStyle name="SAPBEXexcBad9 4 6 2" xfId="5131" xr:uid="{00000000-0005-0000-0000-000099220000}"/>
    <cellStyle name="SAPBEXexcBad9 4 6 3" xfId="7607" xr:uid="{00000000-0005-0000-0000-00009A220000}"/>
    <cellStyle name="SAPBEXexcBad9 4 6 4" xfId="9561" xr:uid="{00000000-0005-0000-0000-00009B220000}"/>
    <cellStyle name="SAPBEXexcBad9 4 6 5" xfId="11515" xr:uid="{00000000-0005-0000-0000-00009C220000}"/>
    <cellStyle name="SAPBEXexcBad9 4 6 6" xfId="13468" xr:uid="{00000000-0005-0000-0000-00009D220000}"/>
    <cellStyle name="SAPBEXexcBad9 4 6 7" xfId="15118" xr:uid="{00000000-0005-0000-0000-00009E220000}"/>
    <cellStyle name="SAPBEXexcBad9 4 6 8" xfId="17499" xr:uid="{00000000-0005-0000-0000-00009F220000}"/>
    <cellStyle name="SAPBEXexcBad9 4 6 9" xfId="19349" xr:uid="{00000000-0005-0000-0000-0000A0220000}"/>
    <cellStyle name="SAPBEXexcBad9 4 7" xfId="2551" xr:uid="{00000000-0005-0000-0000-0000A1220000}"/>
    <cellStyle name="SAPBEXexcBad9 4 7 10" xfId="21407" xr:uid="{00000000-0005-0000-0000-0000A2220000}"/>
    <cellStyle name="SAPBEXexcBad9 4 7 11" xfId="22961" xr:uid="{00000000-0005-0000-0000-0000A3220000}"/>
    <cellStyle name="SAPBEXexcBad9 4 7 2" xfId="5453" xr:uid="{00000000-0005-0000-0000-0000A4220000}"/>
    <cellStyle name="SAPBEXexcBad9 4 7 3" xfId="7929" xr:uid="{00000000-0005-0000-0000-0000A5220000}"/>
    <cellStyle name="SAPBEXexcBad9 4 7 4" xfId="9881" xr:uid="{00000000-0005-0000-0000-0000A6220000}"/>
    <cellStyle name="SAPBEXexcBad9 4 7 5" xfId="11836" xr:uid="{00000000-0005-0000-0000-0000A7220000}"/>
    <cellStyle name="SAPBEXexcBad9 4 7 6" xfId="13788" xr:uid="{00000000-0005-0000-0000-0000A8220000}"/>
    <cellStyle name="SAPBEXexcBad9 4 7 7" xfId="12434" xr:uid="{00000000-0005-0000-0000-0000A9220000}"/>
    <cellStyle name="SAPBEXexcBad9 4 7 8" xfId="17810" xr:uid="{00000000-0005-0000-0000-0000AA220000}"/>
    <cellStyle name="SAPBEXexcBad9 4 7 9" xfId="19649" xr:uid="{00000000-0005-0000-0000-0000AB220000}"/>
    <cellStyle name="SAPBEXexcBad9 4 8" xfId="2343" xr:uid="{00000000-0005-0000-0000-0000AC220000}"/>
    <cellStyle name="SAPBEXexcBad9 4 8 10" xfId="21223" xr:uid="{00000000-0005-0000-0000-0000AD220000}"/>
    <cellStyle name="SAPBEXexcBad9 4 8 11" xfId="22799" xr:uid="{00000000-0005-0000-0000-0000AE220000}"/>
    <cellStyle name="SAPBEXexcBad9 4 8 2" xfId="5246" xr:uid="{00000000-0005-0000-0000-0000AF220000}"/>
    <cellStyle name="SAPBEXexcBad9 4 8 3" xfId="7722" xr:uid="{00000000-0005-0000-0000-0000B0220000}"/>
    <cellStyle name="SAPBEXexcBad9 4 8 4" xfId="9675" xr:uid="{00000000-0005-0000-0000-0000B1220000}"/>
    <cellStyle name="SAPBEXexcBad9 4 8 5" xfId="11629" xr:uid="{00000000-0005-0000-0000-0000B2220000}"/>
    <cellStyle name="SAPBEXexcBad9 4 8 6" xfId="13581" xr:uid="{00000000-0005-0000-0000-0000B3220000}"/>
    <cellStyle name="SAPBEXexcBad9 4 8 7" xfId="15019" xr:uid="{00000000-0005-0000-0000-0000B4220000}"/>
    <cellStyle name="SAPBEXexcBad9 4 8 8" xfId="17609" xr:uid="{00000000-0005-0000-0000-0000B5220000}"/>
    <cellStyle name="SAPBEXexcBad9 4 8 9" xfId="19455" xr:uid="{00000000-0005-0000-0000-0000B6220000}"/>
    <cellStyle name="SAPBEXexcBad9 4 9" xfId="3298" xr:uid="{00000000-0005-0000-0000-0000B7220000}"/>
    <cellStyle name="SAPBEXexcBad9 5" xfId="481" xr:uid="{00000000-0005-0000-0000-0000B8220000}"/>
    <cellStyle name="SAPBEXexcBad9 5 10" xfId="5862" xr:uid="{00000000-0005-0000-0000-0000B9220000}"/>
    <cellStyle name="SAPBEXexcBad9 5 11" xfId="7257" xr:uid="{00000000-0005-0000-0000-0000BA220000}"/>
    <cellStyle name="SAPBEXexcBad9 5 12" xfId="8566" xr:uid="{00000000-0005-0000-0000-0000BB220000}"/>
    <cellStyle name="SAPBEXexcBad9 5 13" xfId="10519" xr:uid="{00000000-0005-0000-0000-0000BC220000}"/>
    <cellStyle name="SAPBEXexcBad9 5 14" xfId="15173" xr:uid="{00000000-0005-0000-0000-0000BD220000}"/>
    <cellStyle name="SAPBEXexcBad9 5 15" xfId="10492" xr:uid="{00000000-0005-0000-0000-0000BE220000}"/>
    <cellStyle name="SAPBEXexcBad9 5 16" xfId="16535" xr:uid="{00000000-0005-0000-0000-0000BF220000}"/>
    <cellStyle name="SAPBEXexcBad9 5 17" xfId="18331" xr:uid="{00000000-0005-0000-0000-0000C0220000}"/>
    <cellStyle name="SAPBEXexcBad9 5 18" xfId="20216" xr:uid="{00000000-0005-0000-0000-0000C1220000}"/>
    <cellStyle name="SAPBEXexcBad9 5 2" xfId="1029" xr:uid="{00000000-0005-0000-0000-0000C2220000}"/>
    <cellStyle name="SAPBEXexcBad9 5 2 10" xfId="20076" xr:uid="{00000000-0005-0000-0000-0000C3220000}"/>
    <cellStyle name="SAPBEXexcBad9 5 2 11" xfId="21823" xr:uid="{00000000-0005-0000-0000-0000C4220000}"/>
    <cellStyle name="SAPBEXexcBad9 5 2 2" xfId="3932" xr:uid="{00000000-0005-0000-0000-0000C5220000}"/>
    <cellStyle name="SAPBEXexcBad9 5 2 3" xfId="6410" xr:uid="{00000000-0005-0000-0000-0000C6220000}"/>
    <cellStyle name="SAPBEXexcBad9 5 2 4" xfId="8367" xr:uid="{00000000-0005-0000-0000-0000C7220000}"/>
    <cellStyle name="SAPBEXexcBad9 5 2 5" xfId="10320" xr:uid="{00000000-0005-0000-0000-0000C8220000}"/>
    <cellStyle name="SAPBEXexcBad9 5 2 6" xfId="12275" xr:uid="{00000000-0005-0000-0000-0000C9220000}"/>
    <cellStyle name="SAPBEXexcBad9 5 2 7" xfId="14557" xr:uid="{00000000-0005-0000-0000-0000CA220000}"/>
    <cellStyle name="SAPBEXexcBad9 5 2 8" xfId="16353" xr:uid="{00000000-0005-0000-0000-0000CB220000}"/>
    <cellStyle name="SAPBEXexcBad9 5 2 9" xfId="18241" xr:uid="{00000000-0005-0000-0000-0000CC220000}"/>
    <cellStyle name="SAPBEXexcBad9 5 3" xfId="1342" xr:uid="{00000000-0005-0000-0000-0000CD220000}"/>
    <cellStyle name="SAPBEXexcBad9 5 3 10" xfId="20327" xr:uid="{00000000-0005-0000-0000-0000CE220000}"/>
    <cellStyle name="SAPBEXexcBad9 5 3 11" xfId="22019" xr:uid="{00000000-0005-0000-0000-0000CF220000}"/>
    <cellStyle name="SAPBEXexcBad9 5 3 2" xfId="4245" xr:uid="{00000000-0005-0000-0000-0000D0220000}"/>
    <cellStyle name="SAPBEXexcBad9 5 3 3" xfId="6723" xr:uid="{00000000-0005-0000-0000-0000D1220000}"/>
    <cellStyle name="SAPBEXexcBad9 5 3 4" xfId="8679" xr:uid="{00000000-0005-0000-0000-0000D2220000}"/>
    <cellStyle name="SAPBEXexcBad9 5 3 5" xfId="10632" xr:uid="{00000000-0005-0000-0000-0000D3220000}"/>
    <cellStyle name="SAPBEXexcBad9 5 3 6" xfId="12586" xr:uid="{00000000-0005-0000-0000-0000D4220000}"/>
    <cellStyle name="SAPBEXexcBad9 5 3 7" xfId="14818" xr:uid="{00000000-0005-0000-0000-0000D5220000}"/>
    <cellStyle name="SAPBEXexcBad9 5 3 8" xfId="16648" xr:uid="{00000000-0005-0000-0000-0000D6220000}"/>
    <cellStyle name="SAPBEXexcBad9 5 3 9" xfId="18520" xr:uid="{00000000-0005-0000-0000-0000D7220000}"/>
    <cellStyle name="SAPBEXexcBad9 5 4" xfId="1687" xr:uid="{00000000-0005-0000-0000-0000D8220000}"/>
    <cellStyle name="SAPBEXexcBad9 5 4 10" xfId="20655" xr:uid="{00000000-0005-0000-0000-0000D9220000}"/>
    <cellStyle name="SAPBEXexcBad9 5 4 11" xfId="22327" xr:uid="{00000000-0005-0000-0000-0000DA220000}"/>
    <cellStyle name="SAPBEXexcBad9 5 4 2" xfId="4590" xr:uid="{00000000-0005-0000-0000-0000DB220000}"/>
    <cellStyle name="SAPBEXexcBad9 5 4 3" xfId="7068" xr:uid="{00000000-0005-0000-0000-0000DC220000}"/>
    <cellStyle name="SAPBEXexcBad9 5 4 4" xfId="9024" xr:uid="{00000000-0005-0000-0000-0000DD220000}"/>
    <cellStyle name="SAPBEXexcBad9 5 4 5" xfId="10977" xr:uid="{00000000-0005-0000-0000-0000DE220000}"/>
    <cellStyle name="SAPBEXexcBad9 5 4 6" xfId="12931" xr:uid="{00000000-0005-0000-0000-0000DF220000}"/>
    <cellStyle name="SAPBEXexcBad9 5 4 7" xfId="15686" xr:uid="{00000000-0005-0000-0000-0000E0220000}"/>
    <cellStyle name="SAPBEXexcBad9 5 4 8" xfId="16986" xr:uid="{00000000-0005-0000-0000-0000E1220000}"/>
    <cellStyle name="SAPBEXexcBad9 5 4 9" xfId="18857" xr:uid="{00000000-0005-0000-0000-0000E2220000}"/>
    <cellStyle name="SAPBEXexcBad9 5 5" xfId="1954" xr:uid="{00000000-0005-0000-0000-0000E3220000}"/>
    <cellStyle name="SAPBEXexcBad9 5 5 10" xfId="20865" xr:uid="{00000000-0005-0000-0000-0000E4220000}"/>
    <cellStyle name="SAPBEXexcBad9 5 5 11" xfId="22479" xr:uid="{00000000-0005-0000-0000-0000E5220000}"/>
    <cellStyle name="SAPBEXexcBad9 5 5 2" xfId="4857" xr:uid="{00000000-0005-0000-0000-0000E6220000}"/>
    <cellStyle name="SAPBEXexcBad9 5 5 3" xfId="7335" xr:uid="{00000000-0005-0000-0000-0000E7220000}"/>
    <cellStyle name="SAPBEXexcBad9 5 5 4" xfId="9289" xr:uid="{00000000-0005-0000-0000-0000E8220000}"/>
    <cellStyle name="SAPBEXexcBad9 5 5 5" xfId="11243" xr:uid="{00000000-0005-0000-0000-0000E9220000}"/>
    <cellStyle name="SAPBEXexcBad9 5 5 6" xfId="13195" xr:uid="{00000000-0005-0000-0000-0000EA220000}"/>
    <cellStyle name="SAPBEXexcBad9 5 5 7" xfId="9155" xr:uid="{00000000-0005-0000-0000-0000EB220000}"/>
    <cellStyle name="SAPBEXexcBad9 5 5 8" xfId="17231" xr:uid="{00000000-0005-0000-0000-0000EC220000}"/>
    <cellStyle name="SAPBEXexcBad9 5 5 9" xfId="19090" xr:uid="{00000000-0005-0000-0000-0000ED220000}"/>
    <cellStyle name="SAPBEXexcBad9 5 6" xfId="2256" xr:uid="{00000000-0005-0000-0000-0000EE220000}"/>
    <cellStyle name="SAPBEXexcBad9 5 6 10" xfId="21146" xr:uid="{00000000-0005-0000-0000-0000EF220000}"/>
    <cellStyle name="SAPBEXexcBad9 5 6 11" xfId="22731" xr:uid="{00000000-0005-0000-0000-0000F0220000}"/>
    <cellStyle name="SAPBEXexcBad9 5 6 2" xfId="5159" xr:uid="{00000000-0005-0000-0000-0000F1220000}"/>
    <cellStyle name="SAPBEXexcBad9 5 6 3" xfId="7635" xr:uid="{00000000-0005-0000-0000-0000F2220000}"/>
    <cellStyle name="SAPBEXexcBad9 5 6 4" xfId="9589" xr:uid="{00000000-0005-0000-0000-0000F3220000}"/>
    <cellStyle name="SAPBEXexcBad9 5 6 5" xfId="11543" xr:uid="{00000000-0005-0000-0000-0000F4220000}"/>
    <cellStyle name="SAPBEXexcBad9 5 6 6" xfId="13496" xr:uid="{00000000-0005-0000-0000-0000F5220000}"/>
    <cellStyle name="SAPBEXexcBad9 5 6 7" xfId="15458" xr:uid="{00000000-0005-0000-0000-0000F6220000}"/>
    <cellStyle name="SAPBEXexcBad9 5 6 8" xfId="17527" xr:uid="{00000000-0005-0000-0000-0000F7220000}"/>
    <cellStyle name="SAPBEXexcBad9 5 6 9" xfId="19376" xr:uid="{00000000-0005-0000-0000-0000F8220000}"/>
    <cellStyle name="SAPBEXexcBad9 5 7" xfId="2637" xr:uid="{00000000-0005-0000-0000-0000F9220000}"/>
    <cellStyle name="SAPBEXexcBad9 5 7 10" xfId="21486" xr:uid="{00000000-0005-0000-0000-0000FA220000}"/>
    <cellStyle name="SAPBEXexcBad9 5 7 11" xfId="23031" xr:uid="{00000000-0005-0000-0000-0000FB220000}"/>
    <cellStyle name="SAPBEXexcBad9 5 7 2" xfId="5539" xr:uid="{00000000-0005-0000-0000-0000FC220000}"/>
    <cellStyle name="SAPBEXexcBad9 5 7 3" xfId="8015" xr:uid="{00000000-0005-0000-0000-0000FD220000}"/>
    <cellStyle name="SAPBEXexcBad9 5 7 4" xfId="9967" xr:uid="{00000000-0005-0000-0000-0000FE220000}"/>
    <cellStyle name="SAPBEXexcBad9 5 7 5" xfId="11922" xr:uid="{00000000-0005-0000-0000-0000FF220000}"/>
    <cellStyle name="SAPBEXexcBad9 5 7 6" xfId="13873" xr:uid="{00000000-0005-0000-0000-000000230000}"/>
    <cellStyle name="SAPBEXexcBad9 5 7 7" xfId="13711" xr:uid="{00000000-0005-0000-0000-000001230000}"/>
    <cellStyle name="SAPBEXexcBad9 5 7 8" xfId="17893" xr:uid="{00000000-0005-0000-0000-000002230000}"/>
    <cellStyle name="SAPBEXexcBad9 5 7 9" xfId="19731" xr:uid="{00000000-0005-0000-0000-000003230000}"/>
    <cellStyle name="SAPBEXexcBad9 5 8" xfId="2432" xr:uid="{00000000-0005-0000-0000-000004230000}"/>
    <cellStyle name="SAPBEXexcBad9 5 8 10" xfId="21310" xr:uid="{00000000-0005-0000-0000-000005230000}"/>
    <cellStyle name="SAPBEXexcBad9 5 8 11" xfId="22881" xr:uid="{00000000-0005-0000-0000-000006230000}"/>
    <cellStyle name="SAPBEXexcBad9 5 8 2" xfId="5335" xr:uid="{00000000-0005-0000-0000-000007230000}"/>
    <cellStyle name="SAPBEXexcBad9 5 8 3" xfId="7811" xr:uid="{00000000-0005-0000-0000-000008230000}"/>
    <cellStyle name="SAPBEXexcBad9 5 8 4" xfId="9764" xr:uid="{00000000-0005-0000-0000-000009230000}"/>
    <cellStyle name="SAPBEXexcBad9 5 8 5" xfId="11718" xr:uid="{00000000-0005-0000-0000-00000A230000}"/>
    <cellStyle name="SAPBEXexcBad9 5 8 6" xfId="13669" xr:uid="{00000000-0005-0000-0000-00000B230000}"/>
    <cellStyle name="SAPBEXexcBad9 5 8 7" xfId="14369" xr:uid="{00000000-0005-0000-0000-00000C230000}"/>
    <cellStyle name="SAPBEXexcBad9 5 8 8" xfId="17698" xr:uid="{00000000-0005-0000-0000-00000D230000}"/>
    <cellStyle name="SAPBEXexcBad9 5 8 9" xfId="19543" xr:uid="{00000000-0005-0000-0000-00000E230000}"/>
    <cellStyle name="SAPBEXexcBad9 5 9" xfId="3384" xr:uid="{00000000-0005-0000-0000-00000F230000}"/>
    <cellStyle name="SAPBEXexcBad9 6" xfId="863" xr:uid="{00000000-0005-0000-0000-000010230000}"/>
    <cellStyle name="SAPBEXexcBad9 6 10" xfId="16017" xr:uid="{00000000-0005-0000-0000-000011230000}"/>
    <cellStyle name="SAPBEXexcBad9 6 11" xfId="16463" xr:uid="{00000000-0005-0000-0000-000012230000}"/>
    <cellStyle name="SAPBEXexcBad9 6 12" xfId="18349" xr:uid="{00000000-0005-0000-0000-000013230000}"/>
    <cellStyle name="SAPBEXexcBad9 6 13" xfId="20183" xr:uid="{00000000-0005-0000-0000-000014230000}"/>
    <cellStyle name="SAPBEXexcBad9 6 2" xfId="2661" xr:uid="{00000000-0005-0000-0000-000015230000}"/>
    <cellStyle name="SAPBEXexcBad9 6 2 10" xfId="21500" xr:uid="{00000000-0005-0000-0000-000016230000}"/>
    <cellStyle name="SAPBEXexcBad9 6 2 11" xfId="23037" xr:uid="{00000000-0005-0000-0000-000017230000}"/>
    <cellStyle name="SAPBEXexcBad9 6 2 2" xfId="5563" xr:uid="{00000000-0005-0000-0000-000018230000}"/>
    <cellStyle name="SAPBEXexcBad9 6 2 3" xfId="8039" xr:uid="{00000000-0005-0000-0000-000019230000}"/>
    <cellStyle name="SAPBEXexcBad9 6 2 4" xfId="9991" xr:uid="{00000000-0005-0000-0000-00001A230000}"/>
    <cellStyle name="SAPBEXexcBad9 6 2 5" xfId="11946" xr:uid="{00000000-0005-0000-0000-00001B230000}"/>
    <cellStyle name="SAPBEXexcBad9 6 2 6" xfId="13896" xr:uid="{00000000-0005-0000-0000-00001C230000}"/>
    <cellStyle name="SAPBEXexcBad9 6 2 7" xfId="16025" xr:uid="{00000000-0005-0000-0000-00001D230000}"/>
    <cellStyle name="SAPBEXexcBad9 6 2 8" xfId="17914" xr:uid="{00000000-0005-0000-0000-00001E230000}"/>
    <cellStyle name="SAPBEXexcBad9 6 2 9" xfId="19750" xr:uid="{00000000-0005-0000-0000-00001F230000}"/>
    <cellStyle name="SAPBEXexcBad9 6 3" xfId="2804" xr:uid="{00000000-0005-0000-0000-000020230000}"/>
    <cellStyle name="SAPBEXexcBad9 6 3 10" xfId="21641" xr:uid="{00000000-0005-0000-0000-000021230000}"/>
    <cellStyle name="SAPBEXexcBad9 6 3 11" xfId="23171" xr:uid="{00000000-0005-0000-0000-000022230000}"/>
    <cellStyle name="SAPBEXexcBad9 6 3 2" xfId="5706" xr:uid="{00000000-0005-0000-0000-000023230000}"/>
    <cellStyle name="SAPBEXexcBad9 6 3 3" xfId="8182" xr:uid="{00000000-0005-0000-0000-000024230000}"/>
    <cellStyle name="SAPBEXexcBad9 6 3 4" xfId="10134" xr:uid="{00000000-0005-0000-0000-000025230000}"/>
    <cellStyle name="SAPBEXexcBad9 6 3 5" xfId="12089" xr:uid="{00000000-0005-0000-0000-000026230000}"/>
    <cellStyle name="SAPBEXexcBad9 6 3 6" xfId="14039" xr:uid="{00000000-0005-0000-0000-000027230000}"/>
    <cellStyle name="SAPBEXexcBad9 6 3 7" xfId="16168" xr:uid="{00000000-0005-0000-0000-000028230000}"/>
    <cellStyle name="SAPBEXexcBad9 6 3 8" xfId="18056" xr:uid="{00000000-0005-0000-0000-000029230000}"/>
    <cellStyle name="SAPBEXexcBad9 6 3 9" xfId="19891" xr:uid="{00000000-0005-0000-0000-00002A230000}"/>
    <cellStyle name="SAPBEXexcBad9 6 4" xfId="3766" xr:uid="{00000000-0005-0000-0000-00002B230000}"/>
    <cellStyle name="SAPBEXexcBad9 6 5" xfId="6244" xr:uid="{00000000-0005-0000-0000-00002C230000}"/>
    <cellStyle name="SAPBEXexcBad9 6 6" xfId="7169" xr:uid="{00000000-0005-0000-0000-00002D230000}"/>
    <cellStyle name="SAPBEXexcBad9 6 7" xfId="8481" xr:uid="{00000000-0005-0000-0000-00002E230000}"/>
    <cellStyle name="SAPBEXexcBad9 6 8" xfId="10434" xr:uid="{00000000-0005-0000-0000-00002F230000}"/>
    <cellStyle name="SAPBEXexcBad9 6 9" xfId="14192" xr:uid="{00000000-0005-0000-0000-000030230000}"/>
    <cellStyle name="SAPBEXexcBad9 7" xfId="1062" xr:uid="{00000000-0005-0000-0000-000031230000}"/>
    <cellStyle name="SAPBEXexcBad9 7 10" xfId="20109" xr:uid="{00000000-0005-0000-0000-000032230000}"/>
    <cellStyle name="SAPBEXexcBad9 7 11" xfId="21848" xr:uid="{00000000-0005-0000-0000-000033230000}"/>
    <cellStyle name="SAPBEXexcBad9 7 2" xfId="3965" xr:uid="{00000000-0005-0000-0000-000034230000}"/>
    <cellStyle name="SAPBEXexcBad9 7 3" xfId="6443" xr:uid="{00000000-0005-0000-0000-000035230000}"/>
    <cellStyle name="SAPBEXexcBad9 7 4" xfId="8400" xr:uid="{00000000-0005-0000-0000-000036230000}"/>
    <cellStyle name="SAPBEXexcBad9 7 5" xfId="10353" xr:uid="{00000000-0005-0000-0000-000037230000}"/>
    <cellStyle name="SAPBEXexcBad9 7 6" xfId="12308" xr:uid="{00000000-0005-0000-0000-000038230000}"/>
    <cellStyle name="SAPBEXexcBad9 7 7" xfId="15309" xr:uid="{00000000-0005-0000-0000-000039230000}"/>
    <cellStyle name="SAPBEXexcBad9 7 8" xfId="16386" xr:uid="{00000000-0005-0000-0000-00003A230000}"/>
    <cellStyle name="SAPBEXexcBad9 7 9" xfId="18274" xr:uid="{00000000-0005-0000-0000-00003B230000}"/>
    <cellStyle name="SAPBEXexcBad9 8" xfId="1524" xr:uid="{00000000-0005-0000-0000-00003C230000}"/>
    <cellStyle name="SAPBEXexcBad9 8 10" xfId="20493" xr:uid="{00000000-0005-0000-0000-00003D230000}"/>
    <cellStyle name="SAPBEXexcBad9 8 11" xfId="22165" xr:uid="{00000000-0005-0000-0000-00003E230000}"/>
    <cellStyle name="SAPBEXexcBad9 8 2" xfId="4427" xr:uid="{00000000-0005-0000-0000-00003F230000}"/>
    <cellStyle name="SAPBEXexcBad9 8 3" xfId="6905" xr:uid="{00000000-0005-0000-0000-000040230000}"/>
    <cellStyle name="SAPBEXexcBad9 8 4" xfId="8861" xr:uid="{00000000-0005-0000-0000-000041230000}"/>
    <cellStyle name="SAPBEXexcBad9 8 5" xfId="10814" xr:uid="{00000000-0005-0000-0000-000042230000}"/>
    <cellStyle name="SAPBEXexcBad9 8 6" xfId="12768" xr:uid="{00000000-0005-0000-0000-000043230000}"/>
    <cellStyle name="SAPBEXexcBad9 8 7" xfId="15316" xr:uid="{00000000-0005-0000-0000-000044230000}"/>
    <cellStyle name="SAPBEXexcBad9 8 8" xfId="16823" xr:uid="{00000000-0005-0000-0000-000045230000}"/>
    <cellStyle name="SAPBEXexcBad9 8 9" xfId="18695" xr:uid="{00000000-0005-0000-0000-000046230000}"/>
    <cellStyle name="SAPBEXexcBad9 9" xfId="1429" xr:uid="{00000000-0005-0000-0000-000047230000}"/>
    <cellStyle name="SAPBEXexcBad9 9 10" xfId="20409" xr:uid="{00000000-0005-0000-0000-000048230000}"/>
    <cellStyle name="SAPBEXexcBad9 9 11" xfId="22099" xr:uid="{00000000-0005-0000-0000-000049230000}"/>
    <cellStyle name="SAPBEXexcBad9 9 2" xfId="4332" xr:uid="{00000000-0005-0000-0000-00004A230000}"/>
    <cellStyle name="SAPBEXexcBad9 9 3" xfId="6810" xr:uid="{00000000-0005-0000-0000-00004B230000}"/>
    <cellStyle name="SAPBEXexcBad9 9 4" xfId="8766" xr:uid="{00000000-0005-0000-0000-00004C230000}"/>
    <cellStyle name="SAPBEXexcBad9 9 5" xfId="10719" xr:uid="{00000000-0005-0000-0000-00004D230000}"/>
    <cellStyle name="SAPBEXexcBad9 9 6" xfId="12673" xr:uid="{00000000-0005-0000-0000-00004E230000}"/>
    <cellStyle name="SAPBEXexcBad9 9 7" xfId="14484" xr:uid="{00000000-0005-0000-0000-00004F230000}"/>
    <cellStyle name="SAPBEXexcBad9 9 8" xfId="16730" xr:uid="{00000000-0005-0000-0000-000050230000}"/>
    <cellStyle name="SAPBEXexcBad9 9 9" xfId="18603" xr:uid="{00000000-0005-0000-0000-000051230000}"/>
    <cellStyle name="SAPBEXexcCritical4" xfId="308" xr:uid="{00000000-0005-0000-0000-000052230000}"/>
    <cellStyle name="SAPBEXexcCritical4 10" xfId="2179" xr:uid="{00000000-0005-0000-0000-000053230000}"/>
    <cellStyle name="SAPBEXexcCritical4 10 10" xfId="21073" xr:uid="{00000000-0005-0000-0000-000054230000}"/>
    <cellStyle name="SAPBEXexcCritical4 10 11" xfId="22664" xr:uid="{00000000-0005-0000-0000-000055230000}"/>
    <cellStyle name="SAPBEXexcCritical4 10 2" xfId="5082" xr:uid="{00000000-0005-0000-0000-000056230000}"/>
    <cellStyle name="SAPBEXexcCritical4 10 3" xfId="7559" xr:uid="{00000000-0005-0000-0000-000057230000}"/>
    <cellStyle name="SAPBEXexcCritical4 10 4" xfId="9512" xr:uid="{00000000-0005-0000-0000-000058230000}"/>
    <cellStyle name="SAPBEXexcCritical4 10 5" xfId="11466" xr:uid="{00000000-0005-0000-0000-000059230000}"/>
    <cellStyle name="SAPBEXexcCritical4 10 6" xfId="13419" xr:uid="{00000000-0005-0000-0000-00005A230000}"/>
    <cellStyle name="SAPBEXexcCritical4 10 7" xfId="12985" xr:uid="{00000000-0005-0000-0000-00005B230000}"/>
    <cellStyle name="SAPBEXexcCritical4 10 8" xfId="17450" xr:uid="{00000000-0005-0000-0000-00005C230000}"/>
    <cellStyle name="SAPBEXexcCritical4 10 9" xfId="19302" xr:uid="{00000000-0005-0000-0000-00005D230000}"/>
    <cellStyle name="SAPBEXexcCritical4 11" xfId="2385" xr:uid="{00000000-0005-0000-0000-00005E230000}"/>
    <cellStyle name="SAPBEXexcCritical4 11 10" xfId="21265" xr:uid="{00000000-0005-0000-0000-00005F230000}"/>
    <cellStyle name="SAPBEXexcCritical4 11 11" xfId="22838" xr:uid="{00000000-0005-0000-0000-000060230000}"/>
    <cellStyle name="SAPBEXexcCritical4 11 2" xfId="5288" xr:uid="{00000000-0005-0000-0000-000061230000}"/>
    <cellStyle name="SAPBEXexcCritical4 11 3" xfId="7764" xr:uid="{00000000-0005-0000-0000-000062230000}"/>
    <cellStyle name="SAPBEXexcCritical4 11 4" xfId="9717" xr:uid="{00000000-0005-0000-0000-000063230000}"/>
    <cellStyle name="SAPBEXexcCritical4 11 5" xfId="11671" xr:uid="{00000000-0005-0000-0000-000064230000}"/>
    <cellStyle name="SAPBEXexcCritical4 11 6" xfId="13623" xr:uid="{00000000-0005-0000-0000-000065230000}"/>
    <cellStyle name="SAPBEXexcCritical4 11 7" xfId="15600" xr:uid="{00000000-0005-0000-0000-000066230000}"/>
    <cellStyle name="SAPBEXexcCritical4 11 8" xfId="17651" xr:uid="{00000000-0005-0000-0000-000067230000}"/>
    <cellStyle name="SAPBEXexcCritical4 11 9" xfId="19497" xr:uid="{00000000-0005-0000-0000-000068230000}"/>
    <cellStyle name="SAPBEXexcCritical4 12" xfId="2314" xr:uid="{00000000-0005-0000-0000-000069230000}"/>
    <cellStyle name="SAPBEXexcCritical4 12 10" xfId="21195" xr:uid="{00000000-0005-0000-0000-00006A230000}"/>
    <cellStyle name="SAPBEXexcCritical4 12 11" xfId="22772" xr:uid="{00000000-0005-0000-0000-00006B230000}"/>
    <cellStyle name="SAPBEXexcCritical4 12 2" xfId="5217" xr:uid="{00000000-0005-0000-0000-00006C230000}"/>
    <cellStyle name="SAPBEXexcCritical4 12 3" xfId="7693" xr:uid="{00000000-0005-0000-0000-00006D230000}"/>
    <cellStyle name="SAPBEXexcCritical4 12 4" xfId="9646" xr:uid="{00000000-0005-0000-0000-00006E230000}"/>
    <cellStyle name="SAPBEXexcCritical4 12 5" xfId="11600" xr:uid="{00000000-0005-0000-0000-00006F230000}"/>
    <cellStyle name="SAPBEXexcCritical4 12 6" xfId="13552" xr:uid="{00000000-0005-0000-0000-000070230000}"/>
    <cellStyle name="SAPBEXexcCritical4 12 7" xfId="6492" xr:uid="{00000000-0005-0000-0000-000071230000}"/>
    <cellStyle name="SAPBEXexcCritical4 12 8" xfId="17581" xr:uid="{00000000-0005-0000-0000-000072230000}"/>
    <cellStyle name="SAPBEXexcCritical4 12 9" xfId="19427" xr:uid="{00000000-0005-0000-0000-000073230000}"/>
    <cellStyle name="SAPBEXexcCritical4 13" xfId="2791" xr:uid="{00000000-0005-0000-0000-000074230000}"/>
    <cellStyle name="SAPBEXexcCritical4 13 10" xfId="21628" xr:uid="{00000000-0005-0000-0000-000075230000}"/>
    <cellStyle name="SAPBEXexcCritical4 13 11" xfId="23158" xr:uid="{00000000-0005-0000-0000-000076230000}"/>
    <cellStyle name="SAPBEXexcCritical4 13 2" xfId="5693" xr:uid="{00000000-0005-0000-0000-000077230000}"/>
    <cellStyle name="SAPBEXexcCritical4 13 3" xfId="8169" xr:uid="{00000000-0005-0000-0000-000078230000}"/>
    <cellStyle name="SAPBEXexcCritical4 13 4" xfId="10121" xr:uid="{00000000-0005-0000-0000-000079230000}"/>
    <cellStyle name="SAPBEXexcCritical4 13 5" xfId="12076" xr:uid="{00000000-0005-0000-0000-00007A230000}"/>
    <cellStyle name="SAPBEXexcCritical4 13 6" xfId="14026" xr:uid="{00000000-0005-0000-0000-00007B230000}"/>
    <cellStyle name="SAPBEXexcCritical4 13 7" xfId="16155" xr:uid="{00000000-0005-0000-0000-00007C230000}"/>
    <cellStyle name="SAPBEXexcCritical4 13 8" xfId="18043" xr:uid="{00000000-0005-0000-0000-00007D230000}"/>
    <cellStyle name="SAPBEXexcCritical4 13 9" xfId="19878" xr:uid="{00000000-0005-0000-0000-00007E230000}"/>
    <cellStyle name="SAPBEXexcCritical4 14" xfId="3211" xr:uid="{00000000-0005-0000-0000-00007F230000}"/>
    <cellStyle name="SAPBEXexcCritical4 15" xfId="2970" xr:uid="{00000000-0005-0000-0000-000080230000}"/>
    <cellStyle name="SAPBEXexcCritical4 16" xfId="7798" xr:uid="{00000000-0005-0000-0000-000081230000}"/>
    <cellStyle name="SAPBEXexcCritical4 17" xfId="9428" xr:uid="{00000000-0005-0000-0000-000082230000}"/>
    <cellStyle name="SAPBEXexcCritical4 18" xfId="11383" xr:uid="{00000000-0005-0000-0000-000083230000}"/>
    <cellStyle name="SAPBEXexcCritical4 19" xfId="14762" xr:uid="{00000000-0005-0000-0000-000084230000}"/>
    <cellStyle name="SAPBEXexcCritical4 2" xfId="421" xr:uid="{00000000-0005-0000-0000-000085230000}"/>
    <cellStyle name="SAPBEXexcCritical4 2 10" xfId="3324" xr:uid="{00000000-0005-0000-0000-000086230000}"/>
    <cellStyle name="SAPBEXexcCritical4 2 11" xfId="5802" xr:uid="{00000000-0005-0000-0000-000087230000}"/>
    <cellStyle name="SAPBEXexcCritical4 2 12" xfId="3200" xr:uid="{00000000-0005-0000-0000-000088230000}"/>
    <cellStyle name="SAPBEXexcCritical4 2 13" xfId="7800" xr:uid="{00000000-0005-0000-0000-000089230000}"/>
    <cellStyle name="SAPBEXexcCritical4 2 14" xfId="9753" xr:uid="{00000000-0005-0000-0000-00008A230000}"/>
    <cellStyle name="SAPBEXexcCritical4 2 15" xfId="14847" xr:uid="{00000000-0005-0000-0000-00008B230000}"/>
    <cellStyle name="SAPBEXexcCritical4 2 16" xfId="14895" xr:uid="{00000000-0005-0000-0000-00008C230000}"/>
    <cellStyle name="SAPBEXexcCritical4 2 17" xfId="14373" xr:uid="{00000000-0005-0000-0000-00008D230000}"/>
    <cellStyle name="SAPBEXexcCritical4 2 18" xfId="18879" xr:uid="{00000000-0005-0000-0000-00008E230000}"/>
    <cellStyle name="SAPBEXexcCritical4 2 19" xfId="15976" xr:uid="{00000000-0005-0000-0000-00008F230000}"/>
    <cellStyle name="SAPBEXexcCritical4 2 2" xfId="565" xr:uid="{00000000-0005-0000-0000-000090230000}"/>
    <cellStyle name="SAPBEXexcCritical4 2 2 10" xfId="15892" xr:uid="{00000000-0005-0000-0000-000091230000}"/>
    <cellStyle name="SAPBEXexcCritical4 2 2 11" xfId="14844" xr:uid="{00000000-0005-0000-0000-000092230000}"/>
    <cellStyle name="SAPBEXexcCritical4 2 2 12" xfId="14843" xr:uid="{00000000-0005-0000-0000-000093230000}"/>
    <cellStyle name="SAPBEXexcCritical4 2 2 13" xfId="15639" xr:uid="{00000000-0005-0000-0000-000094230000}"/>
    <cellStyle name="SAPBEXexcCritical4 2 2 14" xfId="14931" xr:uid="{00000000-0005-0000-0000-000095230000}"/>
    <cellStyle name="SAPBEXexcCritical4 2 2 2" xfId="1083" xr:uid="{00000000-0005-0000-0000-000096230000}"/>
    <cellStyle name="SAPBEXexcCritical4 2 2 2 10" xfId="20129" xr:uid="{00000000-0005-0000-0000-000097230000}"/>
    <cellStyle name="SAPBEXexcCritical4 2 2 2 11" xfId="21868" xr:uid="{00000000-0005-0000-0000-000098230000}"/>
    <cellStyle name="SAPBEXexcCritical4 2 2 2 2" xfId="3986" xr:uid="{00000000-0005-0000-0000-000099230000}"/>
    <cellStyle name="SAPBEXexcCritical4 2 2 2 3" xfId="6464" xr:uid="{00000000-0005-0000-0000-00009A230000}"/>
    <cellStyle name="SAPBEXexcCritical4 2 2 2 4" xfId="8421" xr:uid="{00000000-0005-0000-0000-00009B230000}"/>
    <cellStyle name="SAPBEXexcCritical4 2 2 2 5" xfId="10374" xr:uid="{00000000-0005-0000-0000-00009C230000}"/>
    <cellStyle name="SAPBEXexcCritical4 2 2 2 6" xfId="12329" xr:uid="{00000000-0005-0000-0000-00009D230000}"/>
    <cellStyle name="SAPBEXexcCritical4 2 2 2 7" xfId="15247" xr:uid="{00000000-0005-0000-0000-00009E230000}"/>
    <cellStyle name="SAPBEXexcCritical4 2 2 2 8" xfId="16407" xr:uid="{00000000-0005-0000-0000-00009F230000}"/>
    <cellStyle name="SAPBEXexcCritical4 2 2 2 9" xfId="18295" xr:uid="{00000000-0005-0000-0000-0000A0230000}"/>
    <cellStyle name="SAPBEXexcCritical4 2 2 3" xfId="1370" xr:uid="{00000000-0005-0000-0000-0000A1230000}"/>
    <cellStyle name="SAPBEXexcCritical4 2 2 3 10" xfId="20355" xr:uid="{00000000-0005-0000-0000-0000A2230000}"/>
    <cellStyle name="SAPBEXexcCritical4 2 2 3 11" xfId="22047" xr:uid="{00000000-0005-0000-0000-0000A3230000}"/>
    <cellStyle name="SAPBEXexcCritical4 2 2 3 2" xfId="4273" xr:uid="{00000000-0005-0000-0000-0000A4230000}"/>
    <cellStyle name="SAPBEXexcCritical4 2 2 3 3" xfId="6751" xr:uid="{00000000-0005-0000-0000-0000A5230000}"/>
    <cellStyle name="SAPBEXexcCritical4 2 2 3 4" xfId="8707" xr:uid="{00000000-0005-0000-0000-0000A6230000}"/>
    <cellStyle name="SAPBEXexcCritical4 2 2 3 5" xfId="10660" xr:uid="{00000000-0005-0000-0000-0000A7230000}"/>
    <cellStyle name="SAPBEXexcCritical4 2 2 3 6" xfId="12614" xr:uid="{00000000-0005-0000-0000-0000A8230000}"/>
    <cellStyle name="SAPBEXexcCritical4 2 2 3 7" xfId="15677" xr:uid="{00000000-0005-0000-0000-0000A9230000}"/>
    <cellStyle name="SAPBEXexcCritical4 2 2 3 8" xfId="16676" xr:uid="{00000000-0005-0000-0000-0000AA230000}"/>
    <cellStyle name="SAPBEXexcCritical4 2 2 3 9" xfId="18548" xr:uid="{00000000-0005-0000-0000-0000AB230000}"/>
    <cellStyle name="SAPBEXexcCritical4 2 2 4" xfId="1984" xr:uid="{00000000-0005-0000-0000-0000AC230000}"/>
    <cellStyle name="SAPBEXexcCritical4 2 2 4 10" xfId="20895" xr:uid="{00000000-0005-0000-0000-0000AD230000}"/>
    <cellStyle name="SAPBEXexcCritical4 2 2 4 11" xfId="22509" xr:uid="{00000000-0005-0000-0000-0000AE230000}"/>
    <cellStyle name="SAPBEXexcCritical4 2 2 4 2" xfId="4887" xr:uid="{00000000-0005-0000-0000-0000AF230000}"/>
    <cellStyle name="SAPBEXexcCritical4 2 2 4 3" xfId="7365" xr:uid="{00000000-0005-0000-0000-0000B0230000}"/>
    <cellStyle name="SAPBEXexcCritical4 2 2 4 4" xfId="9319" xr:uid="{00000000-0005-0000-0000-0000B1230000}"/>
    <cellStyle name="SAPBEXexcCritical4 2 2 4 5" xfId="11273" xr:uid="{00000000-0005-0000-0000-0000B2230000}"/>
    <cellStyle name="SAPBEXexcCritical4 2 2 4 6" xfId="13225" xr:uid="{00000000-0005-0000-0000-0000B3230000}"/>
    <cellStyle name="SAPBEXexcCritical4 2 2 4 7" xfId="13311" xr:uid="{00000000-0005-0000-0000-0000B4230000}"/>
    <cellStyle name="SAPBEXexcCritical4 2 2 4 8" xfId="17261" xr:uid="{00000000-0005-0000-0000-0000B5230000}"/>
    <cellStyle name="SAPBEXexcCritical4 2 2 4 9" xfId="19120" xr:uid="{00000000-0005-0000-0000-0000B6230000}"/>
    <cellStyle name="SAPBEXexcCritical4 2 2 5" xfId="3468" xr:uid="{00000000-0005-0000-0000-0000B7230000}"/>
    <cellStyle name="SAPBEXexcCritical4 2 2 6" xfId="5946" xr:uid="{00000000-0005-0000-0000-0000B8230000}"/>
    <cellStyle name="SAPBEXexcCritical4 2 2 7" xfId="5359" xr:uid="{00000000-0005-0000-0000-0000B9230000}"/>
    <cellStyle name="SAPBEXexcCritical4 2 2 8" xfId="2916" xr:uid="{00000000-0005-0000-0000-0000BA230000}"/>
    <cellStyle name="SAPBEXexcCritical4 2 2 9" xfId="5383" xr:uid="{00000000-0005-0000-0000-0000BB230000}"/>
    <cellStyle name="SAPBEXexcCritical4 2 3" xfId="969" xr:uid="{00000000-0005-0000-0000-0000BC230000}"/>
    <cellStyle name="SAPBEXexcCritical4 2 3 10" xfId="20018" xr:uid="{00000000-0005-0000-0000-0000BD230000}"/>
    <cellStyle name="SAPBEXexcCritical4 2 3 11" xfId="21765" xr:uid="{00000000-0005-0000-0000-0000BE230000}"/>
    <cellStyle name="SAPBEXexcCritical4 2 3 2" xfId="3872" xr:uid="{00000000-0005-0000-0000-0000BF230000}"/>
    <cellStyle name="SAPBEXexcCritical4 2 3 3" xfId="6350" xr:uid="{00000000-0005-0000-0000-0000C0230000}"/>
    <cellStyle name="SAPBEXexcCritical4 2 3 4" xfId="8307" xr:uid="{00000000-0005-0000-0000-0000C1230000}"/>
    <cellStyle name="SAPBEXexcCritical4 2 3 5" xfId="10260" xr:uid="{00000000-0005-0000-0000-0000C2230000}"/>
    <cellStyle name="SAPBEXexcCritical4 2 3 6" xfId="12215" xr:uid="{00000000-0005-0000-0000-0000C3230000}"/>
    <cellStyle name="SAPBEXexcCritical4 2 3 7" xfId="6583" xr:uid="{00000000-0005-0000-0000-0000C4230000}"/>
    <cellStyle name="SAPBEXexcCritical4 2 3 8" xfId="16293" xr:uid="{00000000-0005-0000-0000-0000C5230000}"/>
    <cellStyle name="SAPBEXexcCritical4 2 3 9" xfId="18182" xr:uid="{00000000-0005-0000-0000-0000C6230000}"/>
    <cellStyle name="SAPBEXexcCritical4 2 4" xfId="1282" xr:uid="{00000000-0005-0000-0000-0000C7230000}"/>
    <cellStyle name="SAPBEXexcCritical4 2 4 10" xfId="20269" xr:uid="{00000000-0005-0000-0000-0000C8230000}"/>
    <cellStyle name="SAPBEXexcCritical4 2 4 11" xfId="21961" xr:uid="{00000000-0005-0000-0000-0000C9230000}"/>
    <cellStyle name="SAPBEXexcCritical4 2 4 2" xfId="4185" xr:uid="{00000000-0005-0000-0000-0000CA230000}"/>
    <cellStyle name="SAPBEXexcCritical4 2 4 3" xfId="6663" xr:uid="{00000000-0005-0000-0000-0000CB230000}"/>
    <cellStyle name="SAPBEXexcCritical4 2 4 4" xfId="8619" xr:uid="{00000000-0005-0000-0000-0000CC230000}"/>
    <cellStyle name="SAPBEXexcCritical4 2 4 5" xfId="10572" xr:uid="{00000000-0005-0000-0000-0000CD230000}"/>
    <cellStyle name="SAPBEXexcCritical4 2 4 6" xfId="12526" xr:uid="{00000000-0005-0000-0000-0000CE230000}"/>
    <cellStyle name="SAPBEXexcCritical4 2 4 7" xfId="15120" xr:uid="{00000000-0005-0000-0000-0000CF230000}"/>
    <cellStyle name="SAPBEXexcCritical4 2 4 8" xfId="16588" xr:uid="{00000000-0005-0000-0000-0000D0230000}"/>
    <cellStyle name="SAPBEXexcCritical4 2 4 9" xfId="18461" xr:uid="{00000000-0005-0000-0000-0000D1230000}"/>
    <cellStyle name="SAPBEXexcCritical4 2 5" xfId="1628" xr:uid="{00000000-0005-0000-0000-0000D2230000}"/>
    <cellStyle name="SAPBEXexcCritical4 2 5 10" xfId="20596" xr:uid="{00000000-0005-0000-0000-0000D3230000}"/>
    <cellStyle name="SAPBEXexcCritical4 2 5 11" xfId="22268" xr:uid="{00000000-0005-0000-0000-0000D4230000}"/>
    <cellStyle name="SAPBEXexcCritical4 2 5 2" xfId="4531" xr:uid="{00000000-0005-0000-0000-0000D5230000}"/>
    <cellStyle name="SAPBEXexcCritical4 2 5 3" xfId="7009" xr:uid="{00000000-0005-0000-0000-0000D6230000}"/>
    <cellStyle name="SAPBEXexcCritical4 2 5 4" xfId="8965" xr:uid="{00000000-0005-0000-0000-0000D7230000}"/>
    <cellStyle name="SAPBEXexcCritical4 2 5 5" xfId="10918" xr:uid="{00000000-0005-0000-0000-0000D8230000}"/>
    <cellStyle name="SAPBEXexcCritical4 2 5 6" xfId="12872" xr:uid="{00000000-0005-0000-0000-0000D9230000}"/>
    <cellStyle name="SAPBEXexcCritical4 2 5 7" xfId="14643" xr:uid="{00000000-0005-0000-0000-0000DA230000}"/>
    <cellStyle name="SAPBEXexcCritical4 2 5 8" xfId="16927" xr:uid="{00000000-0005-0000-0000-0000DB230000}"/>
    <cellStyle name="SAPBEXexcCritical4 2 5 9" xfId="18798" xr:uid="{00000000-0005-0000-0000-0000DC230000}"/>
    <cellStyle name="SAPBEXexcCritical4 2 6" xfId="1896" xr:uid="{00000000-0005-0000-0000-0000DD230000}"/>
    <cellStyle name="SAPBEXexcCritical4 2 6 10" xfId="20807" xr:uid="{00000000-0005-0000-0000-0000DE230000}"/>
    <cellStyle name="SAPBEXexcCritical4 2 6 11" xfId="22421" xr:uid="{00000000-0005-0000-0000-0000DF230000}"/>
    <cellStyle name="SAPBEXexcCritical4 2 6 2" xfId="4799" xr:uid="{00000000-0005-0000-0000-0000E0230000}"/>
    <cellStyle name="SAPBEXexcCritical4 2 6 3" xfId="7277" xr:uid="{00000000-0005-0000-0000-0000E1230000}"/>
    <cellStyle name="SAPBEXexcCritical4 2 6 4" xfId="9231" xr:uid="{00000000-0005-0000-0000-0000E2230000}"/>
    <cellStyle name="SAPBEXexcCritical4 2 6 5" xfId="11185" xr:uid="{00000000-0005-0000-0000-0000E3230000}"/>
    <cellStyle name="SAPBEXexcCritical4 2 6 6" xfId="13137" xr:uid="{00000000-0005-0000-0000-0000E4230000}"/>
    <cellStyle name="SAPBEXexcCritical4 2 6 7" xfId="9796" xr:uid="{00000000-0005-0000-0000-0000E5230000}"/>
    <cellStyle name="SAPBEXexcCritical4 2 6 8" xfId="17173" xr:uid="{00000000-0005-0000-0000-0000E6230000}"/>
    <cellStyle name="SAPBEXexcCritical4 2 6 9" xfId="19032" xr:uid="{00000000-0005-0000-0000-0000E7230000}"/>
    <cellStyle name="SAPBEXexcCritical4 2 7" xfId="2053" xr:uid="{00000000-0005-0000-0000-0000E8230000}"/>
    <cellStyle name="SAPBEXexcCritical4 2 7 10" xfId="20955" xr:uid="{00000000-0005-0000-0000-0000E9230000}"/>
    <cellStyle name="SAPBEXexcCritical4 2 7 11" xfId="22565" xr:uid="{00000000-0005-0000-0000-0000EA230000}"/>
    <cellStyle name="SAPBEXexcCritical4 2 7 2" xfId="4956" xr:uid="{00000000-0005-0000-0000-0000EB230000}"/>
    <cellStyle name="SAPBEXexcCritical4 2 7 3" xfId="7433" xr:uid="{00000000-0005-0000-0000-0000EC230000}"/>
    <cellStyle name="SAPBEXexcCritical4 2 7 4" xfId="9386" xr:uid="{00000000-0005-0000-0000-0000ED230000}"/>
    <cellStyle name="SAPBEXexcCritical4 2 7 5" xfId="11341" xr:uid="{00000000-0005-0000-0000-0000EE230000}"/>
    <cellStyle name="SAPBEXexcCritical4 2 7 6" xfId="13293" xr:uid="{00000000-0005-0000-0000-0000EF230000}"/>
    <cellStyle name="SAPBEXexcCritical4 2 7 7" xfId="15346" xr:uid="{00000000-0005-0000-0000-0000F0230000}"/>
    <cellStyle name="SAPBEXexcCritical4 2 7 8" xfId="17325" xr:uid="{00000000-0005-0000-0000-0000F1230000}"/>
    <cellStyle name="SAPBEXexcCritical4 2 7 9" xfId="19180" xr:uid="{00000000-0005-0000-0000-0000F2230000}"/>
    <cellStyle name="SAPBEXexcCritical4 2 8" xfId="2574" xr:uid="{00000000-0005-0000-0000-0000F3230000}"/>
    <cellStyle name="SAPBEXexcCritical4 2 8 10" xfId="21430" xr:uid="{00000000-0005-0000-0000-0000F4230000}"/>
    <cellStyle name="SAPBEXexcCritical4 2 8 11" xfId="22983" xr:uid="{00000000-0005-0000-0000-0000F5230000}"/>
    <cellStyle name="SAPBEXexcCritical4 2 8 2" xfId="5476" xr:uid="{00000000-0005-0000-0000-0000F6230000}"/>
    <cellStyle name="SAPBEXexcCritical4 2 8 3" xfId="7952" xr:uid="{00000000-0005-0000-0000-0000F7230000}"/>
    <cellStyle name="SAPBEXexcCritical4 2 8 4" xfId="9904" xr:uid="{00000000-0005-0000-0000-0000F8230000}"/>
    <cellStyle name="SAPBEXexcCritical4 2 8 5" xfId="11859" xr:uid="{00000000-0005-0000-0000-0000F9230000}"/>
    <cellStyle name="SAPBEXexcCritical4 2 8 6" xfId="13811" xr:uid="{00000000-0005-0000-0000-0000FA230000}"/>
    <cellStyle name="SAPBEXexcCritical4 2 8 7" xfId="15623" xr:uid="{00000000-0005-0000-0000-0000FB230000}"/>
    <cellStyle name="SAPBEXexcCritical4 2 8 8" xfId="17833" xr:uid="{00000000-0005-0000-0000-0000FC230000}"/>
    <cellStyle name="SAPBEXexcCritical4 2 8 9" xfId="19671" xr:uid="{00000000-0005-0000-0000-0000FD230000}"/>
    <cellStyle name="SAPBEXexcCritical4 2 9" xfId="2355" xr:uid="{00000000-0005-0000-0000-0000FE230000}"/>
    <cellStyle name="SAPBEXexcCritical4 2 9 10" xfId="21235" xr:uid="{00000000-0005-0000-0000-0000FF230000}"/>
    <cellStyle name="SAPBEXexcCritical4 2 9 11" xfId="22811" xr:uid="{00000000-0005-0000-0000-000000240000}"/>
    <cellStyle name="SAPBEXexcCritical4 2 9 2" xfId="5258" xr:uid="{00000000-0005-0000-0000-000001240000}"/>
    <cellStyle name="SAPBEXexcCritical4 2 9 3" xfId="7734" xr:uid="{00000000-0005-0000-0000-000002240000}"/>
    <cellStyle name="SAPBEXexcCritical4 2 9 4" xfId="9687" xr:uid="{00000000-0005-0000-0000-000003240000}"/>
    <cellStyle name="SAPBEXexcCritical4 2 9 5" xfId="11641" xr:uid="{00000000-0005-0000-0000-000004240000}"/>
    <cellStyle name="SAPBEXexcCritical4 2 9 6" xfId="13593" xr:uid="{00000000-0005-0000-0000-000005240000}"/>
    <cellStyle name="SAPBEXexcCritical4 2 9 7" xfId="14392" xr:uid="{00000000-0005-0000-0000-000006240000}"/>
    <cellStyle name="SAPBEXexcCritical4 2 9 8" xfId="17621" xr:uid="{00000000-0005-0000-0000-000007240000}"/>
    <cellStyle name="SAPBEXexcCritical4 2 9 9" xfId="19467" xr:uid="{00000000-0005-0000-0000-000008240000}"/>
    <cellStyle name="SAPBEXexcCritical4 20" xfId="15597" xr:uid="{00000000-0005-0000-0000-000009240000}"/>
    <cellStyle name="SAPBEXexcCritical4 21" xfId="17367" xr:uid="{00000000-0005-0000-0000-00000A240000}"/>
    <cellStyle name="SAPBEXexcCritical4 22" xfId="16480" xr:uid="{00000000-0005-0000-0000-00000B240000}"/>
    <cellStyle name="SAPBEXexcCritical4 23" xfId="20997" xr:uid="{00000000-0005-0000-0000-00000C240000}"/>
    <cellStyle name="SAPBEXexcCritical4 3" xfId="443" xr:uid="{00000000-0005-0000-0000-00000D240000}"/>
    <cellStyle name="SAPBEXexcCritical4 3 10" xfId="5824" xr:uid="{00000000-0005-0000-0000-00000E240000}"/>
    <cellStyle name="SAPBEXexcCritical4 3 11" xfId="7666" xr:uid="{00000000-0005-0000-0000-00000F240000}"/>
    <cellStyle name="SAPBEXexcCritical4 3 12" xfId="5964" xr:uid="{00000000-0005-0000-0000-000010240000}"/>
    <cellStyle name="SAPBEXexcCritical4 3 13" xfId="4619" xr:uid="{00000000-0005-0000-0000-000011240000}"/>
    <cellStyle name="SAPBEXexcCritical4 3 14" xfId="15566" xr:uid="{00000000-0005-0000-0000-000012240000}"/>
    <cellStyle name="SAPBEXexcCritical4 3 15" xfId="12643" xr:uid="{00000000-0005-0000-0000-000013240000}"/>
    <cellStyle name="SAPBEXexcCritical4 3 16" xfId="14168" xr:uid="{00000000-0005-0000-0000-000014240000}"/>
    <cellStyle name="SAPBEXexcCritical4 3 17" xfId="17694" xr:uid="{00000000-0005-0000-0000-000015240000}"/>
    <cellStyle name="SAPBEXexcCritical4 3 18" xfId="15023" xr:uid="{00000000-0005-0000-0000-000016240000}"/>
    <cellStyle name="SAPBEXexcCritical4 3 2" xfId="991" xr:uid="{00000000-0005-0000-0000-000017240000}"/>
    <cellStyle name="SAPBEXexcCritical4 3 2 10" xfId="20038" xr:uid="{00000000-0005-0000-0000-000018240000}"/>
    <cellStyle name="SAPBEXexcCritical4 3 2 11" xfId="21785" xr:uid="{00000000-0005-0000-0000-000019240000}"/>
    <cellStyle name="SAPBEXexcCritical4 3 2 2" xfId="3894" xr:uid="{00000000-0005-0000-0000-00001A240000}"/>
    <cellStyle name="SAPBEXexcCritical4 3 2 3" xfId="6372" xr:uid="{00000000-0005-0000-0000-00001B240000}"/>
    <cellStyle name="SAPBEXexcCritical4 3 2 4" xfId="8329" xr:uid="{00000000-0005-0000-0000-00001C240000}"/>
    <cellStyle name="SAPBEXexcCritical4 3 2 5" xfId="10282" xr:uid="{00000000-0005-0000-0000-00001D240000}"/>
    <cellStyle name="SAPBEXexcCritical4 3 2 6" xfId="12237" xr:uid="{00000000-0005-0000-0000-00001E240000}"/>
    <cellStyle name="SAPBEXexcCritical4 3 2 7" xfId="14638" xr:uid="{00000000-0005-0000-0000-00001F240000}"/>
    <cellStyle name="SAPBEXexcCritical4 3 2 8" xfId="16315" xr:uid="{00000000-0005-0000-0000-000020240000}"/>
    <cellStyle name="SAPBEXexcCritical4 3 2 9" xfId="18203" xr:uid="{00000000-0005-0000-0000-000021240000}"/>
    <cellStyle name="SAPBEXexcCritical4 3 3" xfId="1304" xr:uid="{00000000-0005-0000-0000-000022240000}"/>
    <cellStyle name="SAPBEXexcCritical4 3 3 10" xfId="20289" xr:uid="{00000000-0005-0000-0000-000023240000}"/>
    <cellStyle name="SAPBEXexcCritical4 3 3 11" xfId="21981" xr:uid="{00000000-0005-0000-0000-000024240000}"/>
    <cellStyle name="SAPBEXexcCritical4 3 3 2" xfId="4207" xr:uid="{00000000-0005-0000-0000-000025240000}"/>
    <cellStyle name="SAPBEXexcCritical4 3 3 3" xfId="6685" xr:uid="{00000000-0005-0000-0000-000026240000}"/>
    <cellStyle name="SAPBEXexcCritical4 3 3 4" xfId="8641" xr:uid="{00000000-0005-0000-0000-000027240000}"/>
    <cellStyle name="SAPBEXexcCritical4 3 3 5" xfId="10594" xr:uid="{00000000-0005-0000-0000-000028240000}"/>
    <cellStyle name="SAPBEXexcCritical4 3 3 6" xfId="12548" xr:uid="{00000000-0005-0000-0000-000029240000}"/>
    <cellStyle name="SAPBEXexcCritical4 3 3 7" xfId="15719" xr:uid="{00000000-0005-0000-0000-00002A240000}"/>
    <cellStyle name="SAPBEXexcCritical4 3 3 8" xfId="16610" xr:uid="{00000000-0005-0000-0000-00002B240000}"/>
    <cellStyle name="SAPBEXexcCritical4 3 3 9" xfId="18482" xr:uid="{00000000-0005-0000-0000-00002C240000}"/>
    <cellStyle name="SAPBEXexcCritical4 3 4" xfId="1649" xr:uid="{00000000-0005-0000-0000-00002D240000}"/>
    <cellStyle name="SAPBEXexcCritical4 3 4 10" xfId="20617" xr:uid="{00000000-0005-0000-0000-00002E240000}"/>
    <cellStyle name="SAPBEXexcCritical4 3 4 11" xfId="22289" xr:uid="{00000000-0005-0000-0000-00002F240000}"/>
    <cellStyle name="SAPBEXexcCritical4 3 4 2" xfId="4552" xr:uid="{00000000-0005-0000-0000-000030240000}"/>
    <cellStyle name="SAPBEXexcCritical4 3 4 3" xfId="7030" xr:uid="{00000000-0005-0000-0000-000031240000}"/>
    <cellStyle name="SAPBEXexcCritical4 3 4 4" xfId="8986" xr:uid="{00000000-0005-0000-0000-000032240000}"/>
    <cellStyle name="SAPBEXexcCritical4 3 4 5" xfId="10939" xr:uid="{00000000-0005-0000-0000-000033240000}"/>
    <cellStyle name="SAPBEXexcCritical4 3 4 6" xfId="12893" xr:uid="{00000000-0005-0000-0000-000034240000}"/>
    <cellStyle name="SAPBEXexcCritical4 3 4 7" xfId="15259" xr:uid="{00000000-0005-0000-0000-000035240000}"/>
    <cellStyle name="SAPBEXexcCritical4 3 4 8" xfId="16948" xr:uid="{00000000-0005-0000-0000-000036240000}"/>
    <cellStyle name="SAPBEXexcCritical4 3 4 9" xfId="18819" xr:uid="{00000000-0005-0000-0000-000037240000}"/>
    <cellStyle name="SAPBEXexcCritical4 3 5" xfId="1916" xr:uid="{00000000-0005-0000-0000-000038240000}"/>
    <cellStyle name="SAPBEXexcCritical4 3 5 10" xfId="20827" xr:uid="{00000000-0005-0000-0000-000039240000}"/>
    <cellStyle name="SAPBEXexcCritical4 3 5 11" xfId="22441" xr:uid="{00000000-0005-0000-0000-00003A240000}"/>
    <cellStyle name="SAPBEXexcCritical4 3 5 2" xfId="4819" xr:uid="{00000000-0005-0000-0000-00003B240000}"/>
    <cellStyle name="SAPBEXexcCritical4 3 5 3" xfId="7297" xr:uid="{00000000-0005-0000-0000-00003C240000}"/>
    <cellStyle name="SAPBEXexcCritical4 3 5 4" xfId="9251" xr:uid="{00000000-0005-0000-0000-00003D240000}"/>
    <cellStyle name="SAPBEXexcCritical4 3 5 5" xfId="11205" xr:uid="{00000000-0005-0000-0000-00003E240000}"/>
    <cellStyle name="SAPBEXexcCritical4 3 5 6" xfId="13157" xr:uid="{00000000-0005-0000-0000-00003F240000}"/>
    <cellStyle name="SAPBEXexcCritical4 3 5 7" xfId="11931" xr:uid="{00000000-0005-0000-0000-000040240000}"/>
    <cellStyle name="SAPBEXexcCritical4 3 5 8" xfId="17193" xr:uid="{00000000-0005-0000-0000-000041240000}"/>
    <cellStyle name="SAPBEXexcCritical4 3 5 9" xfId="19052" xr:uid="{00000000-0005-0000-0000-000042240000}"/>
    <cellStyle name="SAPBEXexcCritical4 3 6" xfId="2147" xr:uid="{00000000-0005-0000-0000-000043240000}"/>
    <cellStyle name="SAPBEXexcCritical4 3 6 10" xfId="21041" xr:uid="{00000000-0005-0000-0000-000044240000}"/>
    <cellStyle name="SAPBEXexcCritical4 3 6 11" xfId="22632" xr:uid="{00000000-0005-0000-0000-000045240000}"/>
    <cellStyle name="SAPBEXexcCritical4 3 6 2" xfId="5050" xr:uid="{00000000-0005-0000-0000-000046240000}"/>
    <cellStyle name="SAPBEXexcCritical4 3 6 3" xfId="7527" xr:uid="{00000000-0005-0000-0000-000047240000}"/>
    <cellStyle name="SAPBEXexcCritical4 3 6 4" xfId="9480" xr:uid="{00000000-0005-0000-0000-000048240000}"/>
    <cellStyle name="SAPBEXexcCritical4 3 6 5" xfId="11434" xr:uid="{00000000-0005-0000-0000-000049240000}"/>
    <cellStyle name="SAPBEXexcCritical4 3 6 6" xfId="13387" xr:uid="{00000000-0005-0000-0000-00004A240000}"/>
    <cellStyle name="SAPBEXexcCritical4 3 6 7" xfId="15323" xr:uid="{00000000-0005-0000-0000-00004B240000}"/>
    <cellStyle name="SAPBEXexcCritical4 3 6 8" xfId="17418" xr:uid="{00000000-0005-0000-0000-00004C240000}"/>
    <cellStyle name="SAPBEXexcCritical4 3 6 9" xfId="19270" xr:uid="{00000000-0005-0000-0000-00004D240000}"/>
    <cellStyle name="SAPBEXexcCritical4 3 7" xfId="2619" xr:uid="{00000000-0005-0000-0000-00004E240000}"/>
    <cellStyle name="SAPBEXexcCritical4 3 7 10" xfId="21474" xr:uid="{00000000-0005-0000-0000-00004F240000}"/>
    <cellStyle name="SAPBEXexcCritical4 3 7 11" xfId="23025" xr:uid="{00000000-0005-0000-0000-000050240000}"/>
    <cellStyle name="SAPBEXexcCritical4 3 7 2" xfId="5521" xr:uid="{00000000-0005-0000-0000-000051240000}"/>
    <cellStyle name="SAPBEXexcCritical4 3 7 3" xfId="7997" xr:uid="{00000000-0005-0000-0000-000052240000}"/>
    <cellStyle name="SAPBEXexcCritical4 3 7 4" xfId="9949" xr:uid="{00000000-0005-0000-0000-000053240000}"/>
    <cellStyle name="SAPBEXexcCritical4 3 7 5" xfId="11904" xr:uid="{00000000-0005-0000-0000-000054240000}"/>
    <cellStyle name="SAPBEXexcCritical4 3 7 6" xfId="13856" xr:uid="{00000000-0005-0000-0000-000055240000}"/>
    <cellStyle name="SAPBEXexcCritical4 3 7 7" xfId="12440" xr:uid="{00000000-0005-0000-0000-000056240000}"/>
    <cellStyle name="SAPBEXexcCritical4 3 7 8" xfId="17878" xr:uid="{00000000-0005-0000-0000-000057240000}"/>
    <cellStyle name="SAPBEXexcCritical4 3 7 9" xfId="19715" xr:uid="{00000000-0005-0000-0000-000058240000}"/>
    <cellStyle name="SAPBEXexcCritical4 3 8" xfId="2805" xr:uid="{00000000-0005-0000-0000-000059240000}"/>
    <cellStyle name="SAPBEXexcCritical4 3 8 10" xfId="21642" xr:uid="{00000000-0005-0000-0000-00005A240000}"/>
    <cellStyle name="SAPBEXexcCritical4 3 8 11" xfId="23172" xr:uid="{00000000-0005-0000-0000-00005B240000}"/>
    <cellStyle name="SAPBEXexcCritical4 3 8 2" xfId="5707" xr:uid="{00000000-0005-0000-0000-00005C240000}"/>
    <cellStyle name="SAPBEXexcCritical4 3 8 3" xfId="8183" xr:uid="{00000000-0005-0000-0000-00005D240000}"/>
    <cellStyle name="SAPBEXexcCritical4 3 8 4" xfId="10135" xr:uid="{00000000-0005-0000-0000-00005E240000}"/>
    <cellStyle name="SAPBEXexcCritical4 3 8 5" xfId="12090" xr:uid="{00000000-0005-0000-0000-00005F240000}"/>
    <cellStyle name="SAPBEXexcCritical4 3 8 6" xfId="14040" xr:uid="{00000000-0005-0000-0000-000060240000}"/>
    <cellStyle name="SAPBEXexcCritical4 3 8 7" xfId="16169" xr:uid="{00000000-0005-0000-0000-000061240000}"/>
    <cellStyle name="SAPBEXexcCritical4 3 8 8" xfId="18057" xr:uid="{00000000-0005-0000-0000-000062240000}"/>
    <cellStyle name="SAPBEXexcCritical4 3 8 9" xfId="19892" xr:uid="{00000000-0005-0000-0000-000063240000}"/>
    <cellStyle name="SAPBEXexcCritical4 3 9" xfId="3346" xr:uid="{00000000-0005-0000-0000-000064240000}"/>
    <cellStyle name="SAPBEXexcCritical4 4" xfId="345" xr:uid="{00000000-0005-0000-0000-000065240000}"/>
    <cellStyle name="SAPBEXexcCritical4 4 10" xfId="3417" xr:uid="{00000000-0005-0000-0000-000066240000}"/>
    <cellStyle name="SAPBEXexcCritical4 4 11" xfId="3793" xr:uid="{00000000-0005-0000-0000-000067240000}"/>
    <cellStyle name="SAPBEXexcCritical4 4 12" xfId="10214" xr:uid="{00000000-0005-0000-0000-000068240000}"/>
    <cellStyle name="SAPBEXexcCritical4 4 13" xfId="12169" xr:uid="{00000000-0005-0000-0000-000069240000}"/>
    <cellStyle name="SAPBEXexcCritical4 4 14" xfId="14205" xr:uid="{00000000-0005-0000-0000-00006A240000}"/>
    <cellStyle name="SAPBEXexcCritical4 4 15" xfId="13024" xr:uid="{00000000-0005-0000-0000-00006B240000}"/>
    <cellStyle name="SAPBEXexcCritical4 4 16" xfId="18136" xr:uid="{00000000-0005-0000-0000-00006C240000}"/>
    <cellStyle name="SAPBEXexcCritical4 4 17" xfId="18579" xr:uid="{00000000-0005-0000-0000-00006D240000}"/>
    <cellStyle name="SAPBEXexcCritical4 4 18" xfId="21721" xr:uid="{00000000-0005-0000-0000-00006E240000}"/>
    <cellStyle name="SAPBEXexcCritical4 4 2" xfId="896" xr:uid="{00000000-0005-0000-0000-00006F240000}"/>
    <cellStyle name="SAPBEXexcCritical4 4 2 10" xfId="18940" xr:uid="{00000000-0005-0000-0000-000070240000}"/>
    <cellStyle name="SAPBEXexcCritical4 4 2 11" xfId="20739" xr:uid="{00000000-0005-0000-0000-000071240000}"/>
    <cellStyle name="SAPBEXexcCritical4 4 2 2" xfId="3799" xr:uid="{00000000-0005-0000-0000-000072240000}"/>
    <cellStyle name="SAPBEXexcCritical4 4 2 3" xfId="6277" xr:uid="{00000000-0005-0000-0000-000073240000}"/>
    <cellStyle name="SAPBEXexcCritical4 4 2 4" xfId="6036" xr:uid="{00000000-0005-0000-0000-000074240000}"/>
    <cellStyle name="SAPBEXexcCritical4 4 2 5" xfId="9114" xr:uid="{00000000-0005-0000-0000-000075240000}"/>
    <cellStyle name="SAPBEXexcCritical4 4 2 6" xfId="11068" xr:uid="{00000000-0005-0000-0000-000076240000}"/>
    <cellStyle name="SAPBEXexcCritical4 4 2 7" xfId="11298" xr:uid="{00000000-0005-0000-0000-000077240000}"/>
    <cellStyle name="SAPBEXexcCritical4 4 2 8" xfId="14229" xr:uid="{00000000-0005-0000-0000-000078240000}"/>
    <cellStyle name="SAPBEXexcCritical4 4 2 9" xfId="17072" xr:uid="{00000000-0005-0000-0000-000079240000}"/>
    <cellStyle name="SAPBEXexcCritical4 4 3" xfId="838" xr:uid="{00000000-0005-0000-0000-00007A240000}"/>
    <cellStyle name="SAPBEXexcCritical4 4 3 10" xfId="18355" xr:uid="{00000000-0005-0000-0000-00007B240000}"/>
    <cellStyle name="SAPBEXexcCritical4 4 3 11" xfId="18378" xr:uid="{00000000-0005-0000-0000-00007C240000}"/>
    <cellStyle name="SAPBEXexcCritical4 4 3 2" xfId="3741" xr:uid="{00000000-0005-0000-0000-00007D240000}"/>
    <cellStyle name="SAPBEXexcCritical4 4 3 3" xfId="6219" xr:uid="{00000000-0005-0000-0000-00007E240000}"/>
    <cellStyle name="SAPBEXexcCritical4 4 3 4" xfId="6052" xr:uid="{00000000-0005-0000-0000-00007F240000}"/>
    <cellStyle name="SAPBEXexcCritical4 4 3 5" xfId="6093" xr:uid="{00000000-0005-0000-0000-000080240000}"/>
    <cellStyle name="SAPBEXexcCritical4 4 3 6" xfId="9169" xr:uid="{00000000-0005-0000-0000-000081240000}"/>
    <cellStyle name="SAPBEXexcCritical4 4 3 7" xfId="15464" xr:uid="{00000000-0005-0000-0000-000082240000}"/>
    <cellStyle name="SAPBEXexcCritical4 4 3 8" xfId="14198" xr:uid="{00000000-0005-0000-0000-000083240000}"/>
    <cellStyle name="SAPBEXexcCritical4 4 3 9" xfId="14830" xr:uid="{00000000-0005-0000-0000-000084240000}"/>
    <cellStyle name="SAPBEXexcCritical4 4 4" xfId="1555" xr:uid="{00000000-0005-0000-0000-000085240000}"/>
    <cellStyle name="SAPBEXexcCritical4 4 4 10" xfId="20524" xr:uid="{00000000-0005-0000-0000-000086240000}"/>
    <cellStyle name="SAPBEXexcCritical4 4 4 11" xfId="22196" xr:uid="{00000000-0005-0000-0000-000087240000}"/>
    <cellStyle name="SAPBEXexcCritical4 4 4 2" xfId="4458" xr:uid="{00000000-0005-0000-0000-000088240000}"/>
    <cellStyle name="SAPBEXexcCritical4 4 4 3" xfId="6936" xr:uid="{00000000-0005-0000-0000-000089240000}"/>
    <cellStyle name="SAPBEXexcCritical4 4 4 4" xfId="8892" xr:uid="{00000000-0005-0000-0000-00008A240000}"/>
    <cellStyle name="SAPBEXexcCritical4 4 4 5" xfId="10845" xr:uid="{00000000-0005-0000-0000-00008B240000}"/>
    <cellStyle name="SAPBEXexcCritical4 4 4 6" xfId="12799" xr:uid="{00000000-0005-0000-0000-00008C240000}"/>
    <cellStyle name="SAPBEXexcCritical4 4 4 7" xfId="15238" xr:uid="{00000000-0005-0000-0000-00008D240000}"/>
    <cellStyle name="SAPBEXexcCritical4 4 4 8" xfId="16854" xr:uid="{00000000-0005-0000-0000-00008E240000}"/>
    <cellStyle name="SAPBEXexcCritical4 4 4 9" xfId="18726" xr:uid="{00000000-0005-0000-0000-00008F240000}"/>
    <cellStyle name="SAPBEXexcCritical4 4 5" xfId="1720" xr:uid="{00000000-0005-0000-0000-000090240000}"/>
    <cellStyle name="SAPBEXexcCritical4 4 5 10" xfId="20687" xr:uid="{00000000-0005-0000-0000-000091240000}"/>
    <cellStyle name="SAPBEXexcCritical4 4 5 11" xfId="22352" xr:uid="{00000000-0005-0000-0000-000092240000}"/>
    <cellStyle name="SAPBEXexcCritical4 4 5 2" xfId="4623" xr:uid="{00000000-0005-0000-0000-000093240000}"/>
    <cellStyle name="SAPBEXexcCritical4 4 5 3" xfId="7101" xr:uid="{00000000-0005-0000-0000-000094240000}"/>
    <cellStyle name="SAPBEXexcCritical4 4 5 4" xfId="9057" xr:uid="{00000000-0005-0000-0000-000095240000}"/>
    <cellStyle name="SAPBEXexcCritical4 4 5 5" xfId="11010" xr:uid="{00000000-0005-0000-0000-000096240000}"/>
    <cellStyle name="SAPBEXexcCritical4 4 5 6" xfId="12964" xr:uid="{00000000-0005-0000-0000-000097240000}"/>
    <cellStyle name="SAPBEXexcCritical4 4 5 7" xfId="12689" xr:uid="{00000000-0005-0000-0000-000098240000}"/>
    <cellStyle name="SAPBEXexcCritical4 4 5 8" xfId="17019" xr:uid="{00000000-0005-0000-0000-000099240000}"/>
    <cellStyle name="SAPBEXexcCritical4 4 5 9" xfId="18890" xr:uid="{00000000-0005-0000-0000-00009A240000}"/>
    <cellStyle name="SAPBEXexcCritical4 4 6" xfId="2168" xr:uid="{00000000-0005-0000-0000-00009B240000}"/>
    <cellStyle name="SAPBEXexcCritical4 4 6 10" xfId="21062" xr:uid="{00000000-0005-0000-0000-00009C240000}"/>
    <cellStyle name="SAPBEXexcCritical4 4 6 11" xfId="22653" xr:uid="{00000000-0005-0000-0000-00009D240000}"/>
    <cellStyle name="SAPBEXexcCritical4 4 6 2" xfId="5071" xr:uid="{00000000-0005-0000-0000-00009E240000}"/>
    <cellStyle name="SAPBEXexcCritical4 4 6 3" xfId="7548" xr:uid="{00000000-0005-0000-0000-00009F240000}"/>
    <cellStyle name="SAPBEXexcCritical4 4 6 4" xfId="9501" xr:uid="{00000000-0005-0000-0000-0000A0240000}"/>
    <cellStyle name="SAPBEXexcCritical4 4 6 5" xfId="11455" xr:uid="{00000000-0005-0000-0000-0000A1240000}"/>
    <cellStyle name="SAPBEXexcCritical4 4 6 6" xfId="13408" xr:uid="{00000000-0005-0000-0000-0000A2240000}"/>
    <cellStyle name="SAPBEXexcCritical4 4 6 7" xfId="14880" xr:uid="{00000000-0005-0000-0000-0000A3240000}"/>
    <cellStyle name="SAPBEXexcCritical4 4 6 8" xfId="17439" xr:uid="{00000000-0005-0000-0000-0000A4240000}"/>
    <cellStyle name="SAPBEXexcCritical4 4 6 9" xfId="19291" xr:uid="{00000000-0005-0000-0000-0000A5240000}"/>
    <cellStyle name="SAPBEXexcCritical4 4 7" xfId="2552" xr:uid="{00000000-0005-0000-0000-0000A6240000}"/>
    <cellStyle name="SAPBEXexcCritical4 4 7 10" xfId="21408" xr:uid="{00000000-0005-0000-0000-0000A7240000}"/>
    <cellStyle name="SAPBEXexcCritical4 4 7 11" xfId="22962" xr:uid="{00000000-0005-0000-0000-0000A8240000}"/>
    <cellStyle name="SAPBEXexcCritical4 4 7 2" xfId="5454" xr:uid="{00000000-0005-0000-0000-0000A9240000}"/>
    <cellStyle name="SAPBEXexcCritical4 4 7 3" xfId="7930" xr:uid="{00000000-0005-0000-0000-0000AA240000}"/>
    <cellStyle name="SAPBEXexcCritical4 4 7 4" xfId="9882" xr:uid="{00000000-0005-0000-0000-0000AB240000}"/>
    <cellStyle name="SAPBEXexcCritical4 4 7 5" xfId="11837" xr:uid="{00000000-0005-0000-0000-0000AC240000}"/>
    <cellStyle name="SAPBEXexcCritical4 4 7 6" xfId="13789" xr:uid="{00000000-0005-0000-0000-0000AD240000}"/>
    <cellStyle name="SAPBEXexcCritical4 4 7 7" xfId="14966" xr:uid="{00000000-0005-0000-0000-0000AE240000}"/>
    <cellStyle name="SAPBEXexcCritical4 4 7 8" xfId="17811" xr:uid="{00000000-0005-0000-0000-0000AF240000}"/>
    <cellStyle name="SAPBEXexcCritical4 4 7 9" xfId="19650" xr:uid="{00000000-0005-0000-0000-0000B0240000}"/>
    <cellStyle name="SAPBEXexcCritical4 4 8" xfId="2344" xr:uid="{00000000-0005-0000-0000-0000B1240000}"/>
    <cellStyle name="SAPBEXexcCritical4 4 8 10" xfId="21224" xr:uid="{00000000-0005-0000-0000-0000B2240000}"/>
    <cellStyle name="SAPBEXexcCritical4 4 8 11" xfId="22800" xr:uid="{00000000-0005-0000-0000-0000B3240000}"/>
    <cellStyle name="SAPBEXexcCritical4 4 8 2" xfId="5247" xr:uid="{00000000-0005-0000-0000-0000B4240000}"/>
    <cellStyle name="SAPBEXexcCritical4 4 8 3" xfId="7723" xr:uid="{00000000-0005-0000-0000-0000B5240000}"/>
    <cellStyle name="SAPBEXexcCritical4 4 8 4" xfId="9676" xr:uid="{00000000-0005-0000-0000-0000B6240000}"/>
    <cellStyle name="SAPBEXexcCritical4 4 8 5" xfId="11630" xr:uid="{00000000-0005-0000-0000-0000B7240000}"/>
    <cellStyle name="SAPBEXexcCritical4 4 8 6" xfId="13582" xr:uid="{00000000-0005-0000-0000-0000B8240000}"/>
    <cellStyle name="SAPBEXexcCritical4 4 8 7" xfId="14395" xr:uid="{00000000-0005-0000-0000-0000B9240000}"/>
    <cellStyle name="SAPBEXexcCritical4 4 8 8" xfId="17610" xr:uid="{00000000-0005-0000-0000-0000BA240000}"/>
    <cellStyle name="SAPBEXexcCritical4 4 8 9" xfId="19456" xr:uid="{00000000-0005-0000-0000-0000BB240000}"/>
    <cellStyle name="SAPBEXexcCritical4 4 9" xfId="3248" xr:uid="{00000000-0005-0000-0000-0000BC240000}"/>
    <cellStyle name="SAPBEXexcCritical4 5" xfId="378" xr:uid="{00000000-0005-0000-0000-0000BD240000}"/>
    <cellStyle name="SAPBEXexcCritical4 5 10" xfId="3171" xr:uid="{00000000-0005-0000-0000-0000BE240000}"/>
    <cellStyle name="SAPBEXexcCritical4 5 11" xfId="6854" xr:uid="{00000000-0005-0000-0000-0000BF240000}"/>
    <cellStyle name="SAPBEXexcCritical4 5 12" xfId="7250" xr:uid="{00000000-0005-0000-0000-0000C0240000}"/>
    <cellStyle name="SAPBEXexcCritical4 5 13" xfId="8559" xr:uid="{00000000-0005-0000-0000-0000C1240000}"/>
    <cellStyle name="SAPBEXexcCritical4 5 14" xfId="14793" xr:uid="{00000000-0005-0000-0000-0000C2240000}"/>
    <cellStyle name="SAPBEXexcCritical4 5 15" xfId="14143" xr:uid="{00000000-0005-0000-0000-0000C3240000}"/>
    <cellStyle name="SAPBEXexcCritical4 5 16" xfId="13109" xr:uid="{00000000-0005-0000-0000-0000C4240000}"/>
    <cellStyle name="SAPBEXexcCritical4 5 17" xfId="15779" xr:uid="{00000000-0005-0000-0000-0000C5240000}"/>
    <cellStyle name="SAPBEXexcCritical4 5 18" xfId="15409" xr:uid="{00000000-0005-0000-0000-0000C6240000}"/>
    <cellStyle name="SAPBEXexcCritical4 5 2" xfId="925" xr:uid="{00000000-0005-0000-0000-0000C7240000}"/>
    <cellStyle name="SAPBEXexcCritical4 5 2 10" xfId="19975" xr:uid="{00000000-0005-0000-0000-0000C8240000}"/>
    <cellStyle name="SAPBEXexcCritical4 5 2 11" xfId="19574" xr:uid="{00000000-0005-0000-0000-0000C9240000}"/>
    <cellStyle name="SAPBEXexcCritical4 5 2 2" xfId="3828" xr:uid="{00000000-0005-0000-0000-0000CA240000}"/>
    <cellStyle name="SAPBEXexcCritical4 5 2 3" xfId="6306" xr:uid="{00000000-0005-0000-0000-0000CB240000}"/>
    <cellStyle name="SAPBEXexcCritical4 5 2 4" xfId="6028" xr:uid="{00000000-0005-0000-0000-0000CC240000}"/>
    <cellStyle name="SAPBEXexcCritical4 5 2 5" xfId="7224" xr:uid="{00000000-0005-0000-0000-0000CD240000}"/>
    <cellStyle name="SAPBEXexcCritical4 5 2 6" xfId="8536" xr:uid="{00000000-0005-0000-0000-0000CE240000}"/>
    <cellStyle name="SAPBEXexcCritical4 5 2 7" xfId="15817" xr:uid="{00000000-0005-0000-0000-0000CF240000}"/>
    <cellStyle name="SAPBEXexcCritical4 5 2 8" xfId="15691" xr:uid="{00000000-0005-0000-0000-0000D0240000}"/>
    <cellStyle name="SAPBEXexcCritical4 5 2 9" xfId="15755" xr:uid="{00000000-0005-0000-0000-0000D1240000}"/>
    <cellStyle name="SAPBEXexcCritical4 5 3" xfId="1240" xr:uid="{00000000-0005-0000-0000-0000D2240000}"/>
    <cellStyle name="SAPBEXexcCritical4 5 3 10" xfId="20227" xr:uid="{00000000-0005-0000-0000-0000D3240000}"/>
    <cellStyle name="SAPBEXexcCritical4 5 3 11" xfId="21919" xr:uid="{00000000-0005-0000-0000-0000D4240000}"/>
    <cellStyle name="SAPBEXexcCritical4 5 3 2" xfId="4143" xr:uid="{00000000-0005-0000-0000-0000D5240000}"/>
    <cellStyle name="SAPBEXexcCritical4 5 3 3" xfId="6621" xr:uid="{00000000-0005-0000-0000-0000D6240000}"/>
    <cellStyle name="SAPBEXexcCritical4 5 3 4" xfId="8577" xr:uid="{00000000-0005-0000-0000-0000D7240000}"/>
    <cellStyle name="SAPBEXexcCritical4 5 3 5" xfId="10530" xr:uid="{00000000-0005-0000-0000-0000D8240000}"/>
    <cellStyle name="SAPBEXexcCritical4 5 3 6" xfId="12484" xr:uid="{00000000-0005-0000-0000-0000D9240000}"/>
    <cellStyle name="SAPBEXexcCritical4 5 3 7" xfId="15507" xr:uid="{00000000-0005-0000-0000-0000DA240000}"/>
    <cellStyle name="SAPBEXexcCritical4 5 3 8" xfId="16546" xr:uid="{00000000-0005-0000-0000-0000DB240000}"/>
    <cellStyle name="SAPBEXexcCritical4 5 3 9" xfId="18419" xr:uid="{00000000-0005-0000-0000-0000DC240000}"/>
    <cellStyle name="SAPBEXexcCritical4 5 4" xfId="1585" xr:uid="{00000000-0005-0000-0000-0000DD240000}"/>
    <cellStyle name="SAPBEXexcCritical4 5 4 10" xfId="20554" xr:uid="{00000000-0005-0000-0000-0000DE240000}"/>
    <cellStyle name="SAPBEXexcCritical4 5 4 11" xfId="22226" xr:uid="{00000000-0005-0000-0000-0000DF240000}"/>
    <cellStyle name="SAPBEXexcCritical4 5 4 2" xfId="4488" xr:uid="{00000000-0005-0000-0000-0000E0240000}"/>
    <cellStyle name="SAPBEXexcCritical4 5 4 3" xfId="6966" xr:uid="{00000000-0005-0000-0000-0000E1240000}"/>
    <cellStyle name="SAPBEXexcCritical4 5 4 4" xfId="8922" xr:uid="{00000000-0005-0000-0000-0000E2240000}"/>
    <cellStyle name="SAPBEXexcCritical4 5 4 5" xfId="10875" xr:uid="{00000000-0005-0000-0000-0000E3240000}"/>
    <cellStyle name="SAPBEXexcCritical4 5 4 6" xfId="12829" xr:uid="{00000000-0005-0000-0000-0000E4240000}"/>
    <cellStyle name="SAPBEXexcCritical4 5 4 7" xfId="14547" xr:uid="{00000000-0005-0000-0000-0000E5240000}"/>
    <cellStyle name="SAPBEXexcCritical4 5 4 8" xfId="16884" xr:uid="{00000000-0005-0000-0000-0000E6240000}"/>
    <cellStyle name="SAPBEXexcCritical4 5 4 9" xfId="18756" xr:uid="{00000000-0005-0000-0000-0000E7240000}"/>
    <cellStyle name="SAPBEXexcCritical4 5 5" xfId="1414" xr:uid="{00000000-0005-0000-0000-0000E8240000}"/>
    <cellStyle name="SAPBEXexcCritical4 5 5 10" xfId="20394" xr:uid="{00000000-0005-0000-0000-0000E9240000}"/>
    <cellStyle name="SAPBEXexcCritical4 5 5 11" xfId="22084" xr:uid="{00000000-0005-0000-0000-0000EA240000}"/>
    <cellStyle name="SAPBEXexcCritical4 5 5 2" xfId="4317" xr:uid="{00000000-0005-0000-0000-0000EB240000}"/>
    <cellStyle name="SAPBEXexcCritical4 5 5 3" xfId="6795" xr:uid="{00000000-0005-0000-0000-0000EC240000}"/>
    <cellStyle name="SAPBEXexcCritical4 5 5 4" xfId="8751" xr:uid="{00000000-0005-0000-0000-0000ED240000}"/>
    <cellStyle name="SAPBEXexcCritical4 5 5 5" xfId="10704" xr:uid="{00000000-0005-0000-0000-0000EE240000}"/>
    <cellStyle name="SAPBEXexcCritical4 5 5 6" xfId="12658" xr:uid="{00000000-0005-0000-0000-0000EF240000}"/>
    <cellStyle name="SAPBEXexcCritical4 5 5 7" xfId="15760" xr:uid="{00000000-0005-0000-0000-0000F0240000}"/>
    <cellStyle name="SAPBEXexcCritical4 5 5 8" xfId="16715" xr:uid="{00000000-0005-0000-0000-0000F1240000}"/>
    <cellStyle name="SAPBEXexcCritical4 5 5 9" xfId="18588" xr:uid="{00000000-0005-0000-0000-0000F2240000}"/>
    <cellStyle name="SAPBEXexcCritical4 5 6" xfId="2200" xr:uid="{00000000-0005-0000-0000-0000F3240000}"/>
    <cellStyle name="SAPBEXexcCritical4 5 6 10" xfId="21093" xr:uid="{00000000-0005-0000-0000-0000F4240000}"/>
    <cellStyle name="SAPBEXexcCritical4 5 6 11" xfId="22683" xr:uid="{00000000-0005-0000-0000-0000F5240000}"/>
    <cellStyle name="SAPBEXexcCritical4 5 6 2" xfId="5103" xr:uid="{00000000-0005-0000-0000-0000F6240000}"/>
    <cellStyle name="SAPBEXexcCritical4 5 6 3" xfId="7579" xr:uid="{00000000-0005-0000-0000-0000F7240000}"/>
    <cellStyle name="SAPBEXexcCritical4 5 6 4" xfId="9533" xr:uid="{00000000-0005-0000-0000-0000F8240000}"/>
    <cellStyle name="SAPBEXexcCritical4 5 6 5" xfId="11487" xr:uid="{00000000-0005-0000-0000-0000F9240000}"/>
    <cellStyle name="SAPBEXexcCritical4 5 6 6" xfId="13440" xr:uid="{00000000-0005-0000-0000-0000FA240000}"/>
    <cellStyle name="SAPBEXexcCritical4 5 6 7" xfId="12356" xr:uid="{00000000-0005-0000-0000-0000FB240000}"/>
    <cellStyle name="SAPBEXexcCritical4 5 6 8" xfId="17471" xr:uid="{00000000-0005-0000-0000-0000FC240000}"/>
    <cellStyle name="SAPBEXexcCritical4 5 6 9" xfId="19322" xr:uid="{00000000-0005-0000-0000-0000FD240000}"/>
    <cellStyle name="SAPBEXexcCritical4 5 7" xfId="2529" xr:uid="{00000000-0005-0000-0000-0000FE240000}"/>
    <cellStyle name="SAPBEXexcCritical4 5 7 10" xfId="21386" xr:uid="{00000000-0005-0000-0000-0000FF240000}"/>
    <cellStyle name="SAPBEXexcCritical4 5 7 11" xfId="22940" xr:uid="{00000000-0005-0000-0000-000000250000}"/>
    <cellStyle name="SAPBEXexcCritical4 5 7 2" xfId="5431" xr:uid="{00000000-0005-0000-0000-000001250000}"/>
    <cellStyle name="SAPBEXexcCritical4 5 7 3" xfId="7907" xr:uid="{00000000-0005-0000-0000-000002250000}"/>
    <cellStyle name="SAPBEXexcCritical4 5 7 4" xfId="9859" xr:uid="{00000000-0005-0000-0000-000003250000}"/>
    <cellStyle name="SAPBEXexcCritical4 5 7 5" xfId="11814" xr:uid="{00000000-0005-0000-0000-000004250000}"/>
    <cellStyle name="SAPBEXexcCritical4 5 7 6" xfId="13766" xr:uid="{00000000-0005-0000-0000-000005250000}"/>
    <cellStyle name="SAPBEXexcCritical4 5 7 7" xfId="14349" xr:uid="{00000000-0005-0000-0000-000006250000}"/>
    <cellStyle name="SAPBEXexcCritical4 5 7 8" xfId="17788" xr:uid="{00000000-0005-0000-0000-000007250000}"/>
    <cellStyle name="SAPBEXexcCritical4 5 7 9" xfId="19627" xr:uid="{00000000-0005-0000-0000-000008250000}"/>
    <cellStyle name="SAPBEXexcCritical4 5 8" xfId="2338" xr:uid="{00000000-0005-0000-0000-000009250000}"/>
    <cellStyle name="SAPBEXexcCritical4 5 8 10" xfId="21218" xr:uid="{00000000-0005-0000-0000-00000A250000}"/>
    <cellStyle name="SAPBEXexcCritical4 5 8 11" xfId="22794" xr:uid="{00000000-0005-0000-0000-00000B250000}"/>
    <cellStyle name="SAPBEXexcCritical4 5 8 2" xfId="5241" xr:uid="{00000000-0005-0000-0000-00000C250000}"/>
    <cellStyle name="SAPBEXexcCritical4 5 8 3" xfId="7717" xr:uid="{00000000-0005-0000-0000-00000D250000}"/>
    <cellStyle name="SAPBEXexcCritical4 5 8 4" xfId="9670" xr:uid="{00000000-0005-0000-0000-00000E250000}"/>
    <cellStyle name="SAPBEXexcCritical4 5 8 5" xfId="11624" xr:uid="{00000000-0005-0000-0000-00000F250000}"/>
    <cellStyle name="SAPBEXexcCritical4 5 8 6" xfId="13576" xr:uid="{00000000-0005-0000-0000-000010250000}"/>
    <cellStyle name="SAPBEXexcCritical4 5 8 7" xfId="12420" xr:uid="{00000000-0005-0000-0000-000011250000}"/>
    <cellStyle name="SAPBEXexcCritical4 5 8 8" xfId="17604" xr:uid="{00000000-0005-0000-0000-000012250000}"/>
    <cellStyle name="SAPBEXexcCritical4 5 8 9" xfId="19450" xr:uid="{00000000-0005-0000-0000-000013250000}"/>
    <cellStyle name="SAPBEXexcCritical4 5 9" xfId="3281" xr:uid="{00000000-0005-0000-0000-000014250000}"/>
    <cellStyle name="SAPBEXexcCritical4 6" xfId="864" xr:uid="{00000000-0005-0000-0000-000015250000}"/>
    <cellStyle name="SAPBEXexcCritical4 6 10" xfId="14521" xr:uid="{00000000-0005-0000-0000-000016250000}"/>
    <cellStyle name="SAPBEXexcCritical4 6 11" xfId="14193" xr:uid="{00000000-0005-0000-0000-000017250000}"/>
    <cellStyle name="SAPBEXexcCritical4 6 12" xfId="18949" xr:uid="{00000000-0005-0000-0000-000018250000}"/>
    <cellStyle name="SAPBEXexcCritical4 6 13" xfId="18379" xr:uid="{00000000-0005-0000-0000-000019250000}"/>
    <cellStyle name="SAPBEXexcCritical4 6 2" xfId="2537" xr:uid="{00000000-0005-0000-0000-00001A250000}"/>
    <cellStyle name="SAPBEXexcCritical4 6 2 10" xfId="21394" xr:uid="{00000000-0005-0000-0000-00001B250000}"/>
    <cellStyle name="SAPBEXexcCritical4 6 2 11" xfId="22948" xr:uid="{00000000-0005-0000-0000-00001C250000}"/>
    <cellStyle name="SAPBEXexcCritical4 6 2 2" xfId="5439" xr:uid="{00000000-0005-0000-0000-00001D250000}"/>
    <cellStyle name="SAPBEXexcCritical4 6 2 3" xfId="7915" xr:uid="{00000000-0005-0000-0000-00001E250000}"/>
    <cellStyle name="SAPBEXexcCritical4 6 2 4" xfId="9867" xr:uid="{00000000-0005-0000-0000-00001F250000}"/>
    <cellStyle name="SAPBEXexcCritical4 6 2 5" xfId="11822" xr:uid="{00000000-0005-0000-0000-000020250000}"/>
    <cellStyle name="SAPBEXexcCritical4 6 2 6" xfId="13774" xr:uid="{00000000-0005-0000-0000-000021250000}"/>
    <cellStyle name="SAPBEXexcCritical4 6 2 7" xfId="13074" xr:uid="{00000000-0005-0000-0000-000022250000}"/>
    <cellStyle name="SAPBEXexcCritical4 6 2 8" xfId="17796" xr:uid="{00000000-0005-0000-0000-000023250000}"/>
    <cellStyle name="SAPBEXexcCritical4 6 2 9" xfId="19635" xr:uid="{00000000-0005-0000-0000-000024250000}"/>
    <cellStyle name="SAPBEXexcCritical4 6 3" xfId="2341" xr:uid="{00000000-0005-0000-0000-000025250000}"/>
    <cellStyle name="SAPBEXexcCritical4 6 3 10" xfId="21221" xr:uid="{00000000-0005-0000-0000-000026250000}"/>
    <cellStyle name="SAPBEXexcCritical4 6 3 11" xfId="22797" xr:uid="{00000000-0005-0000-0000-000027250000}"/>
    <cellStyle name="SAPBEXexcCritical4 6 3 2" xfId="5244" xr:uid="{00000000-0005-0000-0000-000028250000}"/>
    <cellStyle name="SAPBEXexcCritical4 6 3 3" xfId="7720" xr:uid="{00000000-0005-0000-0000-000029250000}"/>
    <cellStyle name="SAPBEXexcCritical4 6 3 4" xfId="9673" xr:uid="{00000000-0005-0000-0000-00002A250000}"/>
    <cellStyle name="SAPBEXexcCritical4 6 3 5" xfId="11627" xr:uid="{00000000-0005-0000-0000-00002B250000}"/>
    <cellStyle name="SAPBEXexcCritical4 6 3 6" xfId="13579" xr:uid="{00000000-0005-0000-0000-00002C250000}"/>
    <cellStyle name="SAPBEXexcCritical4 6 3 7" xfId="14394" xr:uid="{00000000-0005-0000-0000-00002D250000}"/>
    <cellStyle name="SAPBEXexcCritical4 6 3 8" xfId="17607" xr:uid="{00000000-0005-0000-0000-00002E250000}"/>
    <cellStyle name="SAPBEXexcCritical4 6 3 9" xfId="19453" xr:uid="{00000000-0005-0000-0000-00002F250000}"/>
    <cellStyle name="SAPBEXexcCritical4 6 4" xfId="3767" xr:uid="{00000000-0005-0000-0000-000030250000}"/>
    <cellStyle name="SAPBEXexcCritical4 6 5" xfId="6245" xr:uid="{00000000-0005-0000-0000-000031250000}"/>
    <cellStyle name="SAPBEXexcCritical4 6 6" xfId="6524" xr:uid="{00000000-0005-0000-0000-000032250000}"/>
    <cellStyle name="SAPBEXexcCritical4 6 7" xfId="6095" xr:uid="{00000000-0005-0000-0000-000033250000}"/>
    <cellStyle name="SAPBEXexcCritical4 6 8" xfId="9171" xr:uid="{00000000-0005-0000-0000-000034250000}"/>
    <cellStyle name="SAPBEXexcCritical4 6 9" xfId="8523" xr:uid="{00000000-0005-0000-0000-000035250000}"/>
    <cellStyle name="SAPBEXexcCritical4 7" xfId="1061" xr:uid="{00000000-0005-0000-0000-000036250000}"/>
    <cellStyle name="SAPBEXexcCritical4 7 10" xfId="20108" xr:uid="{00000000-0005-0000-0000-000037250000}"/>
    <cellStyle name="SAPBEXexcCritical4 7 11" xfId="21847" xr:uid="{00000000-0005-0000-0000-000038250000}"/>
    <cellStyle name="SAPBEXexcCritical4 7 2" xfId="3964" xr:uid="{00000000-0005-0000-0000-000039250000}"/>
    <cellStyle name="SAPBEXexcCritical4 7 3" xfId="6442" xr:uid="{00000000-0005-0000-0000-00003A250000}"/>
    <cellStyle name="SAPBEXexcCritical4 7 4" xfId="8399" xr:uid="{00000000-0005-0000-0000-00003B250000}"/>
    <cellStyle name="SAPBEXexcCritical4 7 5" xfId="10352" xr:uid="{00000000-0005-0000-0000-00003C250000}"/>
    <cellStyle name="SAPBEXexcCritical4 7 6" xfId="12307" xr:uid="{00000000-0005-0000-0000-00003D250000}"/>
    <cellStyle name="SAPBEXexcCritical4 7 7" xfId="15660" xr:uid="{00000000-0005-0000-0000-00003E250000}"/>
    <cellStyle name="SAPBEXexcCritical4 7 8" xfId="16385" xr:uid="{00000000-0005-0000-0000-00003F250000}"/>
    <cellStyle name="SAPBEXexcCritical4 7 9" xfId="18273" xr:uid="{00000000-0005-0000-0000-000040250000}"/>
    <cellStyle name="SAPBEXexcCritical4 8" xfId="1525" xr:uid="{00000000-0005-0000-0000-000041250000}"/>
    <cellStyle name="SAPBEXexcCritical4 8 10" xfId="20494" xr:uid="{00000000-0005-0000-0000-000042250000}"/>
    <cellStyle name="SAPBEXexcCritical4 8 11" xfId="22166" xr:uid="{00000000-0005-0000-0000-000043250000}"/>
    <cellStyle name="SAPBEXexcCritical4 8 2" xfId="4428" xr:uid="{00000000-0005-0000-0000-000044250000}"/>
    <cellStyle name="SAPBEXexcCritical4 8 3" xfId="6906" xr:uid="{00000000-0005-0000-0000-000045250000}"/>
    <cellStyle name="SAPBEXexcCritical4 8 4" xfId="8862" xr:uid="{00000000-0005-0000-0000-000046250000}"/>
    <cellStyle name="SAPBEXexcCritical4 8 5" xfId="10815" xr:uid="{00000000-0005-0000-0000-000047250000}"/>
    <cellStyle name="SAPBEXexcCritical4 8 6" xfId="12769" xr:uid="{00000000-0005-0000-0000-000048250000}"/>
    <cellStyle name="SAPBEXexcCritical4 8 7" xfId="15077" xr:uid="{00000000-0005-0000-0000-000049250000}"/>
    <cellStyle name="SAPBEXexcCritical4 8 8" xfId="16824" xr:uid="{00000000-0005-0000-0000-00004A250000}"/>
    <cellStyle name="SAPBEXexcCritical4 8 9" xfId="18696" xr:uid="{00000000-0005-0000-0000-00004B250000}"/>
    <cellStyle name="SAPBEXexcCritical4 9" xfId="1763" xr:uid="{00000000-0005-0000-0000-00004C250000}"/>
    <cellStyle name="SAPBEXexcCritical4 9 10" xfId="20725" xr:uid="{00000000-0005-0000-0000-00004D250000}"/>
    <cellStyle name="SAPBEXexcCritical4 9 11" xfId="22388" xr:uid="{00000000-0005-0000-0000-00004E250000}"/>
    <cellStyle name="SAPBEXexcCritical4 9 2" xfId="4666" xr:uid="{00000000-0005-0000-0000-00004F250000}"/>
    <cellStyle name="SAPBEXexcCritical4 9 3" xfId="7144" xr:uid="{00000000-0005-0000-0000-000050250000}"/>
    <cellStyle name="SAPBEXexcCritical4 9 4" xfId="9099" xr:uid="{00000000-0005-0000-0000-000051250000}"/>
    <cellStyle name="SAPBEXexcCritical4 9 5" xfId="11053" xr:uid="{00000000-0005-0000-0000-000052250000}"/>
    <cellStyle name="SAPBEXexcCritical4 9 6" xfId="13007" xr:uid="{00000000-0005-0000-0000-000053250000}"/>
    <cellStyle name="SAPBEXexcCritical4 9 7" xfId="12400" xr:uid="{00000000-0005-0000-0000-000054250000}"/>
    <cellStyle name="SAPBEXexcCritical4 9 8" xfId="17057" xr:uid="{00000000-0005-0000-0000-000055250000}"/>
    <cellStyle name="SAPBEXexcCritical4 9 9" xfId="18927" xr:uid="{00000000-0005-0000-0000-000056250000}"/>
    <cellStyle name="SAPBEXexcCritical5" xfId="309" xr:uid="{00000000-0005-0000-0000-000057250000}"/>
    <cellStyle name="SAPBEXexcCritical5 10" xfId="2178" xr:uid="{00000000-0005-0000-0000-000058250000}"/>
    <cellStyle name="SAPBEXexcCritical5 10 10" xfId="21072" xr:uid="{00000000-0005-0000-0000-000059250000}"/>
    <cellStyle name="SAPBEXexcCritical5 10 11" xfId="22663" xr:uid="{00000000-0005-0000-0000-00005A250000}"/>
    <cellStyle name="SAPBEXexcCritical5 10 2" xfId="5081" xr:uid="{00000000-0005-0000-0000-00005B250000}"/>
    <cellStyle name="SAPBEXexcCritical5 10 3" xfId="7558" xr:uid="{00000000-0005-0000-0000-00005C250000}"/>
    <cellStyle name="SAPBEXexcCritical5 10 4" xfId="9511" xr:uid="{00000000-0005-0000-0000-00005D250000}"/>
    <cellStyle name="SAPBEXexcCritical5 10 5" xfId="11465" xr:uid="{00000000-0005-0000-0000-00005E250000}"/>
    <cellStyle name="SAPBEXexcCritical5 10 6" xfId="13418" xr:uid="{00000000-0005-0000-0000-00005F250000}"/>
    <cellStyle name="SAPBEXexcCritical5 10 7" xfId="4660" xr:uid="{00000000-0005-0000-0000-000060250000}"/>
    <cellStyle name="SAPBEXexcCritical5 10 8" xfId="17449" xr:uid="{00000000-0005-0000-0000-000061250000}"/>
    <cellStyle name="SAPBEXexcCritical5 10 9" xfId="19301" xr:uid="{00000000-0005-0000-0000-000062250000}"/>
    <cellStyle name="SAPBEXexcCritical5 11" xfId="2386" xr:uid="{00000000-0005-0000-0000-000063250000}"/>
    <cellStyle name="SAPBEXexcCritical5 11 10" xfId="21266" xr:uid="{00000000-0005-0000-0000-000064250000}"/>
    <cellStyle name="SAPBEXexcCritical5 11 11" xfId="22839" xr:uid="{00000000-0005-0000-0000-000065250000}"/>
    <cellStyle name="SAPBEXexcCritical5 11 2" xfId="5289" xr:uid="{00000000-0005-0000-0000-000066250000}"/>
    <cellStyle name="SAPBEXexcCritical5 11 3" xfId="7765" xr:uid="{00000000-0005-0000-0000-000067250000}"/>
    <cellStyle name="SAPBEXexcCritical5 11 4" xfId="9718" xr:uid="{00000000-0005-0000-0000-000068250000}"/>
    <cellStyle name="SAPBEXexcCritical5 11 5" xfId="11672" xr:uid="{00000000-0005-0000-0000-000069250000}"/>
    <cellStyle name="SAPBEXexcCritical5 11 6" xfId="13624" xr:uid="{00000000-0005-0000-0000-00006A250000}"/>
    <cellStyle name="SAPBEXexcCritical5 11 7" xfId="15007" xr:uid="{00000000-0005-0000-0000-00006B250000}"/>
    <cellStyle name="SAPBEXexcCritical5 11 8" xfId="17652" xr:uid="{00000000-0005-0000-0000-00006C250000}"/>
    <cellStyle name="SAPBEXexcCritical5 11 9" xfId="19498" xr:uid="{00000000-0005-0000-0000-00006D250000}"/>
    <cellStyle name="SAPBEXexcCritical5 12" xfId="2313" xr:uid="{00000000-0005-0000-0000-00006E250000}"/>
    <cellStyle name="SAPBEXexcCritical5 12 10" xfId="21194" xr:uid="{00000000-0005-0000-0000-00006F250000}"/>
    <cellStyle name="SAPBEXexcCritical5 12 11" xfId="22771" xr:uid="{00000000-0005-0000-0000-000070250000}"/>
    <cellStyle name="SAPBEXexcCritical5 12 2" xfId="5216" xr:uid="{00000000-0005-0000-0000-000071250000}"/>
    <cellStyle name="SAPBEXexcCritical5 12 3" xfId="7692" xr:uid="{00000000-0005-0000-0000-000072250000}"/>
    <cellStyle name="SAPBEXexcCritical5 12 4" xfId="9645" xr:uid="{00000000-0005-0000-0000-000073250000}"/>
    <cellStyle name="SAPBEXexcCritical5 12 5" xfId="11599" xr:uid="{00000000-0005-0000-0000-000074250000}"/>
    <cellStyle name="SAPBEXexcCritical5 12 6" xfId="13551" xr:uid="{00000000-0005-0000-0000-000075250000}"/>
    <cellStyle name="SAPBEXexcCritical5 12 7" xfId="6777" xr:uid="{00000000-0005-0000-0000-000076250000}"/>
    <cellStyle name="SAPBEXexcCritical5 12 8" xfId="17580" xr:uid="{00000000-0005-0000-0000-000077250000}"/>
    <cellStyle name="SAPBEXexcCritical5 12 9" xfId="19426" xr:uid="{00000000-0005-0000-0000-000078250000}"/>
    <cellStyle name="SAPBEXexcCritical5 13" xfId="2768" xr:uid="{00000000-0005-0000-0000-000079250000}"/>
    <cellStyle name="SAPBEXexcCritical5 13 10" xfId="21605" xr:uid="{00000000-0005-0000-0000-00007A250000}"/>
    <cellStyle name="SAPBEXexcCritical5 13 11" xfId="23135" xr:uid="{00000000-0005-0000-0000-00007B250000}"/>
    <cellStyle name="SAPBEXexcCritical5 13 2" xfId="5670" xr:uid="{00000000-0005-0000-0000-00007C250000}"/>
    <cellStyle name="SAPBEXexcCritical5 13 3" xfId="8146" xr:uid="{00000000-0005-0000-0000-00007D250000}"/>
    <cellStyle name="SAPBEXexcCritical5 13 4" xfId="10098" xr:uid="{00000000-0005-0000-0000-00007E250000}"/>
    <cellStyle name="SAPBEXexcCritical5 13 5" xfId="12053" xr:uid="{00000000-0005-0000-0000-00007F250000}"/>
    <cellStyle name="SAPBEXexcCritical5 13 6" xfId="14003" xr:uid="{00000000-0005-0000-0000-000080250000}"/>
    <cellStyle name="SAPBEXexcCritical5 13 7" xfId="16132" xr:uid="{00000000-0005-0000-0000-000081250000}"/>
    <cellStyle name="SAPBEXexcCritical5 13 8" xfId="18020" xr:uid="{00000000-0005-0000-0000-000082250000}"/>
    <cellStyle name="SAPBEXexcCritical5 13 9" xfId="19855" xr:uid="{00000000-0005-0000-0000-000083250000}"/>
    <cellStyle name="SAPBEXexcCritical5 14" xfId="3212" xr:uid="{00000000-0005-0000-0000-000084250000}"/>
    <cellStyle name="SAPBEXexcCritical5 15" xfId="2969" xr:uid="{00000000-0005-0000-0000-000085250000}"/>
    <cellStyle name="SAPBEXexcCritical5 16" xfId="7475" xr:uid="{00000000-0005-0000-0000-000086250000}"/>
    <cellStyle name="SAPBEXexcCritical5 17" xfId="8790" xr:uid="{00000000-0005-0000-0000-000087250000}"/>
    <cellStyle name="SAPBEXexcCritical5 18" xfId="10743" xr:uid="{00000000-0005-0000-0000-000088250000}"/>
    <cellStyle name="SAPBEXexcCritical5 19" xfId="14432" xr:uid="{00000000-0005-0000-0000-000089250000}"/>
    <cellStyle name="SAPBEXexcCritical5 2" xfId="359" xr:uid="{00000000-0005-0000-0000-00008A250000}"/>
    <cellStyle name="SAPBEXexcCritical5 2 10" xfId="3262" xr:uid="{00000000-0005-0000-0000-00008B250000}"/>
    <cellStyle name="SAPBEXexcCritical5 2 11" xfId="3107" xr:uid="{00000000-0005-0000-0000-00008C250000}"/>
    <cellStyle name="SAPBEXexcCritical5 2 12" xfId="7839" xr:uid="{00000000-0005-0000-0000-00008D250000}"/>
    <cellStyle name="SAPBEXexcCritical5 2 13" xfId="3028" xr:uid="{00000000-0005-0000-0000-00008E250000}"/>
    <cellStyle name="SAPBEXexcCritical5 2 14" xfId="5905" xr:uid="{00000000-0005-0000-0000-00008F250000}"/>
    <cellStyle name="SAPBEXexcCritical5 2 15" xfId="13333" xr:uid="{00000000-0005-0000-0000-000090250000}"/>
    <cellStyle name="SAPBEXexcCritical5 2 16" xfId="11394" xr:uid="{00000000-0005-0000-0000-000091250000}"/>
    <cellStyle name="SAPBEXexcCritical5 2 17" xfId="14127" xr:uid="{00000000-0005-0000-0000-000092250000}"/>
    <cellStyle name="SAPBEXexcCritical5 2 18" xfId="16023" xr:uid="{00000000-0005-0000-0000-000093250000}"/>
    <cellStyle name="SAPBEXexcCritical5 2 19" xfId="17560" xr:uid="{00000000-0005-0000-0000-000094250000}"/>
    <cellStyle name="SAPBEXexcCritical5 2 2" xfId="566" xr:uid="{00000000-0005-0000-0000-000095250000}"/>
    <cellStyle name="SAPBEXexcCritical5 2 2 10" xfId="15646" xr:uid="{00000000-0005-0000-0000-000096250000}"/>
    <cellStyle name="SAPBEXexcCritical5 2 2 11" xfId="10450" xr:uid="{00000000-0005-0000-0000-000097250000}"/>
    <cellStyle name="SAPBEXexcCritical5 2 2 12" xfId="15141" xr:uid="{00000000-0005-0000-0000-000098250000}"/>
    <cellStyle name="SAPBEXexcCritical5 2 2 13" xfId="16889" xr:uid="{00000000-0005-0000-0000-000099250000}"/>
    <cellStyle name="SAPBEXexcCritical5 2 2 14" xfId="14815" xr:uid="{00000000-0005-0000-0000-00009A250000}"/>
    <cellStyle name="SAPBEXexcCritical5 2 2 2" xfId="1084" xr:uid="{00000000-0005-0000-0000-00009B250000}"/>
    <cellStyle name="SAPBEXexcCritical5 2 2 2 10" xfId="20130" xr:uid="{00000000-0005-0000-0000-00009C250000}"/>
    <cellStyle name="SAPBEXexcCritical5 2 2 2 11" xfId="21869" xr:uid="{00000000-0005-0000-0000-00009D250000}"/>
    <cellStyle name="SAPBEXexcCritical5 2 2 2 2" xfId="3987" xr:uid="{00000000-0005-0000-0000-00009E250000}"/>
    <cellStyle name="SAPBEXexcCritical5 2 2 2 3" xfId="6465" xr:uid="{00000000-0005-0000-0000-00009F250000}"/>
    <cellStyle name="SAPBEXexcCritical5 2 2 2 4" xfId="8422" xr:uid="{00000000-0005-0000-0000-0000A0250000}"/>
    <cellStyle name="SAPBEXexcCritical5 2 2 2 5" xfId="10375" xr:uid="{00000000-0005-0000-0000-0000A1250000}"/>
    <cellStyle name="SAPBEXexcCritical5 2 2 2 6" xfId="12330" xr:uid="{00000000-0005-0000-0000-0000A2250000}"/>
    <cellStyle name="SAPBEXexcCritical5 2 2 2 7" xfId="13847" xr:uid="{00000000-0005-0000-0000-0000A3250000}"/>
    <cellStyle name="SAPBEXexcCritical5 2 2 2 8" xfId="16408" xr:uid="{00000000-0005-0000-0000-0000A4250000}"/>
    <cellStyle name="SAPBEXexcCritical5 2 2 2 9" xfId="18296" xr:uid="{00000000-0005-0000-0000-0000A5250000}"/>
    <cellStyle name="SAPBEXexcCritical5 2 2 3" xfId="1371" xr:uid="{00000000-0005-0000-0000-0000A6250000}"/>
    <cellStyle name="SAPBEXexcCritical5 2 2 3 10" xfId="20356" xr:uid="{00000000-0005-0000-0000-0000A7250000}"/>
    <cellStyle name="SAPBEXexcCritical5 2 2 3 11" xfId="22048" xr:uid="{00000000-0005-0000-0000-0000A8250000}"/>
    <cellStyle name="SAPBEXexcCritical5 2 2 3 2" xfId="4274" xr:uid="{00000000-0005-0000-0000-0000A9250000}"/>
    <cellStyle name="SAPBEXexcCritical5 2 2 3 3" xfId="6752" xr:uid="{00000000-0005-0000-0000-0000AA250000}"/>
    <cellStyle name="SAPBEXexcCritical5 2 2 3 4" xfId="8708" xr:uid="{00000000-0005-0000-0000-0000AB250000}"/>
    <cellStyle name="SAPBEXexcCritical5 2 2 3 5" xfId="10661" xr:uid="{00000000-0005-0000-0000-0000AC250000}"/>
    <cellStyle name="SAPBEXexcCritical5 2 2 3 6" xfId="12615" xr:uid="{00000000-0005-0000-0000-0000AD250000}"/>
    <cellStyle name="SAPBEXexcCritical5 2 2 3 7" xfId="15278" xr:uid="{00000000-0005-0000-0000-0000AE250000}"/>
    <cellStyle name="SAPBEXexcCritical5 2 2 3 8" xfId="16677" xr:uid="{00000000-0005-0000-0000-0000AF250000}"/>
    <cellStyle name="SAPBEXexcCritical5 2 2 3 9" xfId="18549" xr:uid="{00000000-0005-0000-0000-0000B0250000}"/>
    <cellStyle name="SAPBEXexcCritical5 2 2 4" xfId="1985" xr:uid="{00000000-0005-0000-0000-0000B1250000}"/>
    <cellStyle name="SAPBEXexcCritical5 2 2 4 10" xfId="20896" xr:uid="{00000000-0005-0000-0000-0000B2250000}"/>
    <cellStyle name="SAPBEXexcCritical5 2 2 4 11" xfId="22510" xr:uid="{00000000-0005-0000-0000-0000B3250000}"/>
    <cellStyle name="SAPBEXexcCritical5 2 2 4 2" xfId="4888" xr:uid="{00000000-0005-0000-0000-0000B4250000}"/>
    <cellStyle name="SAPBEXexcCritical5 2 2 4 3" xfId="7366" xr:uid="{00000000-0005-0000-0000-0000B5250000}"/>
    <cellStyle name="SAPBEXexcCritical5 2 2 4 4" xfId="9320" xr:uid="{00000000-0005-0000-0000-0000B6250000}"/>
    <cellStyle name="SAPBEXexcCritical5 2 2 4 5" xfId="11274" xr:uid="{00000000-0005-0000-0000-0000B7250000}"/>
    <cellStyle name="SAPBEXexcCritical5 2 2 4 6" xfId="13226" xr:uid="{00000000-0005-0000-0000-0000B8250000}"/>
    <cellStyle name="SAPBEXexcCritical5 2 2 4 7" xfId="15332" xr:uid="{00000000-0005-0000-0000-0000B9250000}"/>
    <cellStyle name="SAPBEXexcCritical5 2 2 4 8" xfId="17262" xr:uid="{00000000-0005-0000-0000-0000BA250000}"/>
    <cellStyle name="SAPBEXexcCritical5 2 2 4 9" xfId="19121" xr:uid="{00000000-0005-0000-0000-0000BB250000}"/>
    <cellStyle name="SAPBEXexcCritical5 2 2 5" xfId="3469" xr:uid="{00000000-0005-0000-0000-0000BC250000}"/>
    <cellStyle name="SAPBEXexcCritical5 2 2 6" xfId="5947" xr:uid="{00000000-0005-0000-0000-0000BD250000}"/>
    <cellStyle name="SAPBEXexcCritical5 2 2 7" xfId="6123" xr:uid="{00000000-0005-0000-0000-0000BE250000}"/>
    <cellStyle name="SAPBEXexcCritical5 2 2 8" xfId="3530" xr:uid="{00000000-0005-0000-0000-0000BF250000}"/>
    <cellStyle name="SAPBEXexcCritical5 2 2 9" xfId="3121" xr:uid="{00000000-0005-0000-0000-0000C0250000}"/>
    <cellStyle name="SAPBEXexcCritical5 2 3" xfId="909" xr:uid="{00000000-0005-0000-0000-0000C1250000}"/>
    <cellStyle name="SAPBEXexcCritical5 2 3 10" xfId="18936" xr:uid="{00000000-0005-0000-0000-0000C2250000}"/>
    <cellStyle name="SAPBEXexcCritical5 2 3 11" xfId="18382" xr:uid="{00000000-0005-0000-0000-0000C3250000}"/>
    <cellStyle name="SAPBEXexcCritical5 2 3 2" xfId="3812" xr:uid="{00000000-0005-0000-0000-0000C4250000}"/>
    <cellStyle name="SAPBEXexcCritical5 2 3 3" xfId="6290" xr:uid="{00000000-0005-0000-0000-0000C5250000}"/>
    <cellStyle name="SAPBEXexcCritical5 2 3 4" xfId="6511" xr:uid="{00000000-0005-0000-0000-0000C6250000}"/>
    <cellStyle name="SAPBEXexcCritical5 2 3 5" xfId="7221" xr:uid="{00000000-0005-0000-0000-0000C7250000}"/>
    <cellStyle name="SAPBEXexcCritical5 2 3 6" xfId="8533" xr:uid="{00000000-0005-0000-0000-0000C8250000}"/>
    <cellStyle name="SAPBEXexcCritical5 2 3 7" xfId="10414" xr:uid="{00000000-0005-0000-0000-0000C9250000}"/>
    <cellStyle name="SAPBEXexcCritical5 2 3 8" xfId="15292" xr:uid="{00000000-0005-0000-0000-0000CA250000}"/>
    <cellStyle name="SAPBEXexcCritical5 2 3 9" xfId="15579" xr:uid="{00000000-0005-0000-0000-0000CB250000}"/>
    <cellStyle name="SAPBEXexcCritical5 2 4" xfId="830" xr:uid="{00000000-0005-0000-0000-0000CC250000}"/>
    <cellStyle name="SAPBEXexcCritical5 2 4 10" xfId="18956" xr:uid="{00000000-0005-0000-0000-0000CD250000}"/>
    <cellStyle name="SAPBEXexcCritical5 2 4 11" xfId="20192" xr:uid="{00000000-0005-0000-0000-0000CE250000}"/>
    <cellStyle name="SAPBEXexcCritical5 2 4 2" xfId="3733" xr:uid="{00000000-0005-0000-0000-0000CF250000}"/>
    <cellStyle name="SAPBEXexcCritical5 2 4 3" xfId="6211" xr:uid="{00000000-0005-0000-0000-0000D0250000}"/>
    <cellStyle name="SAPBEXexcCritical5 2 4 4" xfId="7178" xr:uid="{00000000-0005-0000-0000-0000D1250000}"/>
    <cellStyle name="SAPBEXexcCritical5 2 4 5" xfId="8490" xr:uid="{00000000-0005-0000-0000-0000D2250000}"/>
    <cellStyle name="SAPBEXexcCritical5 2 4 6" xfId="10443" xr:uid="{00000000-0005-0000-0000-0000D3250000}"/>
    <cellStyle name="SAPBEXexcCritical5 2 4 7" xfId="15733" xr:uid="{00000000-0005-0000-0000-0000D4250000}"/>
    <cellStyle name="SAPBEXexcCritical5 2 4 8" xfId="11047" xr:uid="{00000000-0005-0000-0000-0000D5250000}"/>
    <cellStyle name="SAPBEXexcCritical5 2 4 9" xfId="16472" xr:uid="{00000000-0005-0000-0000-0000D6250000}"/>
    <cellStyle name="SAPBEXexcCritical5 2 5" xfId="1568" xr:uid="{00000000-0005-0000-0000-0000D7250000}"/>
    <cellStyle name="SAPBEXexcCritical5 2 5 10" xfId="20537" xr:uid="{00000000-0005-0000-0000-0000D8250000}"/>
    <cellStyle name="SAPBEXexcCritical5 2 5 11" xfId="22209" xr:uid="{00000000-0005-0000-0000-0000D9250000}"/>
    <cellStyle name="SAPBEXexcCritical5 2 5 2" xfId="4471" xr:uid="{00000000-0005-0000-0000-0000DA250000}"/>
    <cellStyle name="SAPBEXexcCritical5 2 5 3" xfId="6949" xr:uid="{00000000-0005-0000-0000-0000DB250000}"/>
    <cellStyle name="SAPBEXexcCritical5 2 5 4" xfId="8905" xr:uid="{00000000-0005-0000-0000-0000DC250000}"/>
    <cellStyle name="SAPBEXexcCritical5 2 5 5" xfId="10858" xr:uid="{00000000-0005-0000-0000-0000DD250000}"/>
    <cellStyle name="SAPBEXexcCritical5 2 5 6" xfId="12812" xr:uid="{00000000-0005-0000-0000-0000DE250000}"/>
    <cellStyle name="SAPBEXexcCritical5 2 5 7" xfId="12694" xr:uid="{00000000-0005-0000-0000-0000DF250000}"/>
    <cellStyle name="SAPBEXexcCritical5 2 5 8" xfId="16867" xr:uid="{00000000-0005-0000-0000-0000E0250000}"/>
    <cellStyle name="SAPBEXexcCritical5 2 5 9" xfId="18739" xr:uid="{00000000-0005-0000-0000-0000E1250000}"/>
    <cellStyle name="SAPBEXexcCritical5 2 6" xfId="1862" xr:uid="{00000000-0005-0000-0000-0000E2250000}"/>
    <cellStyle name="SAPBEXexcCritical5 2 6 10" xfId="20781" xr:uid="{00000000-0005-0000-0000-0000E3250000}"/>
    <cellStyle name="SAPBEXexcCritical5 2 6 11" xfId="22397" xr:uid="{00000000-0005-0000-0000-0000E4250000}"/>
    <cellStyle name="SAPBEXexcCritical5 2 6 2" xfId="4765" xr:uid="{00000000-0005-0000-0000-0000E5250000}"/>
    <cellStyle name="SAPBEXexcCritical5 2 6 3" xfId="7243" xr:uid="{00000000-0005-0000-0000-0000E6250000}"/>
    <cellStyle name="SAPBEXexcCritical5 2 6 4" xfId="9197" xr:uid="{00000000-0005-0000-0000-0000E7250000}"/>
    <cellStyle name="SAPBEXexcCritical5 2 6 5" xfId="11152" xr:uid="{00000000-0005-0000-0000-0000E8250000}"/>
    <cellStyle name="SAPBEXexcCritical5 2 6 6" xfId="13103" xr:uid="{00000000-0005-0000-0000-0000E9250000}"/>
    <cellStyle name="SAPBEXexcCritical5 2 6 7" xfId="15258" xr:uid="{00000000-0005-0000-0000-0000EA250000}"/>
    <cellStyle name="SAPBEXexcCritical5 2 6 8" xfId="17142" xr:uid="{00000000-0005-0000-0000-0000EB250000}"/>
    <cellStyle name="SAPBEXexcCritical5 2 6 9" xfId="19002" xr:uid="{00000000-0005-0000-0000-0000EC250000}"/>
    <cellStyle name="SAPBEXexcCritical5 2 7" xfId="2165" xr:uid="{00000000-0005-0000-0000-0000ED250000}"/>
    <cellStyle name="SAPBEXexcCritical5 2 7 10" xfId="21059" xr:uid="{00000000-0005-0000-0000-0000EE250000}"/>
    <cellStyle name="SAPBEXexcCritical5 2 7 11" xfId="22650" xr:uid="{00000000-0005-0000-0000-0000EF250000}"/>
    <cellStyle name="SAPBEXexcCritical5 2 7 2" xfId="5068" xr:uid="{00000000-0005-0000-0000-0000F0250000}"/>
    <cellStyle name="SAPBEXexcCritical5 2 7 3" xfId="7545" xr:uid="{00000000-0005-0000-0000-0000F1250000}"/>
    <cellStyle name="SAPBEXexcCritical5 2 7 4" xfId="9498" xr:uid="{00000000-0005-0000-0000-0000F2250000}"/>
    <cellStyle name="SAPBEXexcCritical5 2 7 5" xfId="11452" xr:uid="{00000000-0005-0000-0000-0000F3250000}"/>
    <cellStyle name="SAPBEXexcCritical5 2 7 6" xfId="13405" xr:uid="{00000000-0005-0000-0000-0000F4250000}"/>
    <cellStyle name="SAPBEXexcCritical5 2 7 7" xfId="14246" xr:uid="{00000000-0005-0000-0000-0000F5250000}"/>
    <cellStyle name="SAPBEXexcCritical5 2 7 8" xfId="17436" xr:uid="{00000000-0005-0000-0000-0000F6250000}"/>
    <cellStyle name="SAPBEXexcCritical5 2 7 9" xfId="19288" xr:uid="{00000000-0005-0000-0000-0000F7250000}"/>
    <cellStyle name="SAPBEXexcCritical5 2 8" xfId="2575" xr:uid="{00000000-0005-0000-0000-0000F8250000}"/>
    <cellStyle name="SAPBEXexcCritical5 2 8 10" xfId="21431" xr:uid="{00000000-0005-0000-0000-0000F9250000}"/>
    <cellStyle name="SAPBEXexcCritical5 2 8 11" xfId="22984" xr:uid="{00000000-0005-0000-0000-0000FA250000}"/>
    <cellStyle name="SAPBEXexcCritical5 2 8 2" xfId="5477" xr:uid="{00000000-0005-0000-0000-0000FB250000}"/>
    <cellStyle name="SAPBEXexcCritical5 2 8 3" xfId="7953" xr:uid="{00000000-0005-0000-0000-0000FC250000}"/>
    <cellStyle name="SAPBEXexcCritical5 2 8 4" xfId="9905" xr:uid="{00000000-0005-0000-0000-0000FD250000}"/>
    <cellStyle name="SAPBEXexcCritical5 2 8 5" xfId="11860" xr:uid="{00000000-0005-0000-0000-0000FE250000}"/>
    <cellStyle name="SAPBEXexcCritical5 2 8 6" xfId="13812" xr:uid="{00000000-0005-0000-0000-0000FF250000}"/>
    <cellStyle name="SAPBEXexcCritical5 2 8 7" xfId="14958" xr:uid="{00000000-0005-0000-0000-000000260000}"/>
    <cellStyle name="SAPBEXexcCritical5 2 8 8" xfId="17834" xr:uid="{00000000-0005-0000-0000-000001260000}"/>
    <cellStyle name="SAPBEXexcCritical5 2 8 9" xfId="19672" xr:uid="{00000000-0005-0000-0000-000002260000}"/>
    <cellStyle name="SAPBEXexcCritical5 2 9" xfId="2427" xr:uid="{00000000-0005-0000-0000-000003260000}"/>
    <cellStyle name="SAPBEXexcCritical5 2 9 10" xfId="21306" xr:uid="{00000000-0005-0000-0000-000004260000}"/>
    <cellStyle name="SAPBEXexcCritical5 2 9 11" xfId="22877" xr:uid="{00000000-0005-0000-0000-000005260000}"/>
    <cellStyle name="SAPBEXexcCritical5 2 9 2" xfId="5330" xr:uid="{00000000-0005-0000-0000-000006260000}"/>
    <cellStyle name="SAPBEXexcCritical5 2 9 3" xfId="7806" xr:uid="{00000000-0005-0000-0000-000007260000}"/>
    <cellStyle name="SAPBEXexcCritical5 2 9 4" xfId="9759" xr:uid="{00000000-0005-0000-0000-000008260000}"/>
    <cellStyle name="SAPBEXexcCritical5 2 9 5" xfId="11713" xr:uid="{00000000-0005-0000-0000-000009260000}"/>
    <cellStyle name="SAPBEXexcCritical5 2 9 6" xfId="13664" xr:uid="{00000000-0005-0000-0000-00000A260000}"/>
    <cellStyle name="SAPBEXexcCritical5 2 9 7" xfId="14372" xr:uid="{00000000-0005-0000-0000-00000B260000}"/>
    <cellStyle name="SAPBEXexcCritical5 2 9 8" xfId="17693" xr:uid="{00000000-0005-0000-0000-00000C260000}"/>
    <cellStyle name="SAPBEXexcCritical5 2 9 9" xfId="19538" xr:uid="{00000000-0005-0000-0000-00000D260000}"/>
    <cellStyle name="SAPBEXexcCritical5 20" xfId="14592" xr:uid="{00000000-0005-0000-0000-00000E260000}"/>
    <cellStyle name="SAPBEXexcCritical5 21" xfId="16754" xr:uid="{00000000-0005-0000-0000-00000F260000}"/>
    <cellStyle name="SAPBEXexcCritical5 22" xfId="19578" xr:uid="{00000000-0005-0000-0000-000010260000}"/>
    <cellStyle name="SAPBEXexcCritical5 23" xfId="20430" xr:uid="{00000000-0005-0000-0000-000011260000}"/>
    <cellStyle name="SAPBEXexcCritical5 3" xfId="444" xr:uid="{00000000-0005-0000-0000-000012260000}"/>
    <cellStyle name="SAPBEXexcCritical5 3 10" xfId="5825" xr:uid="{00000000-0005-0000-0000-000013260000}"/>
    <cellStyle name="SAPBEXexcCritical5 3 11" xfId="3485" xr:uid="{00000000-0005-0000-0000-000014260000}"/>
    <cellStyle name="SAPBEXexcCritical5 3 12" xfId="5908" xr:uid="{00000000-0005-0000-0000-000015260000}"/>
    <cellStyle name="SAPBEXexcCritical5 3 13" xfId="7664" xr:uid="{00000000-0005-0000-0000-000016260000}"/>
    <cellStyle name="SAPBEXexcCritical5 3 14" xfId="15363" xr:uid="{00000000-0005-0000-0000-000017260000}"/>
    <cellStyle name="SAPBEXexcCritical5 3 15" xfId="15818" xr:uid="{00000000-0005-0000-0000-000018260000}"/>
    <cellStyle name="SAPBEXexcCritical5 3 16" xfId="14201" xr:uid="{00000000-0005-0000-0000-000019260000}"/>
    <cellStyle name="SAPBEXexcCritical5 3 17" xfId="16401" xr:uid="{00000000-0005-0000-0000-00001A260000}"/>
    <cellStyle name="SAPBEXexcCritical5 3 18" xfId="17555" xr:uid="{00000000-0005-0000-0000-00001B260000}"/>
    <cellStyle name="SAPBEXexcCritical5 3 2" xfId="992" xr:uid="{00000000-0005-0000-0000-00001C260000}"/>
    <cellStyle name="SAPBEXexcCritical5 3 2 10" xfId="20039" xr:uid="{00000000-0005-0000-0000-00001D260000}"/>
    <cellStyle name="SAPBEXexcCritical5 3 2 11" xfId="21786" xr:uid="{00000000-0005-0000-0000-00001E260000}"/>
    <cellStyle name="SAPBEXexcCritical5 3 2 2" xfId="3895" xr:uid="{00000000-0005-0000-0000-00001F260000}"/>
    <cellStyle name="SAPBEXexcCritical5 3 2 3" xfId="6373" xr:uid="{00000000-0005-0000-0000-000020260000}"/>
    <cellStyle name="SAPBEXexcCritical5 3 2 4" xfId="8330" xr:uid="{00000000-0005-0000-0000-000021260000}"/>
    <cellStyle name="SAPBEXexcCritical5 3 2 5" xfId="10283" xr:uid="{00000000-0005-0000-0000-000022260000}"/>
    <cellStyle name="SAPBEXexcCritical5 3 2 6" xfId="12238" xr:uid="{00000000-0005-0000-0000-000023260000}"/>
    <cellStyle name="SAPBEXexcCritical5 3 2 7" xfId="14705" xr:uid="{00000000-0005-0000-0000-000024260000}"/>
    <cellStyle name="SAPBEXexcCritical5 3 2 8" xfId="16316" xr:uid="{00000000-0005-0000-0000-000025260000}"/>
    <cellStyle name="SAPBEXexcCritical5 3 2 9" xfId="18204" xr:uid="{00000000-0005-0000-0000-000026260000}"/>
    <cellStyle name="SAPBEXexcCritical5 3 3" xfId="1305" xr:uid="{00000000-0005-0000-0000-000027260000}"/>
    <cellStyle name="SAPBEXexcCritical5 3 3 10" xfId="20290" xr:uid="{00000000-0005-0000-0000-000028260000}"/>
    <cellStyle name="SAPBEXexcCritical5 3 3 11" xfId="21982" xr:uid="{00000000-0005-0000-0000-000029260000}"/>
    <cellStyle name="SAPBEXexcCritical5 3 3 2" xfId="4208" xr:uid="{00000000-0005-0000-0000-00002A260000}"/>
    <cellStyle name="SAPBEXexcCritical5 3 3 3" xfId="6686" xr:uid="{00000000-0005-0000-0000-00002B260000}"/>
    <cellStyle name="SAPBEXexcCritical5 3 3 4" xfId="8642" xr:uid="{00000000-0005-0000-0000-00002C260000}"/>
    <cellStyle name="SAPBEXexcCritical5 3 3 5" xfId="10595" xr:uid="{00000000-0005-0000-0000-00002D260000}"/>
    <cellStyle name="SAPBEXexcCritical5 3 3 6" xfId="12549" xr:uid="{00000000-0005-0000-0000-00002E260000}"/>
    <cellStyle name="SAPBEXexcCritical5 3 3 7" xfId="15331" xr:uid="{00000000-0005-0000-0000-00002F260000}"/>
    <cellStyle name="SAPBEXexcCritical5 3 3 8" xfId="16611" xr:uid="{00000000-0005-0000-0000-000030260000}"/>
    <cellStyle name="SAPBEXexcCritical5 3 3 9" xfId="18483" xr:uid="{00000000-0005-0000-0000-000031260000}"/>
    <cellStyle name="SAPBEXexcCritical5 3 4" xfId="1650" xr:uid="{00000000-0005-0000-0000-000032260000}"/>
    <cellStyle name="SAPBEXexcCritical5 3 4 10" xfId="20618" xr:uid="{00000000-0005-0000-0000-000033260000}"/>
    <cellStyle name="SAPBEXexcCritical5 3 4 11" xfId="22290" xr:uid="{00000000-0005-0000-0000-000034260000}"/>
    <cellStyle name="SAPBEXexcCritical5 3 4 2" xfId="4553" xr:uid="{00000000-0005-0000-0000-000035260000}"/>
    <cellStyle name="SAPBEXexcCritical5 3 4 3" xfId="7031" xr:uid="{00000000-0005-0000-0000-000036260000}"/>
    <cellStyle name="SAPBEXexcCritical5 3 4 4" xfId="8987" xr:uid="{00000000-0005-0000-0000-000037260000}"/>
    <cellStyle name="SAPBEXexcCritical5 3 4 5" xfId="10940" xr:uid="{00000000-0005-0000-0000-000038260000}"/>
    <cellStyle name="SAPBEXexcCritical5 3 4 6" xfId="12894" xr:uid="{00000000-0005-0000-0000-000039260000}"/>
    <cellStyle name="SAPBEXexcCritical5 3 4 7" xfId="14630" xr:uid="{00000000-0005-0000-0000-00003A260000}"/>
    <cellStyle name="SAPBEXexcCritical5 3 4 8" xfId="16949" xr:uid="{00000000-0005-0000-0000-00003B260000}"/>
    <cellStyle name="SAPBEXexcCritical5 3 4 9" xfId="18820" xr:uid="{00000000-0005-0000-0000-00003C260000}"/>
    <cellStyle name="SAPBEXexcCritical5 3 5" xfId="1917" xr:uid="{00000000-0005-0000-0000-00003D260000}"/>
    <cellStyle name="SAPBEXexcCritical5 3 5 10" xfId="20828" xr:uid="{00000000-0005-0000-0000-00003E260000}"/>
    <cellStyle name="SAPBEXexcCritical5 3 5 11" xfId="22442" xr:uid="{00000000-0005-0000-0000-00003F260000}"/>
    <cellStyle name="SAPBEXexcCritical5 3 5 2" xfId="4820" xr:uid="{00000000-0005-0000-0000-000040260000}"/>
    <cellStyle name="SAPBEXexcCritical5 3 5 3" xfId="7298" xr:uid="{00000000-0005-0000-0000-000041260000}"/>
    <cellStyle name="SAPBEXexcCritical5 3 5 4" xfId="9252" xr:uid="{00000000-0005-0000-0000-000042260000}"/>
    <cellStyle name="SAPBEXexcCritical5 3 5 5" xfId="11206" xr:uid="{00000000-0005-0000-0000-000043260000}"/>
    <cellStyle name="SAPBEXexcCritical5 3 5 6" xfId="13158" xr:uid="{00000000-0005-0000-0000-000044260000}"/>
    <cellStyle name="SAPBEXexcCritical5 3 5 7" xfId="16018" xr:uid="{00000000-0005-0000-0000-000045260000}"/>
    <cellStyle name="SAPBEXexcCritical5 3 5 8" xfId="17194" xr:uid="{00000000-0005-0000-0000-000046260000}"/>
    <cellStyle name="SAPBEXexcCritical5 3 5 9" xfId="19053" xr:uid="{00000000-0005-0000-0000-000047260000}"/>
    <cellStyle name="SAPBEXexcCritical5 3 6" xfId="2146" xr:uid="{00000000-0005-0000-0000-000048260000}"/>
    <cellStyle name="SAPBEXexcCritical5 3 6 10" xfId="21040" xr:uid="{00000000-0005-0000-0000-000049260000}"/>
    <cellStyle name="SAPBEXexcCritical5 3 6 11" xfId="22631" xr:uid="{00000000-0005-0000-0000-00004A260000}"/>
    <cellStyle name="SAPBEXexcCritical5 3 6 2" xfId="5049" xr:uid="{00000000-0005-0000-0000-00004B260000}"/>
    <cellStyle name="SAPBEXexcCritical5 3 6 3" xfId="7526" xr:uid="{00000000-0005-0000-0000-00004C260000}"/>
    <cellStyle name="SAPBEXexcCritical5 3 6 4" xfId="9479" xr:uid="{00000000-0005-0000-0000-00004D260000}"/>
    <cellStyle name="SAPBEXexcCritical5 3 6 5" xfId="11433" xr:uid="{00000000-0005-0000-0000-00004E260000}"/>
    <cellStyle name="SAPBEXexcCritical5 3 6 6" xfId="13386" xr:uid="{00000000-0005-0000-0000-00004F260000}"/>
    <cellStyle name="SAPBEXexcCritical5 3 6 7" xfId="4912" xr:uid="{00000000-0005-0000-0000-000050260000}"/>
    <cellStyle name="SAPBEXexcCritical5 3 6 8" xfId="17417" xr:uid="{00000000-0005-0000-0000-000051260000}"/>
    <cellStyle name="SAPBEXexcCritical5 3 6 9" xfId="19269" xr:uid="{00000000-0005-0000-0000-000052260000}"/>
    <cellStyle name="SAPBEXexcCritical5 3 7" xfId="2515" xr:uid="{00000000-0005-0000-0000-000053260000}"/>
    <cellStyle name="SAPBEXexcCritical5 3 7 10" xfId="21373" xr:uid="{00000000-0005-0000-0000-000054260000}"/>
    <cellStyle name="SAPBEXexcCritical5 3 7 11" xfId="22927" xr:uid="{00000000-0005-0000-0000-000055260000}"/>
    <cellStyle name="SAPBEXexcCritical5 3 7 2" xfId="5417" xr:uid="{00000000-0005-0000-0000-000056260000}"/>
    <cellStyle name="SAPBEXexcCritical5 3 7 3" xfId="7893" xr:uid="{00000000-0005-0000-0000-000057260000}"/>
    <cellStyle name="SAPBEXexcCritical5 3 7 4" xfId="9845" xr:uid="{00000000-0005-0000-0000-000058260000}"/>
    <cellStyle name="SAPBEXexcCritical5 3 7 5" xfId="11800" xr:uid="{00000000-0005-0000-0000-000059260000}"/>
    <cellStyle name="SAPBEXexcCritical5 3 7 6" xfId="13752" xr:uid="{00000000-0005-0000-0000-00005A260000}"/>
    <cellStyle name="SAPBEXexcCritical5 3 7 7" xfId="14353" xr:uid="{00000000-0005-0000-0000-00005B260000}"/>
    <cellStyle name="SAPBEXexcCritical5 3 7 8" xfId="17774" xr:uid="{00000000-0005-0000-0000-00005C260000}"/>
    <cellStyle name="SAPBEXexcCritical5 3 7 9" xfId="19613" xr:uid="{00000000-0005-0000-0000-00005D260000}"/>
    <cellStyle name="SAPBEXexcCritical5 3 8" xfId="2750" xr:uid="{00000000-0005-0000-0000-00005E260000}"/>
    <cellStyle name="SAPBEXexcCritical5 3 8 10" xfId="21588" xr:uid="{00000000-0005-0000-0000-00005F260000}"/>
    <cellStyle name="SAPBEXexcCritical5 3 8 11" xfId="23118" xr:uid="{00000000-0005-0000-0000-000060260000}"/>
    <cellStyle name="SAPBEXexcCritical5 3 8 2" xfId="5652" xr:uid="{00000000-0005-0000-0000-000061260000}"/>
    <cellStyle name="SAPBEXexcCritical5 3 8 3" xfId="8128" xr:uid="{00000000-0005-0000-0000-000062260000}"/>
    <cellStyle name="SAPBEXexcCritical5 3 8 4" xfId="10080" xr:uid="{00000000-0005-0000-0000-000063260000}"/>
    <cellStyle name="SAPBEXexcCritical5 3 8 5" xfId="12035" xr:uid="{00000000-0005-0000-0000-000064260000}"/>
    <cellStyle name="SAPBEXexcCritical5 3 8 6" xfId="13985" xr:uid="{00000000-0005-0000-0000-000065260000}"/>
    <cellStyle name="SAPBEXexcCritical5 3 8 7" xfId="16114" xr:uid="{00000000-0005-0000-0000-000066260000}"/>
    <cellStyle name="SAPBEXexcCritical5 3 8 8" xfId="18002" xr:uid="{00000000-0005-0000-0000-000067260000}"/>
    <cellStyle name="SAPBEXexcCritical5 3 8 9" xfId="19838" xr:uid="{00000000-0005-0000-0000-000068260000}"/>
    <cellStyle name="SAPBEXexcCritical5 3 9" xfId="3347" xr:uid="{00000000-0005-0000-0000-000069260000}"/>
    <cellStyle name="SAPBEXexcCritical5 4" xfId="423" xr:uid="{00000000-0005-0000-0000-00006A260000}"/>
    <cellStyle name="SAPBEXexcCritical5 4 10" xfId="5804" xr:uid="{00000000-0005-0000-0000-00006B260000}"/>
    <cellStyle name="SAPBEXexcCritical5 4 11" xfId="7859" xr:uid="{00000000-0005-0000-0000-00006C260000}"/>
    <cellStyle name="SAPBEXexcCritical5 4 12" xfId="9567" xr:uid="{00000000-0005-0000-0000-00006D260000}"/>
    <cellStyle name="SAPBEXexcCritical5 4 13" xfId="11521" xr:uid="{00000000-0005-0000-0000-00006E260000}"/>
    <cellStyle name="SAPBEXexcCritical5 4 14" xfId="14211" xr:uid="{00000000-0005-0000-0000-00006F260000}"/>
    <cellStyle name="SAPBEXexcCritical5 4 15" xfId="14361" xr:uid="{00000000-0005-0000-0000-000070260000}"/>
    <cellStyle name="SAPBEXexcCritical5 4 16" xfId="17505" xr:uid="{00000000-0005-0000-0000-000071260000}"/>
    <cellStyle name="SAPBEXexcCritical5 4 17" xfId="16529" xr:uid="{00000000-0005-0000-0000-000072260000}"/>
    <cellStyle name="SAPBEXexcCritical5 4 18" xfId="21125" xr:uid="{00000000-0005-0000-0000-000073260000}"/>
    <cellStyle name="SAPBEXexcCritical5 4 2" xfId="971" xr:uid="{00000000-0005-0000-0000-000074260000}"/>
    <cellStyle name="SAPBEXexcCritical5 4 2 10" xfId="20020" xr:uid="{00000000-0005-0000-0000-000075260000}"/>
    <cellStyle name="SAPBEXexcCritical5 4 2 11" xfId="21767" xr:uid="{00000000-0005-0000-0000-000076260000}"/>
    <cellStyle name="SAPBEXexcCritical5 4 2 2" xfId="3874" xr:uid="{00000000-0005-0000-0000-000077260000}"/>
    <cellStyle name="SAPBEXexcCritical5 4 2 3" xfId="6352" xr:uid="{00000000-0005-0000-0000-000078260000}"/>
    <cellStyle name="SAPBEXexcCritical5 4 2 4" xfId="8309" xr:uid="{00000000-0005-0000-0000-000079260000}"/>
    <cellStyle name="SAPBEXexcCritical5 4 2 5" xfId="10262" xr:uid="{00000000-0005-0000-0000-00007A260000}"/>
    <cellStyle name="SAPBEXexcCritical5 4 2 6" xfId="12217" xr:uid="{00000000-0005-0000-0000-00007B260000}"/>
    <cellStyle name="SAPBEXexcCritical5 4 2 7" xfId="15157" xr:uid="{00000000-0005-0000-0000-00007C260000}"/>
    <cellStyle name="SAPBEXexcCritical5 4 2 8" xfId="16295" xr:uid="{00000000-0005-0000-0000-00007D260000}"/>
    <cellStyle name="SAPBEXexcCritical5 4 2 9" xfId="18184" xr:uid="{00000000-0005-0000-0000-00007E260000}"/>
    <cellStyle name="SAPBEXexcCritical5 4 3" xfId="1284" xr:uid="{00000000-0005-0000-0000-00007F260000}"/>
    <cellStyle name="SAPBEXexcCritical5 4 3 10" xfId="20271" xr:uid="{00000000-0005-0000-0000-000080260000}"/>
    <cellStyle name="SAPBEXexcCritical5 4 3 11" xfId="21963" xr:uid="{00000000-0005-0000-0000-000081260000}"/>
    <cellStyle name="SAPBEXexcCritical5 4 3 2" xfId="4187" xr:uid="{00000000-0005-0000-0000-000082260000}"/>
    <cellStyle name="SAPBEXexcCritical5 4 3 3" xfId="6665" xr:uid="{00000000-0005-0000-0000-000083260000}"/>
    <cellStyle name="SAPBEXexcCritical5 4 3 4" xfId="8621" xr:uid="{00000000-0005-0000-0000-000084260000}"/>
    <cellStyle name="SAPBEXexcCritical5 4 3 5" xfId="10574" xr:uid="{00000000-0005-0000-0000-000085260000}"/>
    <cellStyle name="SAPBEXexcCritical5 4 3 6" xfId="12528" xr:uid="{00000000-0005-0000-0000-000086260000}"/>
    <cellStyle name="SAPBEXexcCritical5 4 3 7" xfId="14525" xr:uid="{00000000-0005-0000-0000-000087260000}"/>
    <cellStyle name="SAPBEXexcCritical5 4 3 8" xfId="16590" xr:uid="{00000000-0005-0000-0000-000088260000}"/>
    <cellStyle name="SAPBEXexcCritical5 4 3 9" xfId="18463" xr:uid="{00000000-0005-0000-0000-000089260000}"/>
    <cellStyle name="SAPBEXexcCritical5 4 4" xfId="1630" xr:uid="{00000000-0005-0000-0000-00008A260000}"/>
    <cellStyle name="SAPBEXexcCritical5 4 4 10" xfId="20598" xr:uid="{00000000-0005-0000-0000-00008B260000}"/>
    <cellStyle name="SAPBEXexcCritical5 4 4 11" xfId="22270" xr:uid="{00000000-0005-0000-0000-00008C260000}"/>
    <cellStyle name="SAPBEXexcCritical5 4 4 2" xfId="4533" xr:uid="{00000000-0005-0000-0000-00008D260000}"/>
    <cellStyle name="SAPBEXexcCritical5 4 4 3" xfId="7011" xr:uid="{00000000-0005-0000-0000-00008E260000}"/>
    <cellStyle name="SAPBEXexcCritical5 4 4 4" xfId="8967" xr:uid="{00000000-0005-0000-0000-00008F260000}"/>
    <cellStyle name="SAPBEXexcCritical5 4 4 5" xfId="10920" xr:uid="{00000000-0005-0000-0000-000090260000}"/>
    <cellStyle name="SAPBEXexcCritical5 4 4 6" xfId="12874" xr:uid="{00000000-0005-0000-0000-000091260000}"/>
    <cellStyle name="SAPBEXexcCritical5 4 4 7" xfId="5999" xr:uid="{00000000-0005-0000-0000-000092260000}"/>
    <cellStyle name="SAPBEXexcCritical5 4 4 8" xfId="16929" xr:uid="{00000000-0005-0000-0000-000093260000}"/>
    <cellStyle name="SAPBEXexcCritical5 4 4 9" xfId="18800" xr:uid="{00000000-0005-0000-0000-000094260000}"/>
    <cellStyle name="SAPBEXexcCritical5 4 5" xfId="1898" xr:uid="{00000000-0005-0000-0000-000095260000}"/>
    <cellStyle name="SAPBEXexcCritical5 4 5 10" xfId="20809" xr:uid="{00000000-0005-0000-0000-000096260000}"/>
    <cellStyle name="SAPBEXexcCritical5 4 5 11" xfId="22423" xr:uid="{00000000-0005-0000-0000-000097260000}"/>
    <cellStyle name="SAPBEXexcCritical5 4 5 2" xfId="4801" xr:uid="{00000000-0005-0000-0000-000098260000}"/>
    <cellStyle name="SAPBEXexcCritical5 4 5 3" xfId="7279" xr:uid="{00000000-0005-0000-0000-000099260000}"/>
    <cellStyle name="SAPBEXexcCritical5 4 5 4" xfId="9233" xr:uid="{00000000-0005-0000-0000-00009A260000}"/>
    <cellStyle name="SAPBEXexcCritical5 4 5 5" xfId="11187" xr:uid="{00000000-0005-0000-0000-00009B260000}"/>
    <cellStyle name="SAPBEXexcCritical5 4 5 6" xfId="13139" xr:uid="{00000000-0005-0000-0000-00009C260000}"/>
    <cellStyle name="SAPBEXexcCritical5 4 5 7" xfId="15265" xr:uid="{00000000-0005-0000-0000-00009D260000}"/>
    <cellStyle name="SAPBEXexcCritical5 4 5 8" xfId="17175" xr:uid="{00000000-0005-0000-0000-00009E260000}"/>
    <cellStyle name="SAPBEXexcCritical5 4 5 9" xfId="19034" xr:uid="{00000000-0005-0000-0000-00009F260000}"/>
    <cellStyle name="SAPBEXexcCritical5 4 6" xfId="2051" xr:uid="{00000000-0005-0000-0000-0000A0260000}"/>
    <cellStyle name="SAPBEXexcCritical5 4 6 10" xfId="20953" xr:uid="{00000000-0005-0000-0000-0000A1260000}"/>
    <cellStyle name="SAPBEXexcCritical5 4 6 11" xfId="22563" xr:uid="{00000000-0005-0000-0000-0000A2260000}"/>
    <cellStyle name="SAPBEXexcCritical5 4 6 2" xfId="4954" xr:uid="{00000000-0005-0000-0000-0000A3260000}"/>
    <cellStyle name="SAPBEXexcCritical5 4 6 3" xfId="7431" xr:uid="{00000000-0005-0000-0000-0000A4260000}"/>
    <cellStyle name="SAPBEXexcCritical5 4 6 4" xfId="9384" xr:uid="{00000000-0005-0000-0000-0000A5260000}"/>
    <cellStyle name="SAPBEXexcCritical5 4 6 5" xfId="11339" xr:uid="{00000000-0005-0000-0000-0000A6260000}"/>
    <cellStyle name="SAPBEXexcCritical5 4 6 6" xfId="13291" xr:uid="{00000000-0005-0000-0000-0000A7260000}"/>
    <cellStyle name="SAPBEXexcCritical5 4 6 7" xfId="15918" xr:uid="{00000000-0005-0000-0000-0000A8260000}"/>
    <cellStyle name="SAPBEXexcCritical5 4 6 8" xfId="17323" xr:uid="{00000000-0005-0000-0000-0000A9260000}"/>
    <cellStyle name="SAPBEXexcCritical5 4 6 9" xfId="19178" xr:uid="{00000000-0005-0000-0000-0000AA260000}"/>
    <cellStyle name="SAPBEXexcCritical5 4 7" xfId="2553" xr:uid="{00000000-0005-0000-0000-0000AB260000}"/>
    <cellStyle name="SAPBEXexcCritical5 4 7 10" xfId="21409" xr:uid="{00000000-0005-0000-0000-0000AC260000}"/>
    <cellStyle name="SAPBEXexcCritical5 4 7 11" xfId="22963" xr:uid="{00000000-0005-0000-0000-0000AD260000}"/>
    <cellStyle name="SAPBEXexcCritical5 4 7 2" xfId="5455" xr:uid="{00000000-0005-0000-0000-0000AE260000}"/>
    <cellStyle name="SAPBEXexcCritical5 4 7 3" xfId="7931" xr:uid="{00000000-0005-0000-0000-0000AF260000}"/>
    <cellStyle name="SAPBEXexcCritical5 4 7 4" xfId="9883" xr:uid="{00000000-0005-0000-0000-0000B0260000}"/>
    <cellStyle name="SAPBEXexcCritical5 4 7 5" xfId="11838" xr:uid="{00000000-0005-0000-0000-0000B1260000}"/>
    <cellStyle name="SAPBEXexcCritical5 4 7 6" xfId="13790" xr:uid="{00000000-0005-0000-0000-0000B2260000}"/>
    <cellStyle name="SAPBEXexcCritical5 4 7 7" xfId="14342" xr:uid="{00000000-0005-0000-0000-0000B3260000}"/>
    <cellStyle name="SAPBEXexcCritical5 4 7 8" xfId="17812" xr:uid="{00000000-0005-0000-0000-0000B4260000}"/>
    <cellStyle name="SAPBEXexcCritical5 4 7 9" xfId="19651" xr:uid="{00000000-0005-0000-0000-0000B5260000}"/>
    <cellStyle name="SAPBEXexcCritical5 4 8" xfId="2345" xr:uid="{00000000-0005-0000-0000-0000B6260000}"/>
    <cellStyle name="SAPBEXexcCritical5 4 8 10" xfId="21225" xr:uid="{00000000-0005-0000-0000-0000B7260000}"/>
    <cellStyle name="SAPBEXexcCritical5 4 8 11" xfId="22801" xr:uid="{00000000-0005-0000-0000-0000B8260000}"/>
    <cellStyle name="SAPBEXexcCritical5 4 8 2" xfId="5248" xr:uid="{00000000-0005-0000-0000-0000B9260000}"/>
    <cellStyle name="SAPBEXexcCritical5 4 8 3" xfId="7724" xr:uid="{00000000-0005-0000-0000-0000BA260000}"/>
    <cellStyle name="SAPBEXexcCritical5 4 8 4" xfId="9677" xr:uid="{00000000-0005-0000-0000-0000BB260000}"/>
    <cellStyle name="SAPBEXexcCritical5 4 8 5" xfId="11631" xr:uid="{00000000-0005-0000-0000-0000BC260000}"/>
    <cellStyle name="SAPBEXexcCritical5 4 8 6" xfId="13583" xr:uid="{00000000-0005-0000-0000-0000BD260000}"/>
    <cellStyle name="SAPBEXexcCritical5 4 8 7" xfId="13064" xr:uid="{00000000-0005-0000-0000-0000BE260000}"/>
    <cellStyle name="SAPBEXexcCritical5 4 8 8" xfId="17611" xr:uid="{00000000-0005-0000-0000-0000BF260000}"/>
    <cellStyle name="SAPBEXexcCritical5 4 8 9" xfId="19457" xr:uid="{00000000-0005-0000-0000-0000C0260000}"/>
    <cellStyle name="SAPBEXexcCritical5 4 9" xfId="3326" xr:uid="{00000000-0005-0000-0000-0000C1260000}"/>
    <cellStyle name="SAPBEXexcCritical5 5" xfId="356" xr:uid="{00000000-0005-0000-0000-0000C2260000}"/>
    <cellStyle name="SAPBEXexcCritical5 5 10" xfId="3643" xr:uid="{00000000-0005-0000-0000-0000C3260000}"/>
    <cellStyle name="SAPBEXexcCritical5 5 11" xfId="8093" xr:uid="{00000000-0005-0000-0000-0000C4260000}"/>
    <cellStyle name="SAPBEXexcCritical5 5 12" xfId="7853" xr:uid="{00000000-0005-0000-0000-0000C5260000}"/>
    <cellStyle name="SAPBEXexcCritical5 5 13" xfId="9146" xr:uid="{00000000-0005-0000-0000-0000C6260000}"/>
    <cellStyle name="SAPBEXexcCritical5 5 14" xfId="15859" xr:uid="{00000000-0005-0000-0000-0000C7260000}"/>
    <cellStyle name="SAPBEXexcCritical5 5 15" xfId="16079" xr:uid="{00000000-0005-0000-0000-0000C8260000}"/>
    <cellStyle name="SAPBEXexcCritical5 5 16" xfId="15608" xr:uid="{00000000-0005-0000-0000-0000C9260000}"/>
    <cellStyle name="SAPBEXexcCritical5 5 17" xfId="15100" xr:uid="{00000000-0005-0000-0000-0000CA260000}"/>
    <cellStyle name="SAPBEXexcCritical5 5 18" xfId="18971" xr:uid="{00000000-0005-0000-0000-0000CB260000}"/>
    <cellStyle name="SAPBEXexcCritical5 5 2" xfId="906" xr:uid="{00000000-0005-0000-0000-0000CC260000}"/>
    <cellStyle name="SAPBEXexcCritical5 5 2 10" xfId="16506" xr:uid="{00000000-0005-0000-0000-0000CD260000}"/>
    <cellStyle name="SAPBEXexcCritical5 5 2 11" xfId="20169" xr:uid="{00000000-0005-0000-0000-0000CE260000}"/>
    <cellStyle name="SAPBEXexcCritical5 5 2 2" xfId="3809" xr:uid="{00000000-0005-0000-0000-0000CF260000}"/>
    <cellStyle name="SAPBEXexcCritical5 5 2 3" xfId="6287" xr:uid="{00000000-0005-0000-0000-0000D0260000}"/>
    <cellStyle name="SAPBEXexcCritical5 5 2 4" xfId="7155" xr:uid="{00000000-0005-0000-0000-0000D1260000}"/>
    <cellStyle name="SAPBEXexcCritical5 5 2 5" xfId="8467" xr:uid="{00000000-0005-0000-0000-0000D2260000}"/>
    <cellStyle name="SAPBEXexcCritical5 5 2 6" xfId="10420" xr:uid="{00000000-0005-0000-0000-0000D3260000}"/>
    <cellStyle name="SAPBEXexcCritical5 5 2 7" xfId="10401" xr:uid="{00000000-0005-0000-0000-0000D4260000}"/>
    <cellStyle name="SAPBEXexcCritical5 5 2 8" xfId="11757" xr:uid="{00000000-0005-0000-0000-0000D5260000}"/>
    <cellStyle name="SAPBEXexcCritical5 5 2 9" xfId="16449" xr:uid="{00000000-0005-0000-0000-0000D6260000}"/>
    <cellStyle name="SAPBEXexcCritical5 5 3" xfId="832" xr:uid="{00000000-0005-0000-0000-0000D7260000}"/>
    <cellStyle name="SAPBEXexcCritical5 5 3 10" xfId="18957" xr:uid="{00000000-0005-0000-0000-0000D8260000}"/>
    <cellStyle name="SAPBEXexcCritical5 5 3 11" xfId="17702" xr:uid="{00000000-0005-0000-0000-0000D9260000}"/>
    <cellStyle name="SAPBEXexcCritical5 5 3 2" xfId="3735" xr:uid="{00000000-0005-0000-0000-0000DA260000}"/>
    <cellStyle name="SAPBEXexcCritical5 5 3 3" xfId="6213" xr:uid="{00000000-0005-0000-0000-0000DB260000}"/>
    <cellStyle name="SAPBEXexcCritical5 5 3 4" xfId="6054" xr:uid="{00000000-0005-0000-0000-0000DC260000}"/>
    <cellStyle name="SAPBEXexcCritical5 5 3 5" xfId="6570" xr:uid="{00000000-0005-0000-0000-0000DD260000}"/>
    <cellStyle name="SAPBEXexcCritical5 5 3 6" xfId="9170" xr:uid="{00000000-0005-0000-0000-0000DE260000}"/>
    <cellStyle name="SAPBEXexcCritical5 5 3 7" xfId="14692" xr:uid="{00000000-0005-0000-0000-0000DF260000}"/>
    <cellStyle name="SAPBEXexcCritical5 5 3 8" xfId="14568" xr:uid="{00000000-0005-0000-0000-0000E0260000}"/>
    <cellStyle name="SAPBEXexcCritical5 5 3 9" xfId="14740" xr:uid="{00000000-0005-0000-0000-0000E1260000}"/>
    <cellStyle name="SAPBEXexcCritical5 5 4" xfId="1565" xr:uid="{00000000-0005-0000-0000-0000E2260000}"/>
    <cellStyle name="SAPBEXexcCritical5 5 4 10" xfId="20534" xr:uid="{00000000-0005-0000-0000-0000E3260000}"/>
    <cellStyle name="SAPBEXexcCritical5 5 4 11" xfId="22206" xr:uid="{00000000-0005-0000-0000-0000E4260000}"/>
    <cellStyle name="SAPBEXexcCritical5 5 4 2" xfId="4468" xr:uid="{00000000-0005-0000-0000-0000E5260000}"/>
    <cellStyle name="SAPBEXexcCritical5 5 4 3" xfId="6946" xr:uid="{00000000-0005-0000-0000-0000E6260000}"/>
    <cellStyle name="SAPBEXexcCritical5 5 4 4" xfId="8902" xr:uid="{00000000-0005-0000-0000-0000E7260000}"/>
    <cellStyle name="SAPBEXexcCritical5 5 4 5" xfId="10855" xr:uid="{00000000-0005-0000-0000-0000E8260000}"/>
    <cellStyle name="SAPBEXexcCritical5 5 4 6" xfId="12809" xr:uid="{00000000-0005-0000-0000-0000E9260000}"/>
    <cellStyle name="SAPBEXexcCritical5 5 4 7" xfId="14757" xr:uid="{00000000-0005-0000-0000-0000EA260000}"/>
    <cellStyle name="SAPBEXexcCritical5 5 4 8" xfId="16864" xr:uid="{00000000-0005-0000-0000-0000EB260000}"/>
    <cellStyle name="SAPBEXexcCritical5 5 4 9" xfId="18736" xr:uid="{00000000-0005-0000-0000-0000EC260000}"/>
    <cellStyle name="SAPBEXexcCritical5 5 5" xfId="1865" xr:uid="{00000000-0005-0000-0000-0000ED260000}"/>
    <cellStyle name="SAPBEXexcCritical5 5 5 10" xfId="20784" xr:uid="{00000000-0005-0000-0000-0000EE260000}"/>
    <cellStyle name="SAPBEXexcCritical5 5 5 11" xfId="22400" xr:uid="{00000000-0005-0000-0000-0000EF260000}"/>
    <cellStyle name="SAPBEXexcCritical5 5 5 2" xfId="4768" xr:uid="{00000000-0005-0000-0000-0000F0260000}"/>
    <cellStyle name="SAPBEXexcCritical5 5 5 3" xfId="7246" xr:uid="{00000000-0005-0000-0000-0000F1260000}"/>
    <cellStyle name="SAPBEXexcCritical5 5 5 4" xfId="9200" xr:uid="{00000000-0005-0000-0000-0000F2260000}"/>
    <cellStyle name="SAPBEXexcCritical5 5 5 5" xfId="11155" xr:uid="{00000000-0005-0000-0000-0000F3260000}"/>
    <cellStyle name="SAPBEXexcCritical5 5 5 6" xfId="13106" xr:uid="{00000000-0005-0000-0000-0000F4260000}"/>
    <cellStyle name="SAPBEXexcCritical5 5 5 7" xfId="15282" xr:uid="{00000000-0005-0000-0000-0000F5260000}"/>
    <cellStyle name="SAPBEXexcCritical5 5 5 8" xfId="17145" xr:uid="{00000000-0005-0000-0000-0000F6260000}"/>
    <cellStyle name="SAPBEXexcCritical5 5 5 9" xfId="19005" xr:uid="{00000000-0005-0000-0000-0000F7260000}"/>
    <cellStyle name="SAPBEXexcCritical5 5 6" xfId="2084" xr:uid="{00000000-0005-0000-0000-0000F8260000}"/>
    <cellStyle name="SAPBEXexcCritical5 5 6 10" xfId="20986" xr:uid="{00000000-0005-0000-0000-0000F9260000}"/>
    <cellStyle name="SAPBEXexcCritical5 5 6 11" xfId="22594" xr:uid="{00000000-0005-0000-0000-0000FA260000}"/>
    <cellStyle name="SAPBEXexcCritical5 5 6 2" xfId="4987" xr:uid="{00000000-0005-0000-0000-0000FB260000}"/>
    <cellStyle name="SAPBEXexcCritical5 5 6 3" xfId="7464" xr:uid="{00000000-0005-0000-0000-0000FC260000}"/>
    <cellStyle name="SAPBEXexcCritical5 5 6 4" xfId="9417" xr:uid="{00000000-0005-0000-0000-0000FD260000}"/>
    <cellStyle name="SAPBEXexcCritical5 5 6 5" xfId="11372" xr:uid="{00000000-0005-0000-0000-0000FE260000}"/>
    <cellStyle name="SAPBEXexcCritical5 5 6 6" xfId="13324" xr:uid="{00000000-0005-0000-0000-0000FF260000}"/>
    <cellStyle name="SAPBEXexcCritical5 5 6 7" xfId="13531" xr:uid="{00000000-0005-0000-0000-000000270000}"/>
    <cellStyle name="SAPBEXexcCritical5 5 6 8" xfId="17356" xr:uid="{00000000-0005-0000-0000-000001270000}"/>
    <cellStyle name="SAPBEXexcCritical5 5 6 9" xfId="19211" xr:uid="{00000000-0005-0000-0000-000002270000}"/>
    <cellStyle name="SAPBEXexcCritical5 5 7" xfId="2528" xr:uid="{00000000-0005-0000-0000-000003270000}"/>
    <cellStyle name="SAPBEXexcCritical5 5 7 10" xfId="21385" xr:uid="{00000000-0005-0000-0000-000004270000}"/>
    <cellStyle name="SAPBEXexcCritical5 5 7 11" xfId="22939" xr:uid="{00000000-0005-0000-0000-000005270000}"/>
    <cellStyle name="SAPBEXexcCritical5 5 7 2" xfId="5430" xr:uid="{00000000-0005-0000-0000-000006270000}"/>
    <cellStyle name="SAPBEXexcCritical5 5 7 3" xfId="7906" xr:uid="{00000000-0005-0000-0000-000007270000}"/>
    <cellStyle name="SAPBEXexcCritical5 5 7 4" xfId="9858" xr:uid="{00000000-0005-0000-0000-000008270000}"/>
    <cellStyle name="SAPBEXexcCritical5 5 7 5" xfId="11813" xr:uid="{00000000-0005-0000-0000-000009270000}"/>
    <cellStyle name="SAPBEXexcCritical5 5 7 6" xfId="13765" xr:uid="{00000000-0005-0000-0000-00000A270000}"/>
    <cellStyle name="SAPBEXexcCritical5 5 7 7" xfId="14973" xr:uid="{00000000-0005-0000-0000-00000B270000}"/>
    <cellStyle name="SAPBEXexcCritical5 5 7 8" xfId="17787" xr:uid="{00000000-0005-0000-0000-00000C270000}"/>
    <cellStyle name="SAPBEXexcCritical5 5 7 9" xfId="19626" xr:uid="{00000000-0005-0000-0000-00000D270000}"/>
    <cellStyle name="SAPBEXexcCritical5 5 8" xfId="2337" xr:uid="{00000000-0005-0000-0000-00000E270000}"/>
    <cellStyle name="SAPBEXexcCritical5 5 8 10" xfId="21217" xr:uid="{00000000-0005-0000-0000-00000F270000}"/>
    <cellStyle name="SAPBEXexcCritical5 5 8 11" xfId="22793" xr:uid="{00000000-0005-0000-0000-000010270000}"/>
    <cellStyle name="SAPBEXexcCritical5 5 8 2" xfId="5240" xr:uid="{00000000-0005-0000-0000-000011270000}"/>
    <cellStyle name="SAPBEXexcCritical5 5 8 3" xfId="7716" xr:uid="{00000000-0005-0000-0000-000012270000}"/>
    <cellStyle name="SAPBEXexcCritical5 5 8 4" xfId="9669" xr:uid="{00000000-0005-0000-0000-000013270000}"/>
    <cellStyle name="SAPBEXexcCritical5 5 8 5" xfId="11623" xr:uid="{00000000-0005-0000-0000-000014270000}"/>
    <cellStyle name="SAPBEXexcCritical5 5 8 6" xfId="13575" xr:uid="{00000000-0005-0000-0000-000015270000}"/>
    <cellStyle name="SAPBEXexcCritical5 5 8 7" xfId="10473" xr:uid="{00000000-0005-0000-0000-000016270000}"/>
    <cellStyle name="SAPBEXexcCritical5 5 8 8" xfId="17603" xr:uid="{00000000-0005-0000-0000-000017270000}"/>
    <cellStyle name="SAPBEXexcCritical5 5 8 9" xfId="19449" xr:uid="{00000000-0005-0000-0000-000018270000}"/>
    <cellStyle name="SAPBEXexcCritical5 5 9" xfId="3259" xr:uid="{00000000-0005-0000-0000-000019270000}"/>
    <cellStyle name="SAPBEXexcCritical5 6" xfId="865" xr:uid="{00000000-0005-0000-0000-00001A270000}"/>
    <cellStyle name="SAPBEXexcCritical5 6 10" xfId="12304" xr:uid="{00000000-0005-0000-0000-00001B270000}"/>
    <cellStyle name="SAPBEXexcCritical5 6 11" xfId="17080" xr:uid="{00000000-0005-0000-0000-00001C270000}"/>
    <cellStyle name="SAPBEXexcCritical5 6 12" xfId="18350" xr:uid="{00000000-0005-0000-0000-00001D270000}"/>
    <cellStyle name="SAPBEXexcCritical5 6 13" xfId="20747" xr:uid="{00000000-0005-0000-0000-00001E270000}"/>
    <cellStyle name="SAPBEXexcCritical5 6 2" xfId="2538" xr:uid="{00000000-0005-0000-0000-00001F270000}"/>
    <cellStyle name="SAPBEXexcCritical5 6 2 10" xfId="21395" xr:uid="{00000000-0005-0000-0000-000020270000}"/>
    <cellStyle name="SAPBEXexcCritical5 6 2 11" xfId="22949" xr:uid="{00000000-0005-0000-0000-000021270000}"/>
    <cellStyle name="SAPBEXexcCritical5 6 2 2" xfId="5440" xr:uid="{00000000-0005-0000-0000-000022270000}"/>
    <cellStyle name="SAPBEXexcCritical5 6 2 3" xfId="7916" xr:uid="{00000000-0005-0000-0000-000023270000}"/>
    <cellStyle name="SAPBEXexcCritical5 6 2 4" xfId="9868" xr:uid="{00000000-0005-0000-0000-000024270000}"/>
    <cellStyle name="SAPBEXexcCritical5 6 2 5" xfId="11823" xr:uid="{00000000-0005-0000-0000-000025270000}"/>
    <cellStyle name="SAPBEXexcCritical5 6 2 6" xfId="13775" xr:uid="{00000000-0005-0000-0000-000026270000}"/>
    <cellStyle name="SAPBEXexcCritical5 6 2 7" xfId="13860" xr:uid="{00000000-0005-0000-0000-000027270000}"/>
    <cellStyle name="SAPBEXexcCritical5 6 2 8" xfId="17797" xr:uid="{00000000-0005-0000-0000-000028270000}"/>
    <cellStyle name="SAPBEXexcCritical5 6 2 9" xfId="19636" xr:uid="{00000000-0005-0000-0000-000029270000}"/>
    <cellStyle name="SAPBEXexcCritical5 6 3" xfId="2733" xr:uid="{00000000-0005-0000-0000-00002A270000}"/>
    <cellStyle name="SAPBEXexcCritical5 6 3 10" xfId="21571" xr:uid="{00000000-0005-0000-0000-00002B270000}"/>
    <cellStyle name="SAPBEXexcCritical5 6 3 11" xfId="23101" xr:uid="{00000000-0005-0000-0000-00002C270000}"/>
    <cellStyle name="SAPBEXexcCritical5 6 3 2" xfId="5635" xr:uid="{00000000-0005-0000-0000-00002D270000}"/>
    <cellStyle name="SAPBEXexcCritical5 6 3 3" xfId="8111" xr:uid="{00000000-0005-0000-0000-00002E270000}"/>
    <cellStyle name="SAPBEXexcCritical5 6 3 4" xfId="10063" xr:uid="{00000000-0005-0000-0000-00002F270000}"/>
    <cellStyle name="SAPBEXexcCritical5 6 3 5" xfId="12018" xr:uid="{00000000-0005-0000-0000-000030270000}"/>
    <cellStyle name="SAPBEXexcCritical5 6 3 6" xfId="13968" xr:uid="{00000000-0005-0000-0000-000031270000}"/>
    <cellStyle name="SAPBEXexcCritical5 6 3 7" xfId="16097" xr:uid="{00000000-0005-0000-0000-000032270000}"/>
    <cellStyle name="SAPBEXexcCritical5 6 3 8" xfId="17985" xr:uid="{00000000-0005-0000-0000-000033270000}"/>
    <cellStyle name="SAPBEXexcCritical5 6 3 9" xfId="19821" xr:uid="{00000000-0005-0000-0000-000034270000}"/>
    <cellStyle name="SAPBEXexcCritical5 6 4" xfId="3768" xr:uid="{00000000-0005-0000-0000-000035270000}"/>
    <cellStyle name="SAPBEXexcCritical5 6 5" xfId="6246" xr:uid="{00000000-0005-0000-0000-000036270000}"/>
    <cellStyle name="SAPBEXexcCritical5 6 6" xfId="6045" xr:uid="{00000000-0005-0000-0000-000037270000}"/>
    <cellStyle name="SAPBEXexcCritical5 6 7" xfId="9122" xr:uid="{00000000-0005-0000-0000-000038270000}"/>
    <cellStyle name="SAPBEXexcCritical5 6 8" xfId="11076" xr:uid="{00000000-0005-0000-0000-000039270000}"/>
    <cellStyle name="SAPBEXexcCritical5 6 9" xfId="15494" xr:uid="{00000000-0005-0000-0000-00003A270000}"/>
    <cellStyle name="SAPBEXexcCritical5 7" xfId="1060" xr:uid="{00000000-0005-0000-0000-00003B270000}"/>
    <cellStyle name="SAPBEXexcCritical5 7 10" xfId="20107" xr:uid="{00000000-0005-0000-0000-00003C270000}"/>
    <cellStyle name="SAPBEXexcCritical5 7 11" xfId="21846" xr:uid="{00000000-0005-0000-0000-00003D270000}"/>
    <cellStyle name="SAPBEXexcCritical5 7 2" xfId="3963" xr:uid="{00000000-0005-0000-0000-00003E270000}"/>
    <cellStyle name="SAPBEXexcCritical5 7 3" xfId="6441" xr:uid="{00000000-0005-0000-0000-00003F270000}"/>
    <cellStyle name="SAPBEXexcCritical5 7 4" xfId="8398" xr:uid="{00000000-0005-0000-0000-000040270000}"/>
    <cellStyle name="SAPBEXexcCritical5 7 5" xfId="10351" xr:uid="{00000000-0005-0000-0000-000041270000}"/>
    <cellStyle name="SAPBEXexcCritical5 7 6" xfId="12306" xr:uid="{00000000-0005-0000-0000-000042270000}"/>
    <cellStyle name="SAPBEXexcCritical5 7 7" xfId="15893" xr:uid="{00000000-0005-0000-0000-000043270000}"/>
    <cellStyle name="SAPBEXexcCritical5 7 8" xfId="16384" xr:uid="{00000000-0005-0000-0000-000044270000}"/>
    <cellStyle name="SAPBEXexcCritical5 7 9" xfId="18272" xr:uid="{00000000-0005-0000-0000-000045270000}"/>
    <cellStyle name="SAPBEXexcCritical5 8" xfId="1526" xr:uid="{00000000-0005-0000-0000-000046270000}"/>
    <cellStyle name="SAPBEXexcCritical5 8 10" xfId="20495" xr:uid="{00000000-0005-0000-0000-000047270000}"/>
    <cellStyle name="SAPBEXexcCritical5 8 11" xfId="22167" xr:uid="{00000000-0005-0000-0000-000048270000}"/>
    <cellStyle name="SAPBEXexcCritical5 8 2" xfId="4429" xr:uid="{00000000-0005-0000-0000-000049270000}"/>
    <cellStyle name="SAPBEXexcCritical5 8 3" xfId="6907" xr:uid="{00000000-0005-0000-0000-00004A270000}"/>
    <cellStyle name="SAPBEXexcCritical5 8 4" xfId="8863" xr:uid="{00000000-0005-0000-0000-00004B270000}"/>
    <cellStyle name="SAPBEXexcCritical5 8 5" xfId="10816" xr:uid="{00000000-0005-0000-0000-00004C270000}"/>
    <cellStyle name="SAPBEXexcCritical5 8 6" xfId="12770" xr:uid="{00000000-0005-0000-0000-00004D270000}"/>
    <cellStyle name="SAPBEXexcCritical5 8 7" xfId="14814" xr:uid="{00000000-0005-0000-0000-00004E270000}"/>
    <cellStyle name="SAPBEXexcCritical5 8 8" xfId="16825" xr:uid="{00000000-0005-0000-0000-00004F270000}"/>
    <cellStyle name="SAPBEXexcCritical5 8 9" xfId="18697" xr:uid="{00000000-0005-0000-0000-000050270000}"/>
    <cellStyle name="SAPBEXexcCritical5 9" xfId="1737" xr:uid="{00000000-0005-0000-0000-000051270000}"/>
    <cellStyle name="SAPBEXexcCritical5 9 10" xfId="20704" xr:uid="{00000000-0005-0000-0000-000052270000}"/>
    <cellStyle name="SAPBEXexcCritical5 9 11" xfId="22369" xr:uid="{00000000-0005-0000-0000-000053270000}"/>
    <cellStyle name="SAPBEXexcCritical5 9 2" xfId="4640" xr:uid="{00000000-0005-0000-0000-000054270000}"/>
    <cellStyle name="SAPBEXexcCritical5 9 3" xfId="7118" xr:uid="{00000000-0005-0000-0000-000055270000}"/>
    <cellStyle name="SAPBEXexcCritical5 9 4" xfId="9074" xr:uid="{00000000-0005-0000-0000-000056270000}"/>
    <cellStyle name="SAPBEXexcCritical5 9 5" xfId="11027" xr:uid="{00000000-0005-0000-0000-000057270000}"/>
    <cellStyle name="SAPBEXexcCritical5 9 6" xfId="12981" xr:uid="{00000000-0005-0000-0000-000058270000}"/>
    <cellStyle name="SAPBEXexcCritical5 9 7" xfId="15511" xr:uid="{00000000-0005-0000-0000-000059270000}"/>
    <cellStyle name="SAPBEXexcCritical5 9 8" xfId="17036" xr:uid="{00000000-0005-0000-0000-00005A270000}"/>
    <cellStyle name="SAPBEXexcCritical5 9 9" xfId="18907" xr:uid="{00000000-0005-0000-0000-00005B270000}"/>
    <cellStyle name="SAPBEXexcCritical6" xfId="310" xr:uid="{00000000-0005-0000-0000-00005C270000}"/>
    <cellStyle name="SAPBEXexcCritical6 10" xfId="2177" xr:uid="{00000000-0005-0000-0000-00005D270000}"/>
    <cellStyle name="SAPBEXexcCritical6 10 10" xfId="21071" xr:uid="{00000000-0005-0000-0000-00005E270000}"/>
    <cellStyle name="SAPBEXexcCritical6 10 11" xfId="22662" xr:uid="{00000000-0005-0000-0000-00005F270000}"/>
    <cellStyle name="SAPBEXexcCritical6 10 2" xfId="5080" xr:uid="{00000000-0005-0000-0000-000060270000}"/>
    <cellStyle name="SAPBEXexcCritical6 10 3" xfId="7557" xr:uid="{00000000-0005-0000-0000-000061270000}"/>
    <cellStyle name="SAPBEXexcCritical6 10 4" xfId="9510" xr:uid="{00000000-0005-0000-0000-000062270000}"/>
    <cellStyle name="SAPBEXexcCritical6 10 5" xfId="11464" xr:uid="{00000000-0005-0000-0000-000063270000}"/>
    <cellStyle name="SAPBEXexcCritical6 10 6" xfId="13417" xr:uid="{00000000-0005-0000-0000-000064270000}"/>
    <cellStyle name="SAPBEXexcCritical6 10 7" xfId="8735" xr:uid="{00000000-0005-0000-0000-000065270000}"/>
    <cellStyle name="SAPBEXexcCritical6 10 8" xfId="17448" xr:uid="{00000000-0005-0000-0000-000066270000}"/>
    <cellStyle name="SAPBEXexcCritical6 10 9" xfId="19300" xr:uid="{00000000-0005-0000-0000-000067270000}"/>
    <cellStyle name="SAPBEXexcCritical6 11" xfId="2387" xr:uid="{00000000-0005-0000-0000-000068270000}"/>
    <cellStyle name="SAPBEXexcCritical6 11 10" xfId="21267" xr:uid="{00000000-0005-0000-0000-000069270000}"/>
    <cellStyle name="SAPBEXexcCritical6 11 11" xfId="22840" xr:uid="{00000000-0005-0000-0000-00006A270000}"/>
    <cellStyle name="SAPBEXexcCritical6 11 2" xfId="5290" xr:uid="{00000000-0005-0000-0000-00006B270000}"/>
    <cellStyle name="SAPBEXexcCritical6 11 3" xfId="7766" xr:uid="{00000000-0005-0000-0000-00006C270000}"/>
    <cellStyle name="SAPBEXexcCritical6 11 4" xfId="9719" xr:uid="{00000000-0005-0000-0000-00006D270000}"/>
    <cellStyle name="SAPBEXexcCritical6 11 5" xfId="11673" xr:uid="{00000000-0005-0000-0000-00006E270000}"/>
    <cellStyle name="SAPBEXexcCritical6 11 6" xfId="13625" xr:uid="{00000000-0005-0000-0000-00006F270000}"/>
    <cellStyle name="SAPBEXexcCritical6 11 7" xfId="14383" xr:uid="{00000000-0005-0000-0000-000070270000}"/>
    <cellStyle name="SAPBEXexcCritical6 11 8" xfId="17653" xr:uid="{00000000-0005-0000-0000-000071270000}"/>
    <cellStyle name="SAPBEXexcCritical6 11 9" xfId="19499" xr:uid="{00000000-0005-0000-0000-000072270000}"/>
    <cellStyle name="SAPBEXexcCritical6 12" xfId="2312" xr:uid="{00000000-0005-0000-0000-000073270000}"/>
    <cellStyle name="SAPBEXexcCritical6 12 10" xfId="21193" xr:uid="{00000000-0005-0000-0000-000074270000}"/>
    <cellStyle name="SAPBEXexcCritical6 12 11" xfId="22770" xr:uid="{00000000-0005-0000-0000-000075270000}"/>
    <cellStyle name="SAPBEXexcCritical6 12 2" xfId="5215" xr:uid="{00000000-0005-0000-0000-000076270000}"/>
    <cellStyle name="SAPBEXexcCritical6 12 3" xfId="7691" xr:uid="{00000000-0005-0000-0000-000077270000}"/>
    <cellStyle name="SAPBEXexcCritical6 12 4" xfId="9644" xr:uid="{00000000-0005-0000-0000-000078270000}"/>
    <cellStyle name="SAPBEXexcCritical6 12 5" xfId="11598" xr:uid="{00000000-0005-0000-0000-000079270000}"/>
    <cellStyle name="SAPBEXexcCritical6 12 6" xfId="13550" xr:uid="{00000000-0005-0000-0000-00007A270000}"/>
    <cellStyle name="SAPBEXexcCritical6 12 7" xfId="12639" xr:uid="{00000000-0005-0000-0000-00007B270000}"/>
    <cellStyle name="SAPBEXexcCritical6 12 8" xfId="17579" xr:uid="{00000000-0005-0000-0000-00007C270000}"/>
    <cellStyle name="SAPBEXexcCritical6 12 9" xfId="19425" xr:uid="{00000000-0005-0000-0000-00007D270000}"/>
    <cellStyle name="SAPBEXexcCritical6 13" xfId="2796" xr:uid="{00000000-0005-0000-0000-00007E270000}"/>
    <cellStyle name="SAPBEXexcCritical6 13 10" xfId="21633" xr:uid="{00000000-0005-0000-0000-00007F270000}"/>
    <cellStyle name="SAPBEXexcCritical6 13 11" xfId="23163" xr:uid="{00000000-0005-0000-0000-000080270000}"/>
    <cellStyle name="SAPBEXexcCritical6 13 2" xfId="5698" xr:uid="{00000000-0005-0000-0000-000081270000}"/>
    <cellStyle name="SAPBEXexcCritical6 13 3" xfId="8174" xr:uid="{00000000-0005-0000-0000-000082270000}"/>
    <cellStyle name="SAPBEXexcCritical6 13 4" xfId="10126" xr:uid="{00000000-0005-0000-0000-000083270000}"/>
    <cellStyle name="SAPBEXexcCritical6 13 5" xfId="12081" xr:uid="{00000000-0005-0000-0000-000084270000}"/>
    <cellStyle name="SAPBEXexcCritical6 13 6" xfId="14031" xr:uid="{00000000-0005-0000-0000-000085270000}"/>
    <cellStyle name="SAPBEXexcCritical6 13 7" xfId="16160" xr:uid="{00000000-0005-0000-0000-000086270000}"/>
    <cellStyle name="SAPBEXexcCritical6 13 8" xfId="18048" xr:uid="{00000000-0005-0000-0000-000087270000}"/>
    <cellStyle name="SAPBEXexcCritical6 13 9" xfId="19883" xr:uid="{00000000-0005-0000-0000-000088270000}"/>
    <cellStyle name="SAPBEXexcCritical6 14" xfId="3213" xr:uid="{00000000-0005-0000-0000-000089270000}"/>
    <cellStyle name="SAPBEXexcCritical6 15" xfId="2968" xr:uid="{00000000-0005-0000-0000-00008A270000}"/>
    <cellStyle name="SAPBEXexcCritical6 16" xfId="6834" xr:uid="{00000000-0005-0000-0000-00008B270000}"/>
    <cellStyle name="SAPBEXexcCritical6 17" xfId="9940" xr:uid="{00000000-0005-0000-0000-00008C270000}"/>
    <cellStyle name="SAPBEXexcCritical6 18" xfId="11895" xr:uid="{00000000-0005-0000-0000-00008D270000}"/>
    <cellStyle name="SAPBEXexcCritical6 19" xfId="14122" xr:uid="{00000000-0005-0000-0000-00008E270000}"/>
    <cellStyle name="SAPBEXexcCritical6 2" xfId="360" xr:uid="{00000000-0005-0000-0000-00008F270000}"/>
    <cellStyle name="SAPBEXexcCritical6 2 10" xfId="3263" xr:uid="{00000000-0005-0000-0000-000090270000}"/>
    <cellStyle name="SAPBEXexcCritical6 2 11" xfId="3641" xr:uid="{00000000-0005-0000-0000-000091270000}"/>
    <cellStyle name="SAPBEXexcCritical6 2 12" xfId="3182" xr:uid="{00000000-0005-0000-0000-000092270000}"/>
    <cellStyle name="SAPBEXexcCritical6 2 13" xfId="8014" xr:uid="{00000000-0005-0000-0000-000093270000}"/>
    <cellStyle name="SAPBEXexcCritical6 2 14" xfId="9203" xr:uid="{00000000-0005-0000-0000-000094270000}"/>
    <cellStyle name="SAPBEXexcCritical6 2 15" xfId="14899" xr:uid="{00000000-0005-0000-0000-000095270000}"/>
    <cellStyle name="SAPBEXexcCritical6 2 16" xfId="15436" xr:uid="{00000000-0005-0000-0000-000096270000}"/>
    <cellStyle name="SAPBEXexcCritical6 2 17" xfId="14319" xr:uid="{00000000-0005-0000-0000-000097270000}"/>
    <cellStyle name="SAPBEXexcCritical6 2 18" xfId="14837" xr:uid="{00000000-0005-0000-0000-000098270000}"/>
    <cellStyle name="SAPBEXexcCritical6 2 19" xfId="18402" xr:uid="{00000000-0005-0000-0000-000099270000}"/>
    <cellStyle name="SAPBEXexcCritical6 2 2" xfId="567" xr:uid="{00000000-0005-0000-0000-00009A270000}"/>
    <cellStyle name="SAPBEXexcCritical6 2 2 10" xfId="15202" xr:uid="{00000000-0005-0000-0000-00009B270000}"/>
    <cellStyle name="SAPBEXexcCritical6 2 2 11" xfId="14607" xr:uid="{00000000-0005-0000-0000-00009C270000}"/>
    <cellStyle name="SAPBEXexcCritical6 2 2 12" xfId="14512" xr:uid="{00000000-0005-0000-0000-00009D270000}"/>
    <cellStyle name="SAPBEXexcCritical6 2 2 13" xfId="17472" xr:uid="{00000000-0005-0000-0000-00009E270000}"/>
    <cellStyle name="SAPBEXexcCritical6 2 2 14" xfId="15311" xr:uid="{00000000-0005-0000-0000-00009F270000}"/>
    <cellStyle name="SAPBEXexcCritical6 2 2 2" xfId="1085" xr:uid="{00000000-0005-0000-0000-0000A0270000}"/>
    <cellStyle name="SAPBEXexcCritical6 2 2 2 10" xfId="20131" xr:uid="{00000000-0005-0000-0000-0000A1270000}"/>
    <cellStyle name="SAPBEXexcCritical6 2 2 2 11" xfId="21870" xr:uid="{00000000-0005-0000-0000-0000A2270000}"/>
    <cellStyle name="SAPBEXexcCritical6 2 2 2 2" xfId="3988" xr:uid="{00000000-0005-0000-0000-0000A3270000}"/>
    <cellStyle name="SAPBEXexcCritical6 2 2 2 3" xfId="6466" xr:uid="{00000000-0005-0000-0000-0000A4270000}"/>
    <cellStyle name="SAPBEXexcCritical6 2 2 2 4" xfId="8423" xr:uid="{00000000-0005-0000-0000-0000A5270000}"/>
    <cellStyle name="SAPBEXexcCritical6 2 2 2 5" xfId="10376" xr:uid="{00000000-0005-0000-0000-0000A6270000}"/>
    <cellStyle name="SAPBEXexcCritical6 2 2 2 6" xfId="12331" xr:uid="{00000000-0005-0000-0000-0000A7270000}"/>
    <cellStyle name="SAPBEXexcCritical6 2 2 2 7" xfId="14905" xr:uid="{00000000-0005-0000-0000-0000A8270000}"/>
    <cellStyle name="SAPBEXexcCritical6 2 2 2 8" xfId="16409" xr:uid="{00000000-0005-0000-0000-0000A9270000}"/>
    <cellStyle name="SAPBEXexcCritical6 2 2 2 9" xfId="18297" xr:uid="{00000000-0005-0000-0000-0000AA270000}"/>
    <cellStyle name="SAPBEXexcCritical6 2 2 3" xfId="1372" xr:uid="{00000000-0005-0000-0000-0000AB270000}"/>
    <cellStyle name="SAPBEXexcCritical6 2 2 3 10" xfId="20357" xr:uid="{00000000-0005-0000-0000-0000AC270000}"/>
    <cellStyle name="SAPBEXexcCritical6 2 2 3 11" xfId="22049" xr:uid="{00000000-0005-0000-0000-0000AD270000}"/>
    <cellStyle name="SAPBEXexcCritical6 2 2 3 2" xfId="4275" xr:uid="{00000000-0005-0000-0000-0000AE270000}"/>
    <cellStyle name="SAPBEXexcCritical6 2 2 3 3" xfId="6753" xr:uid="{00000000-0005-0000-0000-0000AF270000}"/>
    <cellStyle name="SAPBEXexcCritical6 2 2 3 4" xfId="8709" xr:uid="{00000000-0005-0000-0000-0000B0270000}"/>
    <cellStyle name="SAPBEXexcCritical6 2 2 3 5" xfId="10662" xr:uid="{00000000-0005-0000-0000-0000B1270000}"/>
    <cellStyle name="SAPBEXexcCritical6 2 2 3 6" xfId="12616" xr:uid="{00000000-0005-0000-0000-0000B2270000}"/>
    <cellStyle name="SAPBEXexcCritical6 2 2 3 7" xfId="14667" xr:uid="{00000000-0005-0000-0000-0000B3270000}"/>
    <cellStyle name="SAPBEXexcCritical6 2 2 3 8" xfId="16678" xr:uid="{00000000-0005-0000-0000-0000B4270000}"/>
    <cellStyle name="SAPBEXexcCritical6 2 2 3 9" xfId="18550" xr:uid="{00000000-0005-0000-0000-0000B5270000}"/>
    <cellStyle name="SAPBEXexcCritical6 2 2 4" xfId="1986" xr:uid="{00000000-0005-0000-0000-0000B6270000}"/>
    <cellStyle name="SAPBEXexcCritical6 2 2 4 10" xfId="20897" xr:uid="{00000000-0005-0000-0000-0000B7270000}"/>
    <cellStyle name="SAPBEXexcCritical6 2 2 4 11" xfId="22511" xr:uid="{00000000-0005-0000-0000-0000B8270000}"/>
    <cellStyle name="SAPBEXexcCritical6 2 2 4 2" xfId="4889" xr:uid="{00000000-0005-0000-0000-0000B9270000}"/>
    <cellStyle name="SAPBEXexcCritical6 2 2 4 3" xfId="7367" xr:uid="{00000000-0005-0000-0000-0000BA270000}"/>
    <cellStyle name="SAPBEXexcCritical6 2 2 4 4" xfId="9321" xr:uid="{00000000-0005-0000-0000-0000BB270000}"/>
    <cellStyle name="SAPBEXexcCritical6 2 2 4 5" xfId="11275" xr:uid="{00000000-0005-0000-0000-0000BC270000}"/>
    <cellStyle name="SAPBEXexcCritical6 2 2 4 6" xfId="13227" xr:uid="{00000000-0005-0000-0000-0000BD270000}"/>
    <cellStyle name="SAPBEXexcCritical6 2 2 4 7" xfId="14887" xr:uid="{00000000-0005-0000-0000-0000BE270000}"/>
    <cellStyle name="SAPBEXexcCritical6 2 2 4 8" xfId="17263" xr:uid="{00000000-0005-0000-0000-0000BF270000}"/>
    <cellStyle name="SAPBEXexcCritical6 2 2 4 9" xfId="19122" xr:uid="{00000000-0005-0000-0000-0000C0270000}"/>
    <cellStyle name="SAPBEXexcCritical6 2 2 5" xfId="3470" xr:uid="{00000000-0005-0000-0000-0000C1270000}"/>
    <cellStyle name="SAPBEXexcCritical6 2 2 6" xfId="5948" xr:uid="{00000000-0005-0000-0000-0000C2270000}"/>
    <cellStyle name="SAPBEXexcCritical6 2 2 7" xfId="6122" xr:uid="{00000000-0005-0000-0000-0000C3270000}"/>
    <cellStyle name="SAPBEXexcCritical6 2 2 8" xfId="5129" xr:uid="{00000000-0005-0000-0000-0000C4270000}"/>
    <cellStyle name="SAPBEXexcCritical6 2 2 9" xfId="6009" xr:uid="{00000000-0005-0000-0000-0000C5270000}"/>
    <cellStyle name="SAPBEXexcCritical6 2 3" xfId="910" xr:uid="{00000000-0005-0000-0000-0000C6270000}"/>
    <cellStyle name="SAPBEXexcCritical6 2 3 10" xfId="18336" xr:uid="{00000000-0005-0000-0000-0000C7270000}"/>
    <cellStyle name="SAPBEXexcCritical6 2 3 11" xfId="18986" xr:uid="{00000000-0005-0000-0000-0000C8270000}"/>
    <cellStyle name="SAPBEXexcCritical6 2 3 2" xfId="3813" xr:uid="{00000000-0005-0000-0000-0000C9270000}"/>
    <cellStyle name="SAPBEXexcCritical6 2 3 3" xfId="6291" xr:uid="{00000000-0005-0000-0000-0000CA270000}"/>
    <cellStyle name="SAPBEXexcCritical6 2 3 4" xfId="6032" xr:uid="{00000000-0005-0000-0000-0000CB270000}"/>
    <cellStyle name="SAPBEXexcCritical6 2 3 5" xfId="7852" xr:uid="{00000000-0005-0000-0000-0000CC270000}"/>
    <cellStyle name="SAPBEXexcCritical6 2 3 6" xfId="9175" xr:uid="{00000000-0005-0000-0000-0000CD270000}"/>
    <cellStyle name="SAPBEXexcCritical6 2 3 7" xfId="9178" xr:uid="{00000000-0005-0000-0000-0000CE270000}"/>
    <cellStyle name="SAPBEXexcCritical6 2 3 8" xfId="15429" xr:uid="{00000000-0005-0000-0000-0000CF270000}"/>
    <cellStyle name="SAPBEXexcCritical6 2 3 9" xfId="11761" xr:uid="{00000000-0005-0000-0000-0000D0270000}"/>
    <cellStyle name="SAPBEXexcCritical6 2 4" xfId="829" xr:uid="{00000000-0005-0000-0000-0000D1270000}"/>
    <cellStyle name="SAPBEXexcCritical6 2 4 10" xfId="17118" xr:uid="{00000000-0005-0000-0000-0000D2270000}"/>
    <cellStyle name="SAPBEXexcCritical6 2 4 11" xfId="20758" xr:uid="{00000000-0005-0000-0000-0000D3270000}"/>
    <cellStyle name="SAPBEXexcCritical6 2 4 2" xfId="3732" xr:uid="{00000000-0005-0000-0000-0000D4270000}"/>
    <cellStyle name="SAPBEXexcCritical6 2 4 3" xfId="6210" xr:uid="{00000000-0005-0000-0000-0000D5270000}"/>
    <cellStyle name="SAPBEXexcCritical6 2 4 4" xfId="6532" xr:uid="{00000000-0005-0000-0000-0000D6270000}"/>
    <cellStyle name="SAPBEXexcCritical6 2 4 5" xfId="9133" xr:uid="{00000000-0005-0000-0000-0000D7270000}"/>
    <cellStyle name="SAPBEXexcCritical6 2 4 6" xfId="11087" xr:uid="{00000000-0005-0000-0000-0000D8270000}"/>
    <cellStyle name="SAPBEXexcCritical6 2 4 7" xfId="15878" xr:uid="{00000000-0005-0000-0000-0000D9270000}"/>
    <cellStyle name="SAPBEXexcCritical6 2 4 8" xfId="14457" xr:uid="{00000000-0005-0000-0000-0000DA270000}"/>
    <cellStyle name="SAPBEXexcCritical6 2 4 9" xfId="17091" xr:uid="{00000000-0005-0000-0000-0000DB270000}"/>
    <cellStyle name="SAPBEXexcCritical6 2 5" xfId="1569" xr:uid="{00000000-0005-0000-0000-0000DC270000}"/>
    <cellStyle name="SAPBEXexcCritical6 2 5 10" xfId="20538" xr:uid="{00000000-0005-0000-0000-0000DD270000}"/>
    <cellStyle name="SAPBEXexcCritical6 2 5 11" xfId="22210" xr:uid="{00000000-0005-0000-0000-0000DE270000}"/>
    <cellStyle name="SAPBEXexcCritical6 2 5 2" xfId="4472" xr:uid="{00000000-0005-0000-0000-0000DF270000}"/>
    <cellStyle name="SAPBEXexcCritical6 2 5 3" xfId="6950" xr:uid="{00000000-0005-0000-0000-0000E0270000}"/>
    <cellStyle name="SAPBEXexcCritical6 2 5 4" xfId="8906" xr:uid="{00000000-0005-0000-0000-0000E1270000}"/>
    <cellStyle name="SAPBEXexcCritical6 2 5 5" xfId="10859" xr:uid="{00000000-0005-0000-0000-0000E2270000}"/>
    <cellStyle name="SAPBEXexcCritical6 2 5 6" xfId="12813" xr:uid="{00000000-0005-0000-0000-0000E3270000}"/>
    <cellStyle name="SAPBEXexcCritical6 2 5 7" xfId="15957" xr:uid="{00000000-0005-0000-0000-0000E4270000}"/>
    <cellStyle name="SAPBEXexcCritical6 2 5 8" xfId="16868" xr:uid="{00000000-0005-0000-0000-0000E5270000}"/>
    <cellStyle name="SAPBEXexcCritical6 2 5 9" xfId="18740" xr:uid="{00000000-0005-0000-0000-0000E6270000}"/>
    <cellStyle name="SAPBEXexcCritical6 2 6" xfId="1861" xr:uid="{00000000-0005-0000-0000-0000E7270000}"/>
    <cellStyle name="SAPBEXexcCritical6 2 6 10" xfId="20780" xr:uid="{00000000-0005-0000-0000-0000E8270000}"/>
    <cellStyle name="SAPBEXexcCritical6 2 6 11" xfId="22396" xr:uid="{00000000-0005-0000-0000-0000E9270000}"/>
    <cellStyle name="SAPBEXexcCritical6 2 6 2" xfId="4764" xr:uid="{00000000-0005-0000-0000-0000EA270000}"/>
    <cellStyle name="SAPBEXexcCritical6 2 6 3" xfId="7242" xr:uid="{00000000-0005-0000-0000-0000EB270000}"/>
    <cellStyle name="SAPBEXexcCritical6 2 6 4" xfId="9196" xr:uid="{00000000-0005-0000-0000-0000EC270000}"/>
    <cellStyle name="SAPBEXexcCritical6 2 6 5" xfId="11151" xr:uid="{00000000-0005-0000-0000-0000ED270000}"/>
    <cellStyle name="SAPBEXexcCritical6 2 6 6" xfId="13102" xr:uid="{00000000-0005-0000-0000-0000EE270000}"/>
    <cellStyle name="SAPBEXexcCritical6 2 6 7" xfId="11731" xr:uid="{00000000-0005-0000-0000-0000EF270000}"/>
    <cellStyle name="SAPBEXexcCritical6 2 6 8" xfId="17141" xr:uid="{00000000-0005-0000-0000-0000F0270000}"/>
    <cellStyle name="SAPBEXexcCritical6 2 6 9" xfId="19001" xr:uid="{00000000-0005-0000-0000-0000F1270000}"/>
    <cellStyle name="SAPBEXexcCritical6 2 7" xfId="2090" xr:uid="{00000000-0005-0000-0000-0000F2270000}"/>
    <cellStyle name="SAPBEXexcCritical6 2 7 10" xfId="20992" xr:uid="{00000000-0005-0000-0000-0000F3270000}"/>
    <cellStyle name="SAPBEXexcCritical6 2 7 11" xfId="22599" xr:uid="{00000000-0005-0000-0000-0000F4270000}"/>
    <cellStyle name="SAPBEXexcCritical6 2 7 2" xfId="4993" xr:uid="{00000000-0005-0000-0000-0000F5270000}"/>
    <cellStyle name="SAPBEXexcCritical6 2 7 3" xfId="7470" xr:uid="{00000000-0005-0000-0000-0000F6270000}"/>
    <cellStyle name="SAPBEXexcCritical6 2 7 4" xfId="9423" xr:uid="{00000000-0005-0000-0000-0000F7270000}"/>
    <cellStyle name="SAPBEXexcCritical6 2 7 5" xfId="11378" xr:uid="{00000000-0005-0000-0000-0000F8270000}"/>
    <cellStyle name="SAPBEXexcCritical6 2 7 6" xfId="13330" xr:uid="{00000000-0005-0000-0000-0000F9270000}"/>
    <cellStyle name="SAPBEXexcCritical6 2 7 7" xfId="12465" xr:uid="{00000000-0005-0000-0000-0000FA270000}"/>
    <cellStyle name="SAPBEXexcCritical6 2 7 8" xfId="17362" xr:uid="{00000000-0005-0000-0000-0000FB270000}"/>
    <cellStyle name="SAPBEXexcCritical6 2 7 9" xfId="19217" xr:uid="{00000000-0005-0000-0000-0000FC270000}"/>
    <cellStyle name="SAPBEXexcCritical6 2 8" xfId="2576" xr:uid="{00000000-0005-0000-0000-0000FD270000}"/>
    <cellStyle name="SAPBEXexcCritical6 2 8 10" xfId="21432" xr:uid="{00000000-0005-0000-0000-0000FE270000}"/>
    <cellStyle name="SAPBEXexcCritical6 2 8 11" xfId="22985" xr:uid="{00000000-0005-0000-0000-0000FF270000}"/>
    <cellStyle name="SAPBEXexcCritical6 2 8 2" xfId="5478" xr:uid="{00000000-0005-0000-0000-000000280000}"/>
    <cellStyle name="SAPBEXexcCritical6 2 8 3" xfId="7954" xr:uid="{00000000-0005-0000-0000-000001280000}"/>
    <cellStyle name="SAPBEXexcCritical6 2 8 4" xfId="9906" xr:uid="{00000000-0005-0000-0000-000002280000}"/>
    <cellStyle name="SAPBEXexcCritical6 2 8 5" xfId="11861" xr:uid="{00000000-0005-0000-0000-000003280000}"/>
    <cellStyle name="SAPBEXexcCritical6 2 8 6" xfId="13813" xr:uid="{00000000-0005-0000-0000-000004280000}"/>
    <cellStyle name="SAPBEXexcCritical6 2 8 7" xfId="14334" xr:uid="{00000000-0005-0000-0000-000005280000}"/>
    <cellStyle name="SAPBEXexcCritical6 2 8 8" xfId="17835" xr:uid="{00000000-0005-0000-0000-000006280000}"/>
    <cellStyle name="SAPBEXexcCritical6 2 8 9" xfId="19673" xr:uid="{00000000-0005-0000-0000-000007280000}"/>
    <cellStyle name="SAPBEXexcCritical6 2 9" xfId="2295" xr:uid="{00000000-0005-0000-0000-000008280000}"/>
    <cellStyle name="SAPBEXexcCritical6 2 9 10" xfId="21176" xr:uid="{00000000-0005-0000-0000-000009280000}"/>
    <cellStyle name="SAPBEXexcCritical6 2 9 11" xfId="22753" xr:uid="{00000000-0005-0000-0000-00000A280000}"/>
    <cellStyle name="SAPBEXexcCritical6 2 9 2" xfId="5198" xr:uid="{00000000-0005-0000-0000-00000B280000}"/>
    <cellStyle name="SAPBEXexcCritical6 2 9 3" xfId="7674" xr:uid="{00000000-0005-0000-0000-00000C280000}"/>
    <cellStyle name="SAPBEXexcCritical6 2 9 4" xfId="9627" xr:uid="{00000000-0005-0000-0000-00000D280000}"/>
    <cellStyle name="SAPBEXexcCritical6 2 9 5" xfId="11581" xr:uid="{00000000-0005-0000-0000-00000E280000}"/>
    <cellStyle name="SAPBEXexcCritical6 2 9 6" xfId="13533" xr:uid="{00000000-0005-0000-0000-00000F280000}"/>
    <cellStyle name="SAPBEXexcCritical6 2 9 7" xfId="12170" xr:uid="{00000000-0005-0000-0000-000010280000}"/>
    <cellStyle name="SAPBEXexcCritical6 2 9 8" xfId="17562" xr:uid="{00000000-0005-0000-0000-000011280000}"/>
    <cellStyle name="SAPBEXexcCritical6 2 9 9" xfId="19408" xr:uid="{00000000-0005-0000-0000-000012280000}"/>
    <cellStyle name="SAPBEXexcCritical6 20" xfId="14612" xr:uid="{00000000-0005-0000-0000-000013280000}"/>
    <cellStyle name="SAPBEXexcCritical6 21" xfId="17869" xr:uid="{00000000-0005-0000-0000-000014280000}"/>
    <cellStyle name="SAPBEXexcCritical6 22" xfId="19243" xr:uid="{00000000-0005-0000-0000-000015280000}"/>
    <cellStyle name="SAPBEXexcCritical6 23" xfId="21466" xr:uid="{00000000-0005-0000-0000-000016280000}"/>
    <cellStyle name="SAPBEXexcCritical6 3" xfId="445" xr:uid="{00000000-0005-0000-0000-000017280000}"/>
    <cellStyle name="SAPBEXexcCritical6 3 10" xfId="5826" xr:uid="{00000000-0005-0000-0000-000018280000}"/>
    <cellStyle name="SAPBEXexcCritical6 3 11" xfId="5917" xr:uid="{00000000-0005-0000-0000-000019280000}"/>
    <cellStyle name="SAPBEXexcCritical6 3 12" xfId="5965" xr:uid="{00000000-0005-0000-0000-00001A280000}"/>
    <cellStyle name="SAPBEXexcCritical6 3 13" xfId="3543" xr:uid="{00000000-0005-0000-0000-00001B280000}"/>
    <cellStyle name="SAPBEXexcCritical6 3 14" xfId="10801" xr:uid="{00000000-0005-0000-0000-00001C280000}"/>
    <cellStyle name="SAPBEXexcCritical6 3 15" xfId="4299" xr:uid="{00000000-0005-0000-0000-00001D280000}"/>
    <cellStyle name="SAPBEXexcCritical6 3 16" xfId="12297" xr:uid="{00000000-0005-0000-0000-00001E280000}"/>
    <cellStyle name="SAPBEXexcCritical6 3 17" xfId="19347" xr:uid="{00000000-0005-0000-0000-00001F280000}"/>
    <cellStyle name="SAPBEXexcCritical6 3 18" xfId="14555" xr:uid="{00000000-0005-0000-0000-000020280000}"/>
    <cellStyle name="SAPBEXexcCritical6 3 2" xfId="993" xr:uid="{00000000-0005-0000-0000-000021280000}"/>
    <cellStyle name="SAPBEXexcCritical6 3 2 10" xfId="20040" xr:uid="{00000000-0005-0000-0000-000022280000}"/>
    <cellStyle name="SAPBEXexcCritical6 3 2 11" xfId="21787" xr:uid="{00000000-0005-0000-0000-000023280000}"/>
    <cellStyle name="SAPBEXexcCritical6 3 2 2" xfId="3896" xr:uid="{00000000-0005-0000-0000-000024280000}"/>
    <cellStyle name="SAPBEXexcCritical6 3 2 3" xfId="6374" xr:uid="{00000000-0005-0000-0000-000025280000}"/>
    <cellStyle name="SAPBEXexcCritical6 3 2 4" xfId="8331" xr:uid="{00000000-0005-0000-0000-000026280000}"/>
    <cellStyle name="SAPBEXexcCritical6 3 2 5" xfId="10284" xr:uid="{00000000-0005-0000-0000-000027280000}"/>
    <cellStyle name="SAPBEXexcCritical6 3 2 6" xfId="12239" xr:uid="{00000000-0005-0000-0000-000028280000}"/>
    <cellStyle name="SAPBEXexcCritical6 3 2 7" xfId="13057" xr:uid="{00000000-0005-0000-0000-000029280000}"/>
    <cellStyle name="SAPBEXexcCritical6 3 2 8" xfId="16317" xr:uid="{00000000-0005-0000-0000-00002A280000}"/>
    <cellStyle name="SAPBEXexcCritical6 3 2 9" xfId="18205" xr:uid="{00000000-0005-0000-0000-00002B280000}"/>
    <cellStyle name="SAPBEXexcCritical6 3 3" xfId="1306" xr:uid="{00000000-0005-0000-0000-00002C280000}"/>
    <cellStyle name="SAPBEXexcCritical6 3 3 10" xfId="20291" xr:uid="{00000000-0005-0000-0000-00002D280000}"/>
    <cellStyle name="SAPBEXexcCritical6 3 3 11" xfId="21983" xr:uid="{00000000-0005-0000-0000-00002E280000}"/>
    <cellStyle name="SAPBEXexcCritical6 3 3 2" xfId="4209" xr:uid="{00000000-0005-0000-0000-00002F280000}"/>
    <cellStyle name="SAPBEXexcCritical6 3 3 3" xfId="6687" xr:uid="{00000000-0005-0000-0000-000030280000}"/>
    <cellStyle name="SAPBEXexcCritical6 3 3 4" xfId="8643" xr:uid="{00000000-0005-0000-0000-000031280000}"/>
    <cellStyle name="SAPBEXexcCritical6 3 3 5" xfId="10596" xr:uid="{00000000-0005-0000-0000-000032280000}"/>
    <cellStyle name="SAPBEXexcCritical6 3 3 6" xfId="12550" xr:uid="{00000000-0005-0000-0000-000033280000}"/>
    <cellStyle name="SAPBEXexcCritical6 3 3 7" xfId="15031" xr:uid="{00000000-0005-0000-0000-000034280000}"/>
    <cellStyle name="SAPBEXexcCritical6 3 3 8" xfId="16612" xr:uid="{00000000-0005-0000-0000-000035280000}"/>
    <cellStyle name="SAPBEXexcCritical6 3 3 9" xfId="18484" xr:uid="{00000000-0005-0000-0000-000036280000}"/>
    <cellStyle name="SAPBEXexcCritical6 3 4" xfId="1651" xr:uid="{00000000-0005-0000-0000-000037280000}"/>
    <cellStyle name="SAPBEXexcCritical6 3 4 10" xfId="20619" xr:uid="{00000000-0005-0000-0000-000038280000}"/>
    <cellStyle name="SAPBEXexcCritical6 3 4 11" xfId="22291" xr:uid="{00000000-0005-0000-0000-000039280000}"/>
    <cellStyle name="SAPBEXexcCritical6 3 4 2" xfId="4554" xr:uid="{00000000-0005-0000-0000-00003A280000}"/>
    <cellStyle name="SAPBEXexcCritical6 3 4 3" xfId="7032" xr:uid="{00000000-0005-0000-0000-00003B280000}"/>
    <cellStyle name="SAPBEXexcCritical6 3 4 4" xfId="8988" xr:uid="{00000000-0005-0000-0000-00003C280000}"/>
    <cellStyle name="SAPBEXexcCritical6 3 4 5" xfId="10941" xr:uid="{00000000-0005-0000-0000-00003D280000}"/>
    <cellStyle name="SAPBEXexcCritical6 3 4 6" xfId="12895" xr:uid="{00000000-0005-0000-0000-00003E280000}"/>
    <cellStyle name="SAPBEXexcCritical6 3 4 7" xfId="12407" xr:uid="{00000000-0005-0000-0000-00003F280000}"/>
    <cellStyle name="SAPBEXexcCritical6 3 4 8" xfId="16950" xr:uid="{00000000-0005-0000-0000-000040280000}"/>
    <cellStyle name="SAPBEXexcCritical6 3 4 9" xfId="18821" xr:uid="{00000000-0005-0000-0000-000041280000}"/>
    <cellStyle name="SAPBEXexcCritical6 3 5" xfId="1918" xr:uid="{00000000-0005-0000-0000-000042280000}"/>
    <cellStyle name="SAPBEXexcCritical6 3 5 10" xfId="20829" xr:uid="{00000000-0005-0000-0000-000043280000}"/>
    <cellStyle name="SAPBEXexcCritical6 3 5 11" xfId="22443" xr:uid="{00000000-0005-0000-0000-000044280000}"/>
    <cellStyle name="SAPBEXexcCritical6 3 5 2" xfId="4821" xr:uid="{00000000-0005-0000-0000-000045280000}"/>
    <cellStyle name="SAPBEXexcCritical6 3 5 3" xfId="7299" xr:uid="{00000000-0005-0000-0000-000046280000}"/>
    <cellStyle name="SAPBEXexcCritical6 3 5 4" xfId="9253" xr:uid="{00000000-0005-0000-0000-000047280000}"/>
    <cellStyle name="SAPBEXexcCritical6 3 5 5" xfId="11207" xr:uid="{00000000-0005-0000-0000-000048280000}"/>
    <cellStyle name="SAPBEXexcCritical6 3 5 6" xfId="13159" xr:uid="{00000000-0005-0000-0000-000049280000}"/>
    <cellStyle name="SAPBEXexcCritical6 3 5 7" xfId="14937" xr:uid="{00000000-0005-0000-0000-00004A280000}"/>
    <cellStyle name="SAPBEXexcCritical6 3 5 8" xfId="17195" xr:uid="{00000000-0005-0000-0000-00004B280000}"/>
    <cellStyle name="SAPBEXexcCritical6 3 5 9" xfId="19054" xr:uid="{00000000-0005-0000-0000-00004C280000}"/>
    <cellStyle name="SAPBEXexcCritical6 3 6" xfId="2041" xr:uid="{00000000-0005-0000-0000-00004D280000}"/>
    <cellStyle name="SAPBEXexcCritical6 3 6 10" xfId="20943" xr:uid="{00000000-0005-0000-0000-00004E280000}"/>
    <cellStyle name="SAPBEXexcCritical6 3 6 11" xfId="22553" xr:uid="{00000000-0005-0000-0000-00004F280000}"/>
    <cellStyle name="SAPBEXexcCritical6 3 6 2" xfId="4944" xr:uid="{00000000-0005-0000-0000-000050280000}"/>
    <cellStyle name="SAPBEXexcCritical6 3 6 3" xfId="7421" xr:uid="{00000000-0005-0000-0000-000051280000}"/>
    <cellStyle name="SAPBEXexcCritical6 3 6 4" xfId="9374" xr:uid="{00000000-0005-0000-0000-000052280000}"/>
    <cellStyle name="SAPBEXexcCritical6 3 6 5" xfId="11329" xr:uid="{00000000-0005-0000-0000-000053280000}"/>
    <cellStyle name="SAPBEXexcCritical6 3 6 6" xfId="13281" xr:uid="{00000000-0005-0000-0000-000054280000}"/>
    <cellStyle name="SAPBEXexcCritical6 3 6 7" xfId="14677" xr:uid="{00000000-0005-0000-0000-000055280000}"/>
    <cellStyle name="SAPBEXexcCritical6 3 6 8" xfId="17313" xr:uid="{00000000-0005-0000-0000-000056280000}"/>
    <cellStyle name="SAPBEXexcCritical6 3 6 9" xfId="19168" xr:uid="{00000000-0005-0000-0000-000057280000}"/>
    <cellStyle name="SAPBEXexcCritical6 3 7" xfId="2514" xr:uid="{00000000-0005-0000-0000-000058280000}"/>
    <cellStyle name="SAPBEXexcCritical6 3 7 10" xfId="21372" xr:uid="{00000000-0005-0000-0000-000059280000}"/>
    <cellStyle name="SAPBEXexcCritical6 3 7 11" xfId="22926" xr:uid="{00000000-0005-0000-0000-00005A280000}"/>
    <cellStyle name="SAPBEXexcCritical6 3 7 2" xfId="5416" xr:uid="{00000000-0005-0000-0000-00005B280000}"/>
    <cellStyle name="SAPBEXexcCritical6 3 7 3" xfId="7892" xr:uid="{00000000-0005-0000-0000-00005C280000}"/>
    <cellStyle name="SAPBEXexcCritical6 3 7 4" xfId="9844" xr:uid="{00000000-0005-0000-0000-00005D280000}"/>
    <cellStyle name="SAPBEXexcCritical6 3 7 5" xfId="11799" xr:uid="{00000000-0005-0000-0000-00005E280000}"/>
    <cellStyle name="SAPBEXexcCritical6 3 7 6" xfId="13751" xr:uid="{00000000-0005-0000-0000-00005F280000}"/>
    <cellStyle name="SAPBEXexcCritical6 3 7 7" xfId="14977" xr:uid="{00000000-0005-0000-0000-000060280000}"/>
    <cellStyle name="SAPBEXexcCritical6 3 7 8" xfId="17773" xr:uid="{00000000-0005-0000-0000-000061280000}"/>
    <cellStyle name="SAPBEXexcCritical6 3 7 9" xfId="19612" xr:uid="{00000000-0005-0000-0000-000062280000}"/>
    <cellStyle name="SAPBEXexcCritical6 3 8" xfId="2749" xr:uid="{00000000-0005-0000-0000-000063280000}"/>
    <cellStyle name="SAPBEXexcCritical6 3 8 10" xfId="21587" xr:uid="{00000000-0005-0000-0000-000064280000}"/>
    <cellStyle name="SAPBEXexcCritical6 3 8 11" xfId="23117" xr:uid="{00000000-0005-0000-0000-000065280000}"/>
    <cellStyle name="SAPBEXexcCritical6 3 8 2" xfId="5651" xr:uid="{00000000-0005-0000-0000-000066280000}"/>
    <cellStyle name="SAPBEXexcCritical6 3 8 3" xfId="8127" xr:uid="{00000000-0005-0000-0000-000067280000}"/>
    <cellStyle name="SAPBEXexcCritical6 3 8 4" xfId="10079" xr:uid="{00000000-0005-0000-0000-000068280000}"/>
    <cellStyle name="SAPBEXexcCritical6 3 8 5" xfId="12034" xr:uid="{00000000-0005-0000-0000-000069280000}"/>
    <cellStyle name="SAPBEXexcCritical6 3 8 6" xfId="13984" xr:uid="{00000000-0005-0000-0000-00006A280000}"/>
    <cellStyle name="SAPBEXexcCritical6 3 8 7" xfId="16113" xr:uid="{00000000-0005-0000-0000-00006B280000}"/>
    <cellStyle name="SAPBEXexcCritical6 3 8 8" xfId="18001" xr:uid="{00000000-0005-0000-0000-00006C280000}"/>
    <cellStyle name="SAPBEXexcCritical6 3 8 9" xfId="19837" xr:uid="{00000000-0005-0000-0000-00006D280000}"/>
    <cellStyle name="SAPBEXexcCritical6 3 9" xfId="3348" xr:uid="{00000000-0005-0000-0000-00006E280000}"/>
    <cellStyle name="SAPBEXexcCritical6 4" xfId="407" xr:uid="{00000000-0005-0000-0000-00006F280000}"/>
    <cellStyle name="SAPBEXexcCritical6 4 10" xfId="2912" xr:uid="{00000000-0005-0000-0000-000070280000}"/>
    <cellStyle name="SAPBEXexcCritical6 4 11" xfId="7617" xr:uid="{00000000-0005-0000-0000-000071280000}"/>
    <cellStyle name="SAPBEXexcCritical6 4 12" xfId="9049" xr:uid="{00000000-0005-0000-0000-000072280000}"/>
    <cellStyle name="SAPBEXexcCritical6 4 13" xfId="11002" xr:uid="{00000000-0005-0000-0000-000073280000}"/>
    <cellStyle name="SAPBEXexcCritical6 4 14" xfId="15754" xr:uid="{00000000-0005-0000-0000-000074280000}"/>
    <cellStyle name="SAPBEXexcCritical6 4 15" xfId="14591" xr:uid="{00000000-0005-0000-0000-000075280000}"/>
    <cellStyle name="SAPBEXexcCritical6 4 16" xfId="17011" xr:uid="{00000000-0005-0000-0000-000076280000}"/>
    <cellStyle name="SAPBEXexcCritical6 4 17" xfId="18268" xr:uid="{00000000-0005-0000-0000-000077280000}"/>
    <cellStyle name="SAPBEXexcCritical6 4 18" xfId="20680" xr:uid="{00000000-0005-0000-0000-000078280000}"/>
    <cellStyle name="SAPBEXexcCritical6 4 2" xfId="955" xr:uid="{00000000-0005-0000-0000-000079280000}"/>
    <cellStyle name="SAPBEXexcCritical6 4 2 10" xfId="20004" xr:uid="{00000000-0005-0000-0000-00007A280000}"/>
    <cellStyle name="SAPBEXexcCritical6 4 2 11" xfId="21751" xr:uid="{00000000-0005-0000-0000-00007B280000}"/>
    <cellStyle name="SAPBEXexcCritical6 4 2 2" xfId="3858" xr:uid="{00000000-0005-0000-0000-00007C280000}"/>
    <cellStyle name="SAPBEXexcCritical6 4 2 3" xfId="6336" xr:uid="{00000000-0005-0000-0000-00007D280000}"/>
    <cellStyle name="SAPBEXexcCritical6 4 2 4" xfId="8293" xr:uid="{00000000-0005-0000-0000-00007E280000}"/>
    <cellStyle name="SAPBEXexcCritical6 4 2 5" xfId="10246" xr:uid="{00000000-0005-0000-0000-00007F280000}"/>
    <cellStyle name="SAPBEXexcCritical6 4 2 6" xfId="12201" xr:uid="{00000000-0005-0000-0000-000080280000}"/>
    <cellStyle name="SAPBEXexcCritical6 4 2 7" xfId="15160" xr:uid="{00000000-0005-0000-0000-000081280000}"/>
    <cellStyle name="SAPBEXexcCritical6 4 2 8" xfId="16279" xr:uid="{00000000-0005-0000-0000-000082280000}"/>
    <cellStyle name="SAPBEXexcCritical6 4 2 9" xfId="18168" xr:uid="{00000000-0005-0000-0000-000083280000}"/>
    <cellStyle name="SAPBEXexcCritical6 4 3" xfId="1268" xr:uid="{00000000-0005-0000-0000-000084280000}"/>
    <cellStyle name="SAPBEXexcCritical6 4 3 10" xfId="20255" xr:uid="{00000000-0005-0000-0000-000085280000}"/>
    <cellStyle name="SAPBEXexcCritical6 4 3 11" xfId="21947" xr:uid="{00000000-0005-0000-0000-000086280000}"/>
    <cellStyle name="SAPBEXexcCritical6 4 3 2" xfId="4171" xr:uid="{00000000-0005-0000-0000-000087280000}"/>
    <cellStyle name="SAPBEXexcCritical6 4 3 3" xfId="6649" xr:uid="{00000000-0005-0000-0000-000088280000}"/>
    <cellStyle name="SAPBEXexcCritical6 4 3 4" xfId="8605" xr:uid="{00000000-0005-0000-0000-000089280000}"/>
    <cellStyle name="SAPBEXexcCritical6 4 3 5" xfId="10558" xr:uid="{00000000-0005-0000-0000-00008A280000}"/>
    <cellStyle name="SAPBEXexcCritical6 4 3 6" xfId="12512" xr:uid="{00000000-0005-0000-0000-00008B280000}"/>
    <cellStyle name="SAPBEXexcCritical6 4 3 7" xfId="15928" xr:uid="{00000000-0005-0000-0000-00008C280000}"/>
    <cellStyle name="SAPBEXexcCritical6 4 3 8" xfId="16574" xr:uid="{00000000-0005-0000-0000-00008D280000}"/>
    <cellStyle name="SAPBEXexcCritical6 4 3 9" xfId="18447" xr:uid="{00000000-0005-0000-0000-00008E280000}"/>
    <cellStyle name="SAPBEXexcCritical6 4 4" xfId="1614" xr:uid="{00000000-0005-0000-0000-00008F280000}"/>
    <cellStyle name="SAPBEXexcCritical6 4 4 10" xfId="20582" xr:uid="{00000000-0005-0000-0000-000090280000}"/>
    <cellStyle name="SAPBEXexcCritical6 4 4 11" xfId="22254" xr:uid="{00000000-0005-0000-0000-000091280000}"/>
    <cellStyle name="SAPBEXexcCritical6 4 4 2" xfId="4517" xr:uid="{00000000-0005-0000-0000-000092280000}"/>
    <cellStyle name="SAPBEXexcCritical6 4 4 3" xfId="6995" xr:uid="{00000000-0005-0000-0000-000093280000}"/>
    <cellStyle name="SAPBEXexcCritical6 4 4 4" xfId="8951" xr:uid="{00000000-0005-0000-0000-000094280000}"/>
    <cellStyle name="SAPBEXexcCritical6 4 4 5" xfId="10904" xr:uid="{00000000-0005-0000-0000-000095280000}"/>
    <cellStyle name="SAPBEXexcCritical6 4 4 6" xfId="12858" xr:uid="{00000000-0005-0000-0000-000096280000}"/>
    <cellStyle name="SAPBEXexcCritical6 4 4 7" xfId="14408" xr:uid="{00000000-0005-0000-0000-000097280000}"/>
    <cellStyle name="SAPBEXexcCritical6 4 4 8" xfId="16913" xr:uid="{00000000-0005-0000-0000-000098280000}"/>
    <cellStyle name="SAPBEXexcCritical6 4 4 9" xfId="18784" xr:uid="{00000000-0005-0000-0000-000099280000}"/>
    <cellStyle name="SAPBEXexcCritical6 4 5" xfId="1882" xr:uid="{00000000-0005-0000-0000-00009A280000}"/>
    <cellStyle name="SAPBEXexcCritical6 4 5 10" xfId="20793" xr:uid="{00000000-0005-0000-0000-00009B280000}"/>
    <cellStyle name="SAPBEXexcCritical6 4 5 11" xfId="22407" xr:uid="{00000000-0005-0000-0000-00009C280000}"/>
    <cellStyle name="SAPBEXexcCritical6 4 5 2" xfId="4785" xr:uid="{00000000-0005-0000-0000-00009D280000}"/>
    <cellStyle name="SAPBEXexcCritical6 4 5 3" xfId="7263" xr:uid="{00000000-0005-0000-0000-00009E280000}"/>
    <cellStyle name="SAPBEXexcCritical6 4 5 4" xfId="9217" xr:uid="{00000000-0005-0000-0000-00009F280000}"/>
    <cellStyle name="SAPBEXexcCritical6 4 5 5" xfId="11171" xr:uid="{00000000-0005-0000-0000-0000A0280000}"/>
    <cellStyle name="SAPBEXexcCritical6 4 5 6" xfId="13123" xr:uid="{00000000-0005-0000-0000-0000A1280000}"/>
    <cellStyle name="SAPBEXexcCritical6 4 5 7" xfId="14584" xr:uid="{00000000-0005-0000-0000-0000A2280000}"/>
    <cellStyle name="SAPBEXexcCritical6 4 5 8" xfId="17159" xr:uid="{00000000-0005-0000-0000-0000A3280000}"/>
    <cellStyle name="SAPBEXexcCritical6 4 5 9" xfId="19018" xr:uid="{00000000-0005-0000-0000-0000A4280000}"/>
    <cellStyle name="SAPBEXexcCritical6 4 6" xfId="2091" xr:uid="{00000000-0005-0000-0000-0000A5280000}"/>
    <cellStyle name="SAPBEXexcCritical6 4 6 10" xfId="20993" xr:uid="{00000000-0005-0000-0000-0000A6280000}"/>
    <cellStyle name="SAPBEXexcCritical6 4 6 11" xfId="22600" xr:uid="{00000000-0005-0000-0000-0000A7280000}"/>
    <cellStyle name="SAPBEXexcCritical6 4 6 2" xfId="4994" xr:uid="{00000000-0005-0000-0000-0000A8280000}"/>
    <cellStyle name="SAPBEXexcCritical6 4 6 3" xfId="7471" xr:uid="{00000000-0005-0000-0000-0000A9280000}"/>
    <cellStyle name="SAPBEXexcCritical6 4 6 4" xfId="9424" xr:uid="{00000000-0005-0000-0000-0000AA280000}"/>
    <cellStyle name="SAPBEXexcCritical6 4 6 5" xfId="11379" xr:uid="{00000000-0005-0000-0000-0000AB280000}"/>
    <cellStyle name="SAPBEXexcCritical6 4 6 6" xfId="13331" xr:uid="{00000000-0005-0000-0000-0000AC280000}"/>
    <cellStyle name="SAPBEXexcCritical6 4 6 7" xfId="10484" xr:uid="{00000000-0005-0000-0000-0000AD280000}"/>
    <cellStyle name="SAPBEXexcCritical6 4 6 8" xfId="17363" xr:uid="{00000000-0005-0000-0000-0000AE280000}"/>
    <cellStyle name="SAPBEXexcCritical6 4 6 9" xfId="19218" xr:uid="{00000000-0005-0000-0000-0000AF280000}"/>
    <cellStyle name="SAPBEXexcCritical6 4 7" xfId="2554" xr:uid="{00000000-0005-0000-0000-0000B0280000}"/>
    <cellStyle name="SAPBEXexcCritical6 4 7 10" xfId="21410" xr:uid="{00000000-0005-0000-0000-0000B1280000}"/>
    <cellStyle name="SAPBEXexcCritical6 4 7 11" xfId="22964" xr:uid="{00000000-0005-0000-0000-0000B2280000}"/>
    <cellStyle name="SAPBEXexcCritical6 4 7 2" xfId="5456" xr:uid="{00000000-0005-0000-0000-0000B3280000}"/>
    <cellStyle name="SAPBEXexcCritical6 4 7 3" xfId="7932" xr:uid="{00000000-0005-0000-0000-0000B4280000}"/>
    <cellStyle name="SAPBEXexcCritical6 4 7 4" xfId="9884" xr:uid="{00000000-0005-0000-0000-0000B5280000}"/>
    <cellStyle name="SAPBEXexcCritical6 4 7 5" xfId="11839" xr:uid="{00000000-0005-0000-0000-0000B6280000}"/>
    <cellStyle name="SAPBEXexcCritical6 4 7 6" xfId="13791" xr:uid="{00000000-0005-0000-0000-0000B7280000}"/>
    <cellStyle name="SAPBEXexcCritical6 4 7 7" xfId="13077" xr:uid="{00000000-0005-0000-0000-0000B8280000}"/>
    <cellStyle name="SAPBEXexcCritical6 4 7 8" xfId="17813" xr:uid="{00000000-0005-0000-0000-0000B9280000}"/>
    <cellStyle name="SAPBEXexcCritical6 4 7 9" xfId="19652" xr:uid="{00000000-0005-0000-0000-0000BA280000}"/>
    <cellStyle name="SAPBEXexcCritical6 4 8" xfId="2346" xr:uid="{00000000-0005-0000-0000-0000BB280000}"/>
    <cellStyle name="SAPBEXexcCritical6 4 8 10" xfId="21226" xr:uid="{00000000-0005-0000-0000-0000BC280000}"/>
    <cellStyle name="SAPBEXexcCritical6 4 8 11" xfId="22802" xr:uid="{00000000-0005-0000-0000-0000BD280000}"/>
    <cellStyle name="SAPBEXexcCritical6 4 8 2" xfId="5249" xr:uid="{00000000-0005-0000-0000-0000BE280000}"/>
    <cellStyle name="SAPBEXexcCritical6 4 8 3" xfId="7725" xr:uid="{00000000-0005-0000-0000-0000BF280000}"/>
    <cellStyle name="SAPBEXexcCritical6 4 8 4" xfId="9678" xr:uid="{00000000-0005-0000-0000-0000C0280000}"/>
    <cellStyle name="SAPBEXexcCritical6 4 8 5" xfId="11632" xr:uid="{00000000-0005-0000-0000-0000C1280000}"/>
    <cellStyle name="SAPBEXexcCritical6 4 8 6" xfId="13584" xr:uid="{00000000-0005-0000-0000-0000C2280000}"/>
    <cellStyle name="SAPBEXexcCritical6 4 8 7" xfId="13884" xr:uid="{00000000-0005-0000-0000-0000C3280000}"/>
    <cellStyle name="SAPBEXexcCritical6 4 8 8" xfId="17612" xr:uid="{00000000-0005-0000-0000-0000C4280000}"/>
    <cellStyle name="SAPBEXexcCritical6 4 8 9" xfId="19458" xr:uid="{00000000-0005-0000-0000-0000C5280000}"/>
    <cellStyle name="SAPBEXexcCritical6 4 9" xfId="3310" xr:uid="{00000000-0005-0000-0000-0000C6280000}"/>
    <cellStyle name="SAPBEXexcCritical6 5" xfId="477" xr:uid="{00000000-0005-0000-0000-0000C7280000}"/>
    <cellStyle name="SAPBEXexcCritical6 5 10" xfId="5858" xr:uid="{00000000-0005-0000-0000-0000C8280000}"/>
    <cellStyle name="SAPBEXexcCritical6 5 11" xfId="3042" xr:uid="{00000000-0005-0000-0000-0000C9280000}"/>
    <cellStyle name="SAPBEXexcCritical6 5 12" xfId="5893" xr:uid="{00000000-0005-0000-0000-0000CA280000}"/>
    <cellStyle name="SAPBEXexcCritical6 5 13" xfId="5323" xr:uid="{00000000-0005-0000-0000-0000CB280000}"/>
    <cellStyle name="SAPBEXexcCritical6 5 14" xfId="14301" xr:uid="{00000000-0005-0000-0000-0000CC280000}"/>
    <cellStyle name="SAPBEXexcCritical6 5 15" xfId="15496" xr:uid="{00000000-0005-0000-0000-0000CD280000}"/>
    <cellStyle name="SAPBEXexcCritical6 5 16" xfId="14755" xr:uid="{00000000-0005-0000-0000-0000CE280000}"/>
    <cellStyle name="SAPBEXexcCritical6 5 17" xfId="19012" xr:uid="{00000000-0005-0000-0000-0000CF280000}"/>
    <cellStyle name="SAPBEXexcCritical6 5 18" xfId="14480" xr:uid="{00000000-0005-0000-0000-0000D0280000}"/>
    <cellStyle name="SAPBEXexcCritical6 5 2" xfId="1025" xr:uid="{00000000-0005-0000-0000-0000D1280000}"/>
    <cellStyle name="SAPBEXexcCritical6 5 2 10" xfId="20072" xr:uid="{00000000-0005-0000-0000-0000D2280000}"/>
    <cellStyle name="SAPBEXexcCritical6 5 2 11" xfId="21819" xr:uid="{00000000-0005-0000-0000-0000D3280000}"/>
    <cellStyle name="SAPBEXexcCritical6 5 2 2" xfId="3928" xr:uid="{00000000-0005-0000-0000-0000D4280000}"/>
    <cellStyle name="SAPBEXexcCritical6 5 2 3" xfId="6406" xr:uid="{00000000-0005-0000-0000-0000D5280000}"/>
    <cellStyle name="SAPBEXexcCritical6 5 2 4" xfId="8363" xr:uid="{00000000-0005-0000-0000-0000D6280000}"/>
    <cellStyle name="SAPBEXexcCritical6 5 2 5" xfId="10316" xr:uid="{00000000-0005-0000-0000-0000D7280000}"/>
    <cellStyle name="SAPBEXexcCritical6 5 2 6" xfId="12271" xr:uid="{00000000-0005-0000-0000-0000D8280000}"/>
    <cellStyle name="SAPBEXexcCritical6 5 2 7" xfId="14776" xr:uid="{00000000-0005-0000-0000-0000D9280000}"/>
    <cellStyle name="SAPBEXexcCritical6 5 2 8" xfId="16349" xr:uid="{00000000-0005-0000-0000-0000DA280000}"/>
    <cellStyle name="SAPBEXexcCritical6 5 2 9" xfId="18237" xr:uid="{00000000-0005-0000-0000-0000DB280000}"/>
    <cellStyle name="SAPBEXexcCritical6 5 3" xfId="1338" xr:uid="{00000000-0005-0000-0000-0000DC280000}"/>
    <cellStyle name="SAPBEXexcCritical6 5 3 10" xfId="20323" xr:uid="{00000000-0005-0000-0000-0000DD280000}"/>
    <cellStyle name="SAPBEXexcCritical6 5 3 11" xfId="22015" xr:uid="{00000000-0005-0000-0000-0000DE280000}"/>
    <cellStyle name="SAPBEXexcCritical6 5 3 2" xfId="4241" xr:uid="{00000000-0005-0000-0000-0000DF280000}"/>
    <cellStyle name="SAPBEXexcCritical6 5 3 3" xfId="6719" xr:uid="{00000000-0005-0000-0000-0000E0280000}"/>
    <cellStyle name="SAPBEXexcCritical6 5 3 4" xfId="8675" xr:uid="{00000000-0005-0000-0000-0000E1280000}"/>
    <cellStyle name="SAPBEXexcCritical6 5 3 5" xfId="10628" xr:uid="{00000000-0005-0000-0000-0000E2280000}"/>
    <cellStyle name="SAPBEXexcCritical6 5 3 6" xfId="12582" xr:uid="{00000000-0005-0000-0000-0000E3280000}"/>
    <cellStyle name="SAPBEXexcCritical6 5 3 7" xfId="15898" xr:uid="{00000000-0005-0000-0000-0000E4280000}"/>
    <cellStyle name="SAPBEXexcCritical6 5 3 8" xfId="16644" xr:uid="{00000000-0005-0000-0000-0000E5280000}"/>
    <cellStyle name="SAPBEXexcCritical6 5 3 9" xfId="18516" xr:uid="{00000000-0005-0000-0000-0000E6280000}"/>
    <cellStyle name="SAPBEXexcCritical6 5 4" xfId="1683" xr:uid="{00000000-0005-0000-0000-0000E7280000}"/>
    <cellStyle name="SAPBEXexcCritical6 5 4 10" xfId="20651" xr:uid="{00000000-0005-0000-0000-0000E8280000}"/>
    <cellStyle name="SAPBEXexcCritical6 5 4 11" xfId="22323" xr:uid="{00000000-0005-0000-0000-0000E9280000}"/>
    <cellStyle name="SAPBEXexcCritical6 5 4 2" xfId="4586" xr:uid="{00000000-0005-0000-0000-0000EA280000}"/>
    <cellStyle name="SAPBEXexcCritical6 5 4 3" xfId="7064" xr:uid="{00000000-0005-0000-0000-0000EB280000}"/>
    <cellStyle name="SAPBEXexcCritical6 5 4 4" xfId="9020" xr:uid="{00000000-0005-0000-0000-0000EC280000}"/>
    <cellStyle name="SAPBEXexcCritical6 5 4 5" xfId="10973" xr:uid="{00000000-0005-0000-0000-0000ED280000}"/>
    <cellStyle name="SAPBEXexcCritical6 5 4 6" xfId="12927" xr:uid="{00000000-0005-0000-0000-0000EE280000}"/>
    <cellStyle name="SAPBEXexcCritical6 5 4 7" xfId="15854" xr:uid="{00000000-0005-0000-0000-0000EF280000}"/>
    <cellStyle name="SAPBEXexcCritical6 5 4 8" xfId="16982" xr:uid="{00000000-0005-0000-0000-0000F0280000}"/>
    <cellStyle name="SAPBEXexcCritical6 5 4 9" xfId="18853" xr:uid="{00000000-0005-0000-0000-0000F1280000}"/>
    <cellStyle name="SAPBEXexcCritical6 5 5" xfId="1950" xr:uid="{00000000-0005-0000-0000-0000F2280000}"/>
    <cellStyle name="SAPBEXexcCritical6 5 5 10" xfId="20861" xr:uid="{00000000-0005-0000-0000-0000F3280000}"/>
    <cellStyle name="SAPBEXexcCritical6 5 5 11" xfId="22475" xr:uid="{00000000-0005-0000-0000-0000F4280000}"/>
    <cellStyle name="SAPBEXexcCritical6 5 5 2" xfId="4853" xr:uid="{00000000-0005-0000-0000-0000F5280000}"/>
    <cellStyle name="SAPBEXexcCritical6 5 5 3" xfId="7331" xr:uid="{00000000-0005-0000-0000-0000F6280000}"/>
    <cellStyle name="SAPBEXexcCritical6 5 5 4" xfId="9285" xr:uid="{00000000-0005-0000-0000-0000F7280000}"/>
    <cellStyle name="SAPBEXexcCritical6 5 5 5" xfId="11239" xr:uid="{00000000-0005-0000-0000-0000F8280000}"/>
    <cellStyle name="SAPBEXexcCritical6 5 5 6" xfId="13191" xr:uid="{00000000-0005-0000-0000-0000F9280000}"/>
    <cellStyle name="SAPBEXexcCritical6 5 5 7" xfId="15401" xr:uid="{00000000-0005-0000-0000-0000FA280000}"/>
    <cellStyle name="SAPBEXexcCritical6 5 5 8" xfId="17227" xr:uid="{00000000-0005-0000-0000-0000FB280000}"/>
    <cellStyle name="SAPBEXexcCritical6 5 5 9" xfId="19086" xr:uid="{00000000-0005-0000-0000-0000FC280000}"/>
    <cellStyle name="SAPBEXexcCritical6 5 6" xfId="2252" xr:uid="{00000000-0005-0000-0000-0000FD280000}"/>
    <cellStyle name="SAPBEXexcCritical6 5 6 10" xfId="21142" xr:uid="{00000000-0005-0000-0000-0000FE280000}"/>
    <cellStyle name="SAPBEXexcCritical6 5 6 11" xfId="22727" xr:uid="{00000000-0005-0000-0000-0000FF280000}"/>
    <cellStyle name="SAPBEXexcCritical6 5 6 2" xfId="5155" xr:uid="{00000000-0005-0000-0000-000000290000}"/>
    <cellStyle name="SAPBEXexcCritical6 5 6 3" xfId="7631" xr:uid="{00000000-0005-0000-0000-000001290000}"/>
    <cellStyle name="SAPBEXexcCritical6 5 6 4" xfId="9585" xr:uid="{00000000-0005-0000-0000-000002290000}"/>
    <cellStyle name="SAPBEXexcCritical6 5 6 5" xfId="11539" xr:uid="{00000000-0005-0000-0000-000003290000}"/>
    <cellStyle name="SAPBEXexcCritical6 5 6 6" xfId="13492" xr:uid="{00000000-0005-0000-0000-000004290000}"/>
    <cellStyle name="SAPBEXexcCritical6 5 6 7" xfId="15925" xr:uid="{00000000-0005-0000-0000-000005290000}"/>
    <cellStyle name="SAPBEXexcCritical6 5 6 8" xfId="17523" xr:uid="{00000000-0005-0000-0000-000006290000}"/>
    <cellStyle name="SAPBEXexcCritical6 5 6 9" xfId="19372" xr:uid="{00000000-0005-0000-0000-000007290000}"/>
    <cellStyle name="SAPBEXexcCritical6 5 7" xfId="2526" xr:uid="{00000000-0005-0000-0000-000008290000}"/>
    <cellStyle name="SAPBEXexcCritical6 5 7 10" xfId="21383" xr:uid="{00000000-0005-0000-0000-000009290000}"/>
    <cellStyle name="SAPBEXexcCritical6 5 7 11" xfId="22937" xr:uid="{00000000-0005-0000-0000-00000A290000}"/>
    <cellStyle name="SAPBEXexcCritical6 5 7 2" xfId="5428" xr:uid="{00000000-0005-0000-0000-00000B290000}"/>
    <cellStyle name="SAPBEXexcCritical6 5 7 3" xfId="7904" xr:uid="{00000000-0005-0000-0000-00000C290000}"/>
    <cellStyle name="SAPBEXexcCritical6 5 7 4" xfId="9856" xr:uid="{00000000-0005-0000-0000-00000D290000}"/>
    <cellStyle name="SAPBEXexcCritical6 5 7 5" xfId="11811" xr:uid="{00000000-0005-0000-0000-00000E290000}"/>
    <cellStyle name="SAPBEXexcCritical6 5 7 6" xfId="13763" xr:uid="{00000000-0005-0000-0000-00000F290000}"/>
    <cellStyle name="SAPBEXexcCritical6 5 7 7" xfId="14972" xr:uid="{00000000-0005-0000-0000-000010290000}"/>
    <cellStyle name="SAPBEXexcCritical6 5 7 8" xfId="17785" xr:uid="{00000000-0005-0000-0000-000011290000}"/>
    <cellStyle name="SAPBEXexcCritical6 5 7 9" xfId="19624" xr:uid="{00000000-0005-0000-0000-000012290000}"/>
    <cellStyle name="SAPBEXexcCritical6 5 8" xfId="2753" xr:uid="{00000000-0005-0000-0000-000013290000}"/>
    <cellStyle name="SAPBEXexcCritical6 5 8 10" xfId="21591" xr:uid="{00000000-0005-0000-0000-000014290000}"/>
    <cellStyle name="SAPBEXexcCritical6 5 8 11" xfId="23121" xr:uid="{00000000-0005-0000-0000-000015290000}"/>
    <cellStyle name="SAPBEXexcCritical6 5 8 2" xfId="5655" xr:uid="{00000000-0005-0000-0000-000016290000}"/>
    <cellStyle name="SAPBEXexcCritical6 5 8 3" xfId="8131" xr:uid="{00000000-0005-0000-0000-000017290000}"/>
    <cellStyle name="SAPBEXexcCritical6 5 8 4" xfId="10083" xr:uid="{00000000-0005-0000-0000-000018290000}"/>
    <cellStyle name="SAPBEXexcCritical6 5 8 5" xfId="12038" xr:uid="{00000000-0005-0000-0000-000019290000}"/>
    <cellStyle name="SAPBEXexcCritical6 5 8 6" xfId="13988" xr:uid="{00000000-0005-0000-0000-00001A290000}"/>
    <cellStyle name="SAPBEXexcCritical6 5 8 7" xfId="16117" xr:uid="{00000000-0005-0000-0000-00001B290000}"/>
    <cellStyle name="SAPBEXexcCritical6 5 8 8" xfId="18005" xr:uid="{00000000-0005-0000-0000-00001C290000}"/>
    <cellStyle name="SAPBEXexcCritical6 5 8 9" xfId="19841" xr:uid="{00000000-0005-0000-0000-00001D290000}"/>
    <cellStyle name="SAPBEXexcCritical6 5 9" xfId="3380" xr:uid="{00000000-0005-0000-0000-00001E290000}"/>
    <cellStyle name="SAPBEXexcCritical6 6" xfId="866" xr:uid="{00000000-0005-0000-0000-00001F290000}"/>
    <cellStyle name="SAPBEXexcCritical6 6 10" xfId="13114" xr:uid="{00000000-0005-0000-0000-000020290000}"/>
    <cellStyle name="SAPBEXexcCritical6 6 11" xfId="16461" xr:uid="{00000000-0005-0000-0000-000021290000}"/>
    <cellStyle name="SAPBEXexcCritical6 6 12" xfId="15902" xr:uid="{00000000-0005-0000-0000-000022290000}"/>
    <cellStyle name="SAPBEXexcCritical6 6 13" xfId="20181" xr:uid="{00000000-0005-0000-0000-000023290000}"/>
    <cellStyle name="SAPBEXexcCritical6 6 2" xfId="2539" xr:uid="{00000000-0005-0000-0000-000024290000}"/>
    <cellStyle name="SAPBEXexcCritical6 6 2 10" xfId="21396" xr:uid="{00000000-0005-0000-0000-000025290000}"/>
    <cellStyle name="SAPBEXexcCritical6 6 2 11" xfId="22950" xr:uid="{00000000-0005-0000-0000-000026290000}"/>
    <cellStyle name="SAPBEXexcCritical6 6 2 2" xfId="5441" xr:uid="{00000000-0005-0000-0000-000027290000}"/>
    <cellStyle name="SAPBEXexcCritical6 6 2 3" xfId="7917" xr:uid="{00000000-0005-0000-0000-000028290000}"/>
    <cellStyle name="SAPBEXexcCritical6 6 2 4" xfId="9869" xr:uid="{00000000-0005-0000-0000-000029290000}"/>
    <cellStyle name="SAPBEXexcCritical6 6 2 5" xfId="11824" xr:uid="{00000000-0005-0000-0000-00002A290000}"/>
    <cellStyle name="SAPBEXexcCritical6 6 2 6" xfId="13776" xr:uid="{00000000-0005-0000-0000-00002B290000}"/>
    <cellStyle name="SAPBEXexcCritical6 6 2 7" xfId="15625" xr:uid="{00000000-0005-0000-0000-00002C290000}"/>
    <cellStyle name="SAPBEXexcCritical6 6 2 8" xfId="17798" xr:uid="{00000000-0005-0000-0000-00002D290000}"/>
    <cellStyle name="SAPBEXexcCritical6 6 2 9" xfId="19637" xr:uid="{00000000-0005-0000-0000-00002E290000}"/>
    <cellStyle name="SAPBEXexcCritical6 6 3" xfId="2732" xr:uid="{00000000-0005-0000-0000-00002F290000}"/>
    <cellStyle name="SAPBEXexcCritical6 6 3 10" xfId="21570" xr:uid="{00000000-0005-0000-0000-000030290000}"/>
    <cellStyle name="SAPBEXexcCritical6 6 3 11" xfId="23100" xr:uid="{00000000-0005-0000-0000-000031290000}"/>
    <cellStyle name="SAPBEXexcCritical6 6 3 2" xfId="5634" xr:uid="{00000000-0005-0000-0000-000032290000}"/>
    <cellStyle name="SAPBEXexcCritical6 6 3 3" xfId="8110" xr:uid="{00000000-0005-0000-0000-000033290000}"/>
    <cellStyle name="SAPBEXexcCritical6 6 3 4" xfId="10062" xr:uid="{00000000-0005-0000-0000-000034290000}"/>
    <cellStyle name="SAPBEXexcCritical6 6 3 5" xfId="12017" xr:uid="{00000000-0005-0000-0000-000035290000}"/>
    <cellStyle name="SAPBEXexcCritical6 6 3 6" xfId="13967" xr:uid="{00000000-0005-0000-0000-000036290000}"/>
    <cellStyle name="SAPBEXexcCritical6 6 3 7" xfId="16096" xr:uid="{00000000-0005-0000-0000-000037290000}"/>
    <cellStyle name="SAPBEXexcCritical6 6 3 8" xfId="17984" xr:uid="{00000000-0005-0000-0000-000038290000}"/>
    <cellStyle name="SAPBEXexcCritical6 6 3 9" xfId="19820" xr:uid="{00000000-0005-0000-0000-000039290000}"/>
    <cellStyle name="SAPBEXexcCritical6 6 4" xfId="3769" xr:uid="{00000000-0005-0000-0000-00003A290000}"/>
    <cellStyle name="SAPBEXexcCritical6 6 5" xfId="6247" xr:uid="{00000000-0005-0000-0000-00003B290000}"/>
    <cellStyle name="SAPBEXexcCritical6 6 6" xfId="7167" xr:uid="{00000000-0005-0000-0000-00003C290000}"/>
    <cellStyle name="SAPBEXexcCritical6 6 7" xfId="8479" xr:uid="{00000000-0005-0000-0000-00003D290000}"/>
    <cellStyle name="SAPBEXexcCritical6 6 8" xfId="10432" xr:uid="{00000000-0005-0000-0000-00003E290000}"/>
    <cellStyle name="SAPBEXexcCritical6 6 9" xfId="15652" xr:uid="{00000000-0005-0000-0000-00003F290000}"/>
    <cellStyle name="SAPBEXexcCritical6 7" xfId="772" xr:uid="{00000000-0005-0000-0000-000040290000}"/>
    <cellStyle name="SAPBEXexcCritical6 7 10" xfId="13047" xr:uid="{00000000-0005-0000-0000-000041290000}"/>
    <cellStyle name="SAPBEXexcCritical6 7 11" xfId="20196" xr:uid="{00000000-0005-0000-0000-000042290000}"/>
    <cellStyle name="SAPBEXexcCritical6 7 2" xfId="3675" xr:uid="{00000000-0005-0000-0000-000043290000}"/>
    <cellStyle name="SAPBEXexcCritical6 7 3" xfId="6153" xr:uid="{00000000-0005-0000-0000-000044290000}"/>
    <cellStyle name="SAPBEXexcCritical6 7 4" xfId="7193" xr:uid="{00000000-0005-0000-0000-000045290000}"/>
    <cellStyle name="SAPBEXexcCritical6 7 5" xfId="8505" xr:uid="{00000000-0005-0000-0000-000046290000}"/>
    <cellStyle name="SAPBEXexcCritical6 7 6" xfId="10458" xr:uid="{00000000-0005-0000-0000-000047290000}"/>
    <cellStyle name="SAPBEXexcCritical6 7 7" xfId="15164" xr:uid="{00000000-0005-0000-0000-000048290000}"/>
    <cellStyle name="SAPBEXexcCritical6 7 8" xfId="8451" xr:uid="{00000000-0005-0000-0000-000049290000}"/>
    <cellStyle name="SAPBEXexcCritical6 7 9" xfId="16486" xr:uid="{00000000-0005-0000-0000-00004A290000}"/>
    <cellStyle name="SAPBEXexcCritical6 8" xfId="1527" xr:uid="{00000000-0005-0000-0000-00004B290000}"/>
    <cellStyle name="SAPBEXexcCritical6 8 10" xfId="20496" xr:uid="{00000000-0005-0000-0000-00004C290000}"/>
    <cellStyle name="SAPBEXexcCritical6 8 11" xfId="22168" xr:uid="{00000000-0005-0000-0000-00004D290000}"/>
    <cellStyle name="SAPBEXexcCritical6 8 2" xfId="4430" xr:uid="{00000000-0005-0000-0000-00004E290000}"/>
    <cellStyle name="SAPBEXexcCritical6 8 3" xfId="6908" xr:uid="{00000000-0005-0000-0000-00004F290000}"/>
    <cellStyle name="SAPBEXexcCritical6 8 4" xfId="8864" xr:uid="{00000000-0005-0000-0000-000050290000}"/>
    <cellStyle name="SAPBEXexcCritical6 8 5" xfId="10817" xr:uid="{00000000-0005-0000-0000-000051290000}"/>
    <cellStyle name="SAPBEXexcCritical6 8 6" xfId="12771" xr:uid="{00000000-0005-0000-0000-000052290000}"/>
    <cellStyle name="SAPBEXexcCritical6 8 7" xfId="14486" xr:uid="{00000000-0005-0000-0000-000053290000}"/>
    <cellStyle name="SAPBEXexcCritical6 8 8" xfId="16826" xr:uid="{00000000-0005-0000-0000-000054290000}"/>
    <cellStyle name="SAPBEXexcCritical6 8 9" xfId="18698" xr:uid="{00000000-0005-0000-0000-000055290000}"/>
    <cellStyle name="SAPBEXexcCritical6 9" xfId="1736" xr:uid="{00000000-0005-0000-0000-000056290000}"/>
    <cellStyle name="SAPBEXexcCritical6 9 10" xfId="20703" xr:uid="{00000000-0005-0000-0000-000057290000}"/>
    <cellStyle name="SAPBEXexcCritical6 9 11" xfId="22368" xr:uid="{00000000-0005-0000-0000-000058290000}"/>
    <cellStyle name="SAPBEXexcCritical6 9 2" xfId="4639" xr:uid="{00000000-0005-0000-0000-000059290000}"/>
    <cellStyle name="SAPBEXexcCritical6 9 3" xfId="7117" xr:uid="{00000000-0005-0000-0000-00005A290000}"/>
    <cellStyle name="SAPBEXexcCritical6 9 4" xfId="9073" xr:uid="{00000000-0005-0000-0000-00005B290000}"/>
    <cellStyle name="SAPBEXexcCritical6 9 5" xfId="11026" xr:uid="{00000000-0005-0000-0000-00005C290000}"/>
    <cellStyle name="SAPBEXexcCritical6 9 6" xfId="12980" xr:uid="{00000000-0005-0000-0000-00005D290000}"/>
    <cellStyle name="SAPBEXexcCritical6 9 7" xfId="14152" xr:uid="{00000000-0005-0000-0000-00005E290000}"/>
    <cellStyle name="SAPBEXexcCritical6 9 8" xfId="17035" xr:uid="{00000000-0005-0000-0000-00005F290000}"/>
    <cellStyle name="SAPBEXexcCritical6 9 9" xfId="18906" xr:uid="{00000000-0005-0000-0000-000060290000}"/>
    <cellStyle name="SAPBEXexcGood1" xfId="311" xr:uid="{00000000-0005-0000-0000-000061290000}"/>
    <cellStyle name="SAPBEXexcGood1 10" xfId="2127" xr:uid="{00000000-0005-0000-0000-000062290000}"/>
    <cellStyle name="SAPBEXexcGood1 10 10" xfId="21021" xr:uid="{00000000-0005-0000-0000-000063290000}"/>
    <cellStyle name="SAPBEXexcGood1 10 11" xfId="22614" xr:uid="{00000000-0005-0000-0000-000064290000}"/>
    <cellStyle name="SAPBEXexcGood1 10 2" xfId="5030" xr:uid="{00000000-0005-0000-0000-000065290000}"/>
    <cellStyle name="SAPBEXexcGood1 10 3" xfId="7507" xr:uid="{00000000-0005-0000-0000-000066290000}"/>
    <cellStyle name="SAPBEXexcGood1 10 4" xfId="9460" xr:uid="{00000000-0005-0000-0000-000067290000}"/>
    <cellStyle name="SAPBEXexcGood1 10 5" xfId="11414" xr:uid="{00000000-0005-0000-0000-000068290000}"/>
    <cellStyle name="SAPBEXexcGood1 10 6" xfId="13367" xr:uid="{00000000-0005-0000-0000-000069290000}"/>
    <cellStyle name="SAPBEXexcGood1 10 7" xfId="14914" xr:uid="{00000000-0005-0000-0000-00006A290000}"/>
    <cellStyle name="SAPBEXexcGood1 10 8" xfId="17398" xr:uid="{00000000-0005-0000-0000-00006B290000}"/>
    <cellStyle name="SAPBEXexcGood1 10 9" xfId="19250" xr:uid="{00000000-0005-0000-0000-00006C290000}"/>
    <cellStyle name="SAPBEXexcGood1 11" xfId="2388" xr:uid="{00000000-0005-0000-0000-00006D290000}"/>
    <cellStyle name="SAPBEXexcGood1 11 10" xfId="21268" xr:uid="{00000000-0005-0000-0000-00006E290000}"/>
    <cellStyle name="SAPBEXexcGood1 11 11" xfId="22841" xr:uid="{00000000-0005-0000-0000-00006F290000}"/>
    <cellStyle name="SAPBEXexcGood1 11 2" xfId="5291" xr:uid="{00000000-0005-0000-0000-000070290000}"/>
    <cellStyle name="SAPBEXexcGood1 11 3" xfId="7767" xr:uid="{00000000-0005-0000-0000-000071290000}"/>
    <cellStyle name="SAPBEXexcGood1 11 4" xfId="9720" xr:uid="{00000000-0005-0000-0000-000072290000}"/>
    <cellStyle name="SAPBEXexcGood1 11 5" xfId="11674" xr:uid="{00000000-0005-0000-0000-000073290000}"/>
    <cellStyle name="SAPBEXexcGood1 11 6" xfId="13626" xr:uid="{00000000-0005-0000-0000-000074290000}"/>
    <cellStyle name="SAPBEXexcGood1 11 7" xfId="8518" xr:uid="{00000000-0005-0000-0000-000075290000}"/>
    <cellStyle name="SAPBEXexcGood1 11 8" xfId="17654" xr:uid="{00000000-0005-0000-0000-000076290000}"/>
    <cellStyle name="SAPBEXexcGood1 11 9" xfId="19500" xr:uid="{00000000-0005-0000-0000-000077290000}"/>
    <cellStyle name="SAPBEXexcGood1 12" xfId="2311" xr:uid="{00000000-0005-0000-0000-000078290000}"/>
    <cellStyle name="SAPBEXexcGood1 12 10" xfId="21192" xr:uid="{00000000-0005-0000-0000-000079290000}"/>
    <cellStyle name="SAPBEXexcGood1 12 11" xfId="22769" xr:uid="{00000000-0005-0000-0000-00007A290000}"/>
    <cellStyle name="SAPBEXexcGood1 12 2" xfId="5214" xr:uid="{00000000-0005-0000-0000-00007B290000}"/>
    <cellStyle name="SAPBEXexcGood1 12 3" xfId="7690" xr:uid="{00000000-0005-0000-0000-00007C290000}"/>
    <cellStyle name="SAPBEXexcGood1 12 4" xfId="9643" xr:uid="{00000000-0005-0000-0000-00007D290000}"/>
    <cellStyle name="SAPBEXexcGood1 12 5" xfId="11597" xr:uid="{00000000-0005-0000-0000-00007E290000}"/>
    <cellStyle name="SAPBEXexcGood1 12 6" xfId="13549" xr:uid="{00000000-0005-0000-0000-00007F290000}"/>
    <cellStyle name="SAPBEXexcGood1 12 7" xfId="11577" xr:uid="{00000000-0005-0000-0000-000080290000}"/>
    <cellStyle name="SAPBEXexcGood1 12 8" xfId="17578" xr:uid="{00000000-0005-0000-0000-000081290000}"/>
    <cellStyle name="SAPBEXexcGood1 12 9" xfId="19424" xr:uid="{00000000-0005-0000-0000-000082290000}"/>
    <cellStyle name="SAPBEXexcGood1 13" xfId="2783" xr:uid="{00000000-0005-0000-0000-000083290000}"/>
    <cellStyle name="SAPBEXexcGood1 13 10" xfId="21620" xr:uid="{00000000-0005-0000-0000-000084290000}"/>
    <cellStyle name="SAPBEXexcGood1 13 11" xfId="23150" xr:uid="{00000000-0005-0000-0000-000085290000}"/>
    <cellStyle name="SAPBEXexcGood1 13 2" xfId="5685" xr:uid="{00000000-0005-0000-0000-000086290000}"/>
    <cellStyle name="SAPBEXexcGood1 13 3" xfId="8161" xr:uid="{00000000-0005-0000-0000-000087290000}"/>
    <cellStyle name="SAPBEXexcGood1 13 4" xfId="10113" xr:uid="{00000000-0005-0000-0000-000088290000}"/>
    <cellStyle name="SAPBEXexcGood1 13 5" xfId="12068" xr:uid="{00000000-0005-0000-0000-000089290000}"/>
    <cellStyle name="SAPBEXexcGood1 13 6" xfId="14018" xr:uid="{00000000-0005-0000-0000-00008A290000}"/>
    <cellStyle name="SAPBEXexcGood1 13 7" xfId="16147" xr:uid="{00000000-0005-0000-0000-00008B290000}"/>
    <cellStyle name="SAPBEXexcGood1 13 8" xfId="18035" xr:uid="{00000000-0005-0000-0000-00008C290000}"/>
    <cellStyle name="SAPBEXexcGood1 13 9" xfId="19870" xr:uid="{00000000-0005-0000-0000-00008D290000}"/>
    <cellStyle name="SAPBEXexcGood1 14" xfId="3214" xr:uid="{00000000-0005-0000-0000-00008E290000}"/>
    <cellStyle name="SAPBEXexcGood1 15" xfId="2967" xr:uid="{00000000-0005-0000-0000-00008F290000}"/>
    <cellStyle name="SAPBEXexcGood1 16" xfId="7988" xr:uid="{00000000-0005-0000-0000-000090290000}"/>
    <cellStyle name="SAPBEXexcGood1 17" xfId="7187" xr:uid="{00000000-0005-0000-0000-000091290000}"/>
    <cellStyle name="SAPBEXexcGood1 18" xfId="8499" xr:uid="{00000000-0005-0000-0000-000092290000}"/>
    <cellStyle name="SAPBEXexcGood1 19" xfId="11090" xr:uid="{00000000-0005-0000-0000-000093290000}"/>
    <cellStyle name="SAPBEXexcGood1 2" xfId="422" xr:uid="{00000000-0005-0000-0000-000094290000}"/>
    <cellStyle name="SAPBEXexcGood1 2 10" xfId="3325" xr:uid="{00000000-0005-0000-0000-000095290000}"/>
    <cellStyle name="SAPBEXexcGood1 2 11" xfId="5803" xr:uid="{00000000-0005-0000-0000-000096290000}"/>
    <cellStyle name="SAPBEXexcGood1 2 12" xfId="5324" xr:uid="{00000000-0005-0000-0000-000097290000}"/>
    <cellStyle name="SAPBEXexcGood1 2 13" xfId="9811" xr:uid="{00000000-0005-0000-0000-000098290000}"/>
    <cellStyle name="SAPBEXexcGood1 2 14" xfId="11766" xr:uid="{00000000-0005-0000-0000-000099290000}"/>
    <cellStyle name="SAPBEXexcGood1 2 15" xfId="14516" xr:uid="{00000000-0005-0000-0000-00009A290000}"/>
    <cellStyle name="SAPBEXexcGood1 2 16" xfId="15581" xr:uid="{00000000-0005-0000-0000-00009B290000}"/>
    <cellStyle name="SAPBEXexcGood1 2 17" xfId="17740" xr:uid="{00000000-0005-0000-0000-00009C290000}"/>
    <cellStyle name="SAPBEXexcGood1 2 18" xfId="18263" xr:uid="{00000000-0005-0000-0000-00009D290000}"/>
    <cellStyle name="SAPBEXexcGood1 2 19" xfId="21339" xr:uid="{00000000-0005-0000-0000-00009E290000}"/>
    <cellStyle name="SAPBEXexcGood1 2 2" xfId="568" xr:uid="{00000000-0005-0000-0000-00009F290000}"/>
    <cellStyle name="SAPBEXexcGood1 2 2 10" xfId="15099" xr:uid="{00000000-0005-0000-0000-0000A0290000}"/>
    <cellStyle name="SAPBEXexcGood1 2 2 11" xfId="15246" xr:uid="{00000000-0005-0000-0000-0000A1290000}"/>
    <cellStyle name="SAPBEXexcGood1 2 2 12" xfId="14207" xr:uid="{00000000-0005-0000-0000-0000A2290000}"/>
    <cellStyle name="SAPBEXexcGood1 2 2 13" xfId="15131" xr:uid="{00000000-0005-0000-0000-0000A3290000}"/>
    <cellStyle name="SAPBEXexcGood1 2 2 14" xfId="16075" xr:uid="{00000000-0005-0000-0000-0000A4290000}"/>
    <cellStyle name="SAPBEXexcGood1 2 2 2" xfId="1086" xr:uid="{00000000-0005-0000-0000-0000A5290000}"/>
    <cellStyle name="SAPBEXexcGood1 2 2 2 10" xfId="20132" xr:uid="{00000000-0005-0000-0000-0000A6290000}"/>
    <cellStyle name="SAPBEXexcGood1 2 2 2 11" xfId="21871" xr:uid="{00000000-0005-0000-0000-0000A7290000}"/>
    <cellStyle name="SAPBEXexcGood1 2 2 2 2" xfId="3989" xr:uid="{00000000-0005-0000-0000-0000A8290000}"/>
    <cellStyle name="SAPBEXexcGood1 2 2 2 3" xfId="6467" xr:uid="{00000000-0005-0000-0000-0000A9290000}"/>
    <cellStyle name="SAPBEXexcGood1 2 2 2 4" xfId="8424" xr:uid="{00000000-0005-0000-0000-0000AA290000}"/>
    <cellStyle name="SAPBEXexcGood1 2 2 2 5" xfId="10377" xr:uid="{00000000-0005-0000-0000-0000AB290000}"/>
    <cellStyle name="SAPBEXexcGood1 2 2 2 6" xfId="12332" xr:uid="{00000000-0005-0000-0000-0000AC290000}"/>
    <cellStyle name="SAPBEXexcGood1 2 2 2 7" xfId="14703" xr:uid="{00000000-0005-0000-0000-0000AD290000}"/>
    <cellStyle name="SAPBEXexcGood1 2 2 2 8" xfId="16410" xr:uid="{00000000-0005-0000-0000-0000AE290000}"/>
    <cellStyle name="SAPBEXexcGood1 2 2 2 9" xfId="18298" xr:uid="{00000000-0005-0000-0000-0000AF290000}"/>
    <cellStyle name="SAPBEXexcGood1 2 2 3" xfId="1373" xr:uid="{00000000-0005-0000-0000-0000B0290000}"/>
    <cellStyle name="SAPBEXexcGood1 2 2 3 10" xfId="20358" xr:uid="{00000000-0005-0000-0000-0000B1290000}"/>
    <cellStyle name="SAPBEXexcGood1 2 2 3 11" xfId="22050" xr:uid="{00000000-0005-0000-0000-0000B2290000}"/>
    <cellStyle name="SAPBEXexcGood1 2 2 3 2" xfId="4276" xr:uid="{00000000-0005-0000-0000-0000B3290000}"/>
    <cellStyle name="SAPBEXexcGood1 2 2 3 3" xfId="6754" xr:uid="{00000000-0005-0000-0000-0000B4290000}"/>
    <cellStyle name="SAPBEXexcGood1 2 2 3 4" xfId="8710" xr:uid="{00000000-0005-0000-0000-0000B5290000}"/>
    <cellStyle name="SAPBEXexcGood1 2 2 3 5" xfId="10663" xr:uid="{00000000-0005-0000-0000-0000B6290000}"/>
    <cellStyle name="SAPBEXexcGood1 2 2 3 6" xfId="12617" xr:uid="{00000000-0005-0000-0000-0000B7290000}"/>
    <cellStyle name="SAPBEXexcGood1 2 2 3 7" xfId="14774" xr:uid="{00000000-0005-0000-0000-0000B8290000}"/>
    <cellStyle name="SAPBEXexcGood1 2 2 3 8" xfId="16679" xr:uid="{00000000-0005-0000-0000-0000B9290000}"/>
    <cellStyle name="SAPBEXexcGood1 2 2 3 9" xfId="18551" xr:uid="{00000000-0005-0000-0000-0000BA290000}"/>
    <cellStyle name="SAPBEXexcGood1 2 2 4" xfId="1987" xr:uid="{00000000-0005-0000-0000-0000BB290000}"/>
    <cellStyle name="SAPBEXexcGood1 2 2 4 10" xfId="20898" xr:uid="{00000000-0005-0000-0000-0000BC290000}"/>
    <cellStyle name="SAPBEXexcGood1 2 2 4 11" xfId="22512" xr:uid="{00000000-0005-0000-0000-0000BD290000}"/>
    <cellStyle name="SAPBEXexcGood1 2 2 4 2" xfId="4890" xr:uid="{00000000-0005-0000-0000-0000BE290000}"/>
    <cellStyle name="SAPBEXexcGood1 2 2 4 3" xfId="7368" xr:uid="{00000000-0005-0000-0000-0000BF290000}"/>
    <cellStyle name="SAPBEXexcGood1 2 2 4 4" xfId="9322" xr:uid="{00000000-0005-0000-0000-0000C0290000}"/>
    <cellStyle name="SAPBEXexcGood1 2 2 4 5" xfId="11276" xr:uid="{00000000-0005-0000-0000-0000C1290000}"/>
    <cellStyle name="SAPBEXexcGood1 2 2 4 6" xfId="13228" xr:uid="{00000000-0005-0000-0000-0000C2290000}"/>
    <cellStyle name="SAPBEXexcGood1 2 2 4 7" xfId="15034" xr:uid="{00000000-0005-0000-0000-0000C3290000}"/>
    <cellStyle name="SAPBEXexcGood1 2 2 4 8" xfId="17264" xr:uid="{00000000-0005-0000-0000-0000C4290000}"/>
    <cellStyle name="SAPBEXexcGood1 2 2 4 9" xfId="19123" xr:uid="{00000000-0005-0000-0000-0000C5290000}"/>
    <cellStyle name="SAPBEXexcGood1 2 2 5" xfId="3471" xr:uid="{00000000-0005-0000-0000-0000C6290000}"/>
    <cellStyle name="SAPBEXexcGood1 2 2 6" xfId="5949" xr:uid="{00000000-0005-0000-0000-0000C7290000}"/>
    <cellStyle name="SAPBEXexcGood1 2 2 7" xfId="6121" xr:uid="{00000000-0005-0000-0000-0000C8290000}"/>
    <cellStyle name="SAPBEXexcGood1 2 2 8" xfId="4925" xr:uid="{00000000-0005-0000-0000-0000C9290000}"/>
    <cellStyle name="SAPBEXexcGood1 2 2 9" xfId="3651" xr:uid="{00000000-0005-0000-0000-0000CA290000}"/>
    <cellStyle name="SAPBEXexcGood1 2 3" xfId="970" xr:uid="{00000000-0005-0000-0000-0000CB290000}"/>
    <cellStyle name="SAPBEXexcGood1 2 3 10" xfId="20019" xr:uid="{00000000-0005-0000-0000-0000CC290000}"/>
    <cellStyle name="SAPBEXexcGood1 2 3 11" xfId="21766" xr:uid="{00000000-0005-0000-0000-0000CD290000}"/>
    <cellStyle name="SAPBEXexcGood1 2 3 2" xfId="3873" xr:uid="{00000000-0005-0000-0000-0000CE290000}"/>
    <cellStyle name="SAPBEXexcGood1 2 3 3" xfId="6351" xr:uid="{00000000-0005-0000-0000-0000CF290000}"/>
    <cellStyle name="SAPBEXexcGood1 2 3 4" xfId="8308" xr:uid="{00000000-0005-0000-0000-0000D0290000}"/>
    <cellStyle name="SAPBEXexcGood1 2 3 5" xfId="10261" xr:uid="{00000000-0005-0000-0000-0000D1290000}"/>
    <cellStyle name="SAPBEXexcGood1 2 3 6" xfId="12216" xr:uid="{00000000-0005-0000-0000-0000D2290000}"/>
    <cellStyle name="SAPBEXexcGood1 2 3 7" xfId="12720" xr:uid="{00000000-0005-0000-0000-0000D3290000}"/>
    <cellStyle name="SAPBEXexcGood1 2 3 8" xfId="16294" xr:uid="{00000000-0005-0000-0000-0000D4290000}"/>
    <cellStyle name="SAPBEXexcGood1 2 3 9" xfId="18183" xr:uid="{00000000-0005-0000-0000-0000D5290000}"/>
    <cellStyle name="SAPBEXexcGood1 2 4" xfId="1283" xr:uid="{00000000-0005-0000-0000-0000D6290000}"/>
    <cellStyle name="SAPBEXexcGood1 2 4 10" xfId="20270" xr:uid="{00000000-0005-0000-0000-0000D7290000}"/>
    <cellStyle name="SAPBEXexcGood1 2 4 11" xfId="21962" xr:uid="{00000000-0005-0000-0000-0000D8290000}"/>
    <cellStyle name="SAPBEXexcGood1 2 4 2" xfId="4186" xr:uid="{00000000-0005-0000-0000-0000D9290000}"/>
    <cellStyle name="SAPBEXexcGood1 2 4 3" xfId="6664" xr:uid="{00000000-0005-0000-0000-0000DA290000}"/>
    <cellStyle name="SAPBEXexcGood1 2 4 4" xfId="8620" xr:uid="{00000000-0005-0000-0000-0000DB290000}"/>
    <cellStyle name="SAPBEXexcGood1 2 4 5" xfId="10573" xr:uid="{00000000-0005-0000-0000-0000DC290000}"/>
    <cellStyle name="SAPBEXexcGood1 2 4 6" xfId="12527" xr:uid="{00000000-0005-0000-0000-0000DD290000}"/>
    <cellStyle name="SAPBEXexcGood1 2 4 7" xfId="14857" xr:uid="{00000000-0005-0000-0000-0000DE290000}"/>
    <cellStyle name="SAPBEXexcGood1 2 4 8" xfId="16589" xr:uid="{00000000-0005-0000-0000-0000DF290000}"/>
    <cellStyle name="SAPBEXexcGood1 2 4 9" xfId="18462" xr:uid="{00000000-0005-0000-0000-0000E0290000}"/>
    <cellStyle name="SAPBEXexcGood1 2 5" xfId="1629" xr:uid="{00000000-0005-0000-0000-0000E1290000}"/>
    <cellStyle name="SAPBEXexcGood1 2 5 10" xfId="20597" xr:uid="{00000000-0005-0000-0000-0000E2290000}"/>
    <cellStyle name="SAPBEXexcGood1 2 5 11" xfId="22269" xr:uid="{00000000-0005-0000-0000-0000E3290000}"/>
    <cellStyle name="SAPBEXexcGood1 2 5 2" xfId="4532" xr:uid="{00000000-0005-0000-0000-0000E4290000}"/>
    <cellStyle name="SAPBEXexcGood1 2 5 3" xfId="7010" xr:uid="{00000000-0005-0000-0000-0000E5290000}"/>
    <cellStyle name="SAPBEXexcGood1 2 5 4" xfId="8966" xr:uid="{00000000-0005-0000-0000-0000E6290000}"/>
    <cellStyle name="SAPBEXexcGood1 2 5 5" xfId="10919" xr:uid="{00000000-0005-0000-0000-0000E7290000}"/>
    <cellStyle name="SAPBEXexcGood1 2 5 6" xfId="12873" xr:uid="{00000000-0005-0000-0000-0000E8290000}"/>
    <cellStyle name="SAPBEXexcGood1 2 5 7" xfId="6085" xr:uid="{00000000-0005-0000-0000-0000E9290000}"/>
    <cellStyle name="SAPBEXexcGood1 2 5 8" xfId="16928" xr:uid="{00000000-0005-0000-0000-0000EA290000}"/>
    <cellStyle name="SAPBEXexcGood1 2 5 9" xfId="18799" xr:uid="{00000000-0005-0000-0000-0000EB290000}"/>
    <cellStyle name="SAPBEXexcGood1 2 6" xfId="1897" xr:uid="{00000000-0005-0000-0000-0000EC290000}"/>
    <cellStyle name="SAPBEXexcGood1 2 6 10" xfId="20808" xr:uid="{00000000-0005-0000-0000-0000ED290000}"/>
    <cellStyle name="SAPBEXexcGood1 2 6 11" xfId="22422" xr:uid="{00000000-0005-0000-0000-0000EE290000}"/>
    <cellStyle name="SAPBEXexcGood1 2 6 2" xfId="4800" xr:uid="{00000000-0005-0000-0000-0000EF290000}"/>
    <cellStyle name="SAPBEXexcGood1 2 6 3" xfId="7278" xr:uid="{00000000-0005-0000-0000-0000F0290000}"/>
    <cellStyle name="SAPBEXexcGood1 2 6 4" xfId="9232" xr:uid="{00000000-0005-0000-0000-0000F1290000}"/>
    <cellStyle name="SAPBEXexcGood1 2 6 5" xfId="11186" xr:uid="{00000000-0005-0000-0000-0000F2290000}"/>
    <cellStyle name="SAPBEXexcGood1 2 6 6" xfId="13138" xr:uid="{00000000-0005-0000-0000-0000F3290000}"/>
    <cellStyle name="SAPBEXexcGood1 2 6 7" xfId="6607" xr:uid="{00000000-0005-0000-0000-0000F4290000}"/>
    <cellStyle name="SAPBEXexcGood1 2 6 8" xfId="17174" xr:uid="{00000000-0005-0000-0000-0000F5290000}"/>
    <cellStyle name="SAPBEXexcGood1 2 6 9" xfId="19033" xr:uid="{00000000-0005-0000-0000-0000F6290000}"/>
    <cellStyle name="SAPBEXexcGood1 2 7" xfId="2052" xr:uid="{00000000-0005-0000-0000-0000F7290000}"/>
    <cellStyle name="SAPBEXexcGood1 2 7 10" xfId="20954" xr:uid="{00000000-0005-0000-0000-0000F8290000}"/>
    <cellStyle name="SAPBEXexcGood1 2 7 11" xfId="22564" xr:uid="{00000000-0005-0000-0000-0000F9290000}"/>
    <cellStyle name="SAPBEXexcGood1 2 7 2" xfId="4955" xr:uid="{00000000-0005-0000-0000-0000FA290000}"/>
    <cellStyle name="SAPBEXexcGood1 2 7 3" xfId="7432" xr:uid="{00000000-0005-0000-0000-0000FB290000}"/>
    <cellStyle name="SAPBEXexcGood1 2 7 4" xfId="9385" xr:uid="{00000000-0005-0000-0000-0000FC290000}"/>
    <cellStyle name="SAPBEXexcGood1 2 7 5" xfId="11340" xr:uid="{00000000-0005-0000-0000-0000FD290000}"/>
    <cellStyle name="SAPBEXexcGood1 2 7 6" xfId="13292" xr:uid="{00000000-0005-0000-0000-0000FE290000}"/>
    <cellStyle name="SAPBEXexcGood1 2 7 7" xfId="15681" xr:uid="{00000000-0005-0000-0000-0000FF290000}"/>
    <cellStyle name="SAPBEXexcGood1 2 7 8" xfId="17324" xr:uid="{00000000-0005-0000-0000-0000002A0000}"/>
    <cellStyle name="SAPBEXexcGood1 2 7 9" xfId="19179" xr:uid="{00000000-0005-0000-0000-0000012A0000}"/>
    <cellStyle name="SAPBEXexcGood1 2 8" xfId="2577" xr:uid="{00000000-0005-0000-0000-0000022A0000}"/>
    <cellStyle name="SAPBEXexcGood1 2 8 10" xfId="21433" xr:uid="{00000000-0005-0000-0000-0000032A0000}"/>
    <cellStyle name="SAPBEXexcGood1 2 8 11" xfId="22986" xr:uid="{00000000-0005-0000-0000-0000042A0000}"/>
    <cellStyle name="SAPBEXexcGood1 2 8 2" xfId="5479" xr:uid="{00000000-0005-0000-0000-0000052A0000}"/>
    <cellStyle name="SAPBEXexcGood1 2 8 3" xfId="7955" xr:uid="{00000000-0005-0000-0000-0000062A0000}"/>
    <cellStyle name="SAPBEXexcGood1 2 8 4" xfId="9907" xr:uid="{00000000-0005-0000-0000-0000072A0000}"/>
    <cellStyle name="SAPBEXexcGood1 2 8 5" xfId="11862" xr:uid="{00000000-0005-0000-0000-0000082A0000}"/>
    <cellStyle name="SAPBEXexcGood1 2 8 6" xfId="13814" xr:uid="{00000000-0005-0000-0000-0000092A0000}"/>
    <cellStyle name="SAPBEXexcGood1 2 8 7" xfId="15795" xr:uid="{00000000-0005-0000-0000-00000A2A0000}"/>
    <cellStyle name="SAPBEXexcGood1 2 8 8" xfId="17836" xr:uid="{00000000-0005-0000-0000-00000B2A0000}"/>
    <cellStyle name="SAPBEXexcGood1 2 8 9" xfId="19674" xr:uid="{00000000-0005-0000-0000-00000C2A0000}"/>
    <cellStyle name="SAPBEXexcGood1 2 9" xfId="2356" xr:uid="{00000000-0005-0000-0000-00000D2A0000}"/>
    <cellStyle name="SAPBEXexcGood1 2 9 10" xfId="21236" xr:uid="{00000000-0005-0000-0000-00000E2A0000}"/>
    <cellStyle name="SAPBEXexcGood1 2 9 11" xfId="22812" xr:uid="{00000000-0005-0000-0000-00000F2A0000}"/>
    <cellStyle name="SAPBEXexcGood1 2 9 2" xfId="5259" xr:uid="{00000000-0005-0000-0000-0000102A0000}"/>
    <cellStyle name="SAPBEXexcGood1 2 9 3" xfId="7735" xr:uid="{00000000-0005-0000-0000-0000112A0000}"/>
    <cellStyle name="SAPBEXexcGood1 2 9 4" xfId="9688" xr:uid="{00000000-0005-0000-0000-0000122A0000}"/>
    <cellStyle name="SAPBEXexcGood1 2 9 5" xfId="11642" xr:uid="{00000000-0005-0000-0000-0000132A0000}"/>
    <cellStyle name="SAPBEXexcGood1 2 9 6" xfId="13594" xr:uid="{00000000-0005-0000-0000-0000142A0000}"/>
    <cellStyle name="SAPBEXexcGood1 2 9 7" xfId="13063" xr:uid="{00000000-0005-0000-0000-0000152A0000}"/>
    <cellStyle name="SAPBEXexcGood1 2 9 8" xfId="17622" xr:uid="{00000000-0005-0000-0000-0000162A0000}"/>
    <cellStyle name="SAPBEXexcGood1 2 9 9" xfId="19468" xr:uid="{00000000-0005-0000-0000-0000172A0000}"/>
    <cellStyle name="SAPBEXexcGood1 20" xfId="13679" xr:uid="{00000000-0005-0000-0000-0000182A0000}"/>
    <cellStyle name="SAPBEXexcGood1 21" xfId="15631" xr:uid="{00000000-0005-0000-0000-0000192A0000}"/>
    <cellStyle name="SAPBEXexcGood1 22" xfId="18648" xr:uid="{00000000-0005-0000-0000-00001A2A0000}"/>
    <cellStyle name="SAPBEXexcGood1 23" xfId="17731" xr:uid="{00000000-0005-0000-0000-00001B2A0000}"/>
    <cellStyle name="SAPBEXexcGood1 3" xfId="446" xr:uid="{00000000-0005-0000-0000-00001C2A0000}"/>
    <cellStyle name="SAPBEXexcGood1 3 10" xfId="5827" xr:uid="{00000000-0005-0000-0000-00001D2A0000}"/>
    <cellStyle name="SAPBEXexcGood1 3 11" xfId="3486" xr:uid="{00000000-0005-0000-0000-00001E2A0000}"/>
    <cellStyle name="SAPBEXexcGood1 3 12" xfId="7807" xr:uid="{00000000-0005-0000-0000-00001F2A0000}"/>
    <cellStyle name="SAPBEXexcGood1 3 13" xfId="9760" xr:uid="{00000000-0005-0000-0000-0000202A0000}"/>
    <cellStyle name="SAPBEXexcGood1 3 14" xfId="15180" xr:uid="{00000000-0005-0000-0000-0000212A0000}"/>
    <cellStyle name="SAPBEXexcGood1 3 15" xfId="15984" xr:uid="{00000000-0005-0000-0000-0000222A0000}"/>
    <cellStyle name="SAPBEXexcGood1 3 16" xfId="13707" xr:uid="{00000000-0005-0000-0000-0000232A0000}"/>
    <cellStyle name="SAPBEXexcGood1 3 17" xfId="19153" xr:uid="{00000000-0005-0000-0000-0000242A0000}"/>
    <cellStyle name="SAPBEXexcGood1 3 18" xfId="19567" xr:uid="{00000000-0005-0000-0000-0000252A0000}"/>
    <cellStyle name="SAPBEXexcGood1 3 2" xfId="994" xr:uid="{00000000-0005-0000-0000-0000262A0000}"/>
    <cellStyle name="SAPBEXexcGood1 3 2 10" xfId="20041" xr:uid="{00000000-0005-0000-0000-0000272A0000}"/>
    <cellStyle name="SAPBEXexcGood1 3 2 11" xfId="21788" xr:uid="{00000000-0005-0000-0000-0000282A0000}"/>
    <cellStyle name="SAPBEXexcGood1 3 2 2" xfId="3897" xr:uid="{00000000-0005-0000-0000-0000292A0000}"/>
    <cellStyle name="SAPBEXexcGood1 3 2 3" xfId="6375" xr:uid="{00000000-0005-0000-0000-00002A2A0000}"/>
    <cellStyle name="SAPBEXexcGood1 3 2 4" xfId="8332" xr:uid="{00000000-0005-0000-0000-00002B2A0000}"/>
    <cellStyle name="SAPBEXexcGood1 3 2 5" xfId="10285" xr:uid="{00000000-0005-0000-0000-00002C2A0000}"/>
    <cellStyle name="SAPBEXexcGood1 3 2 6" xfId="12240" xr:uid="{00000000-0005-0000-0000-00002D2A0000}"/>
    <cellStyle name="SAPBEXexcGood1 3 2 7" xfId="16014" xr:uid="{00000000-0005-0000-0000-00002E2A0000}"/>
    <cellStyle name="SAPBEXexcGood1 3 2 8" xfId="16318" xr:uid="{00000000-0005-0000-0000-00002F2A0000}"/>
    <cellStyle name="SAPBEXexcGood1 3 2 9" xfId="18206" xr:uid="{00000000-0005-0000-0000-0000302A0000}"/>
    <cellStyle name="SAPBEXexcGood1 3 3" xfId="1307" xr:uid="{00000000-0005-0000-0000-0000312A0000}"/>
    <cellStyle name="SAPBEXexcGood1 3 3 10" xfId="20292" xr:uid="{00000000-0005-0000-0000-0000322A0000}"/>
    <cellStyle name="SAPBEXexcGood1 3 3 11" xfId="21984" xr:uid="{00000000-0005-0000-0000-0000332A0000}"/>
    <cellStyle name="SAPBEXexcGood1 3 3 2" xfId="4210" xr:uid="{00000000-0005-0000-0000-0000342A0000}"/>
    <cellStyle name="SAPBEXexcGood1 3 3 3" xfId="6688" xr:uid="{00000000-0005-0000-0000-0000352A0000}"/>
    <cellStyle name="SAPBEXexcGood1 3 3 4" xfId="8644" xr:uid="{00000000-0005-0000-0000-0000362A0000}"/>
    <cellStyle name="SAPBEXexcGood1 3 3 5" xfId="10597" xr:uid="{00000000-0005-0000-0000-0000372A0000}"/>
    <cellStyle name="SAPBEXexcGood1 3 3 6" xfId="12551" xr:uid="{00000000-0005-0000-0000-0000382A0000}"/>
    <cellStyle name="SAPBEXexcGood1 3 3 7" xfId="14742" xr:uid="{00000000-0005-0000-0000-0000392A0000}"/>
    <cellStyle name="SAPBEXexcGood1 3 3 8" xfId="16613" xr:uid="{00000000-0005-0000-0000-00003A2A0000}"/>
    <cellStyle name="SAPBEXexcGood1 3 3 9" xfId="18485" xr:uid="{00000000-0005-0000-0000-00003B2A0000}"/>
    <cellStyle name="SAPBEXexcGood1 3 4" xfId="1652" xr:uid="{00000000-0005-0000-0000-00003C2A0000}"/>
    <cellStyle name="SAPBEXexcGood1 3 4 10" xfId="20620" xr:uid="{00000000-0005-0000-0000-00003D2A0000}"/>
    <cellStyle name="SAPBEXexcGood1 3 4 11" xfId="22292" xr:uid="{00000000-0005-0000-0000-00003E2A0000}"/>
    <cellStyle name="SAPBEXexcGood1 3 4 2" xfId="4555" xr:uid="{00000000-0005-0000-0000-00003F2A0000}"/>
    <cellStyle name="SAPBEXexcGood1 3 4 3" xfId="7033" xr:uid="{00000000-0005-0000-0000-0000402A0000}"/>
    <cellStyle name="SAPBEXexcGood1 3 4 4" xfId="8989" xr:uid="{00000000-0005-0000-0000-0000412A0000}"/>
    <cellStyle name="SAPBEXexcGood1 3 4 5" xfId="10942" xr:uid="{00000000-0005-0000-0000-0000422A0000}"/>
    <cellStyle name="SAPBEXexcGood1 3 4 6" xfId="12896" xr:uid="{00000000-0005-0000-0000-0000432A0000}"/>
    <cellStyle name="SAPBEXexcGood1 3 4 7" xfId="15293" xr:uid="{00000000-0005-0000-0000-0000442A0000}"/>
    <cellStyle name="SAPBEXexcGood1 3 4 8" xfId="16951" xr:uid="{00000000-0005-0000-0000-0000452A0000}"/>
    <cellStyle name="SAPBEXexcGood1 3 4 9" xfId="18822" xr:uid="{00000000-0005-0000-0000-0000462A0000}"/>
    <cellStyle name="SAPBEXexcGood1 3 5" xfId="1919" xr:uid="{00000000-0005-0000-0000-0000472A0000}"/>
    <cellStyle name="SAPBEXexcGood1 3 5 10" xfId="20830" xr:uid="{00000000-0005-0000-0000-0000482A0000}"/>
    <cellStyle name="SAPBEXexcGood1 3 5 11" xfId="22444" xr:uid="{00000000-0005-0000-0000-0000492A0000}"/>
    <cellStyle name="SAPBEXexcGood1 3 5 2" xfId="4822" xr:uid="{00000000-0005-0000-0000-00004A2A0000}"/>
    <cellStyle name="SAPBEXexcGood1 3 5 3" xfId="7300" xr:uid="{00000000-0005-0000-0000-00004B2A0000}"/>
    <cellStyle name="SAPBEXexcGood1 3 5 4" xfId="9254" xr:uid="{00000000-0005-0000-0000-00004C2A0000}"/>
    <cellStyle name="SAPBEXexcGood1 3 5 5" xfId="11208" xr:uid="{00000000-0005-0000-0000-00004D2A0000}"/>
    <cellStyle name="SAPBEXexcGood1 3 5 6" xfId="13160" xr:uid="{00000000-0005-0000-0000-00004E2A0000}"/>
    <cellStyle name="SAPBEXexcGood1 3 5 7" xfId="14313" xr:uid="{00000000-0005-0000-0000-00004F2A0000}"/>
    <cellStyle name="SAPBEXexcGood1 3 5 8" xfId="17196" xr:uid="{00000000-0005-0000-0000-0000502A0000}"/>
    <cellStyle name="SAPBEXexcGood1 3 5 9" xfId="19055" xr:uid="{00000000-0005-0000-0000-0000512A0000}"/>
    <cellStyle name="SAPBEXexcGood1 3 6" xfId="2145" xr:uid="{00000000-0005-0000-0000-0000522A0000}"/>
    <cellStyle name="SAPBEXexcGood1 3 6 10" xfId="21039" xr:uid="{00000000-0005-0000-0000-0000532A0000}"/>
    <cellStyle name="SAPBEXexcGood1 3 6 11" xfId="22630" xr:uid="{00000000-0005-0000-0000-0000542A0000}"/>
    <cellStyle name="SAPBEXexcGood1 3 6 2" xfId="5048" xr:uid="{00000000-0005-0000-0000-0000552A0000}"/>
    <cellStyle name="SAPBEXexcGood1 3 6 3" xfId="7525" xr:uid="{00000000-0005-0000-0000-0000562A0000}"/>
    <cellStyle name="SAPBEXexcGood1 3 6 4" xfId="9478" xr:uid="{00000000-0005-0000-0000-0000572A0000}"/>
    <cellStyle name="SAPBEXexcGood1 3 6 5" xfId="11432" xr:uid="{00000000-0005-0000-0000-0000582A0000}"/>
    <cellStyle name="SAPBEXexcGood1 3 6 6" xfId="13385" xr:uid="{00000000-0005-0000-0000-0000592A0000}"/>
    <cellStyle name="SAPBEXexcGood1 3 6 7" xfId="14151" xr:uid="{00000000-0005-0000-0000-00005A2A0000}"/>
    <cellStyle name="SAPBEXexcGood1 3 6 8" xfId="17416" xr:uid="{00000000-0005-0000-0000-00005B2A0000}"/>
    <cellStyle name="SAPBEXexcGood1 3 6 9" xfId="19268" xr:uid="{00000000-0005-0000-0000-00005C2A0000}"/>
    <cellStyle name="SAPBEXexcGood1 3 7" xfId="2513" xr:uid="{00000000-0005-0000-0000-00005D2A0000}"/>
    <cellStyle name="SAPBEXexcGood1 3 7 10" xfId="21371" xr:uid="{00000000-0005-0000-0000-00005E2A0000}"/>
    <cellStyle name="SAPBEXexcGood1 3 7 11" xfId="22925" xr:uid="{00000000-0005-0000-0000-00005F2A0000}"/>
    <cellStyle name="SAPBEXexcGood1 3 7 2" xfId="5415" xr:uid="{00000000-0005-0000-0000-0000602A0000}"/>
    <cellStyle name="SAPBEXexcGood1 3 7 3" xfId="7891" xr:uid="{00000000-0005-0000-0000-0000612A0000}"/>
    <cellStyle name="SAPBEXexcGood1 3 7 4" xfId="9843" xr:uid="{00000000-0005-0000-0000-0000622A0000}"/>
    <cellStyle name="SAPBEXexcGood1 3 7 5" xfId="11798" xr:uid="{00000000-0005-0000-0000-0000632A0000}"/>
    <cellStyle name="SAPBEXexcGood1 3 7 6" xfId="13750" xr:uid="{00000000-0005-0000-0000-0000642A0000}"/>
    <cellStyle name="SAPBEXexcGood1 3 7 7" xfId="15602" xr:uid="{00000000-0005-0000-0000-0000652A0000}"/>
    <cellStyle name="SAPBEXexcGood1 3 7 8" xfId="17772" xr:uid="{00000000-0005-0000-0000-0000662A0000}"/>
    <cellStyle name="SAPBEXexcGood1 3 7 9" xfId="19611" xr:uid="{00000000-0005-0000-0000-0000672A0000}"/>
    <cellStyle name="SAPBEXexcGood1 3 8" xfId="2809" xr:uid="{00000000-0005-0000-0000-0000682A0000}"/>
    <cellStyle name="SAPBEXexcGood1 3 8 10" xfId="21646" xr:uid="{00000000-0005-0000-0000-0000692A0000}"/>
    <cellStyle name="SAPBEXexcGood1 3 8 11" xfId="23176" xr:uid="{00000000-0005-0000-0000-00006A2A0000}"/>
    <cellStyle name="SAPBEXexcGood1 3 8 2" xfId="5711" xr:uid="{00000000-0005-0000-0000-00006B2A0000}"/>
    <cellStyle name="SAPBEXexcGood1 3 8 3" xfId="8187" xr:uid="{00000000-0005-0000-0000-00006C2A0000}"/>
    <cellStyle name="SAPBEXexcGood1 3 8 4" xfId="10139" xr:uid="{00000000-0005-0000-0000-00006D2A0000}"/>
    <cellStyle name="SAPBEXexcGood1 3 8 5" xfId="12094" xr:uid="{00000000-0005-0000-0000-00006E2A0000}"/>
    <cellStyle name="SAPBEXexcGood1 3 8 6" xfId="14044" xr:uid="{00000000-0005-0000-0000-00006F2A0000}"/>
    <cellStyle name="SAPBEXexcGood1 3 8 7" xfId="16173" xr:uid="{00000000-0005-0000-0000-0000702A0000}"/>
    <cellStyle name="SAPBEXexcGood1 3 8 8" xfId="18061" xr:uid="{00000000-0005-0000-0000-0000712A0000}"/>
    <cellStyle name="SAPBEXexcGood1 3 8 9" xfId="19896" xr:uid="{00000000-0005-0000-0000-0000722A0000}"/>
    <cellStyle name="SAPBEXexcGood1 3 9" xfId="3349" xr:uid="{00000000-0005-0000-0000-0000732A0000}"/>
    <cellStyle name="SAPBEXexcGood1 4" xfId="449" xr:uid="{00000000-0005-0000-0000-0000742A0000}"/>
    <cellStyle name="SAPBEXexcGood1 4 10" xfId="5830" xr:uid="{00000000-0005-0000-0000-0000752A0000}"/>
    <cellStyle name="SAPBEXexcGood1 4 11" xfId="7605" xr:uid="{00000000-0005-0000-0000-0000762A0000}"/>
    <cellStyle name="SAPBEXexcGood1 4 12" xfId="9356" xr:uid="{00000000-0005-0000-0000-0000772A0000}"/>
    <cellStyle name="SAPBEXexcGood1 4 13" xfId="11310" xr:uid="{00000000-0005-0000-0000-0000782A0000}"/>
    <cellStyle name="SAPBEXexcGood1 4 14" xfId="14304" xr:uid="{00000000-0005-0000-0000-0000792A0000}"/>
    <cellStyle name="SAPBEXexcGood1 4 15" xfId="13033" xr:uid="{00000000-0005-0000-0000-00007A2A0000}"/>
    <cellStyle name="SAPBEXexcGood1 4 16" xfId="17297" xr:uid="{00000000-0005-0000-0000-00007B2A0000}"/>
    <cellStyle name="SAPBEXexcGood1 4 17" xfId="18669" xr:uid="{00000000-0005-0000-0000-00007C2A0000}"/>
    <cellStyle name="SAPBEXexcGood1 4 18" xfId="20929" xr:uid="{00000000-0005-0000-0000-00007D2A0000}"/>
    <cellStyle name="SAPBEXexcGood1 4 2" xfId="997" xr:uid="{00000000-0005-0000-0000-00007E2A0000}"/>
    <cellStyle name="SAPBEXexcGood1 4 2 10" xfId="20044" xr:uid="{00000000-0005-0000-0000-00007F2A0000}"/>
    <cellStyle name="SAPBEXexcGood1 4 2 11" xfId="21791" xr:uid="{00000000-0005-0000-0000-0000802A0000}"/>
    <cellStyle name="SAPBEXexcGood1 4 2 2" xfId="3900" xr:uid="{00000000-0005-0000-0000-0000812A0000}"/>
    <cellStyle name="SAPBEXexcGood1 4 2 3" xfId="6378" xr:uid="{00000000-0005-0000-0000-0000822A0000}"/>
    <cellStyle name="SAPBEXexcGood1 4 2 4" xfId="8335" xr:uid="{00000000-0005-0000-0000-0000832A0000}"/>
    <cellStyle name="SAPBEXexcGood1 4 2 5" xfId="10288" xr:uid="{00000000-0005-0000-0000-0000842A0000}"/>
    <cellStyle name="SAPBEXexcGood1 4 2 6" xfId="12243" xr:uid="{00000000-0005-0000-0000-0000852A0000}"/>
    <cellStyle name="SAPBEXexcGood1 4 2 7" xfId="15999" xr:uid="{00000000-0005-0000-0000-0000862A0000}"/>
    <cellStyle name="SAPBEXexcGood1 4 2 8" xfId="16321" xr:uid="{00000000-0005-0000-0000-0000872A0000}"/>
    <cellStyle name="SAPBEXexcGood1 4 2 9" xfId="18209" xr:uid="{00000000-0005-0000-0000-0000882A0000}"/>
    <cellStyle name="SAPBEXexcGood1 4 3" xfId="1310" xr:uid="{00000000-0005-0000-0000-0000892A0000}"/>
    <cellStyle name="SAPBEXexcGood1 4 3 10" xfId="20295" xr:uid="{00000000-0005-0000-0000-00008A2A0000}"/>
    <cellStyle name="SAPBEXexcGood1 4 3 11" xfId="21987" xr:uid="{00000000-0005-0000-0000-00008B2A0000}"/>
    <cellStyle name="SAPBEXexcGood1 4 3 2" xfId="4213" xr:uid="{00000000-0005-0000-0000-00008C2A0000}"/>
    <cellStyle name="SAPBEXexcGood1 4 3 3" xfId="6691" xr:uid="{00000000-0005-0000-0000-00008D2A0000}"/>
    <cellStyle name="SAPBEXexcGood1 4 3 4" xfId="8647" xr:uid="{00000000-0005-0000-0000-00008E2A0000}"/>
    <cellStyle name="SAPBEXexcGood1 4 3 5" xfId="10600" xr:uid="{00000000-0005-0000-0000-00008F2A0000}"/>
    <cellStyle name="SAPBEXexcGood1 4 3 6" xfId="12554" xr:uid="{00000000-0005-0000-0000-0000902A0000}"/>
    <cellStyle name="SAPBEXexcGood1 4 3 7" xfId="11100" xr:uid="{00000000-0005-0000-0000-0000912A0000}"/>
    <cellStyle name="SAPBEXexcGood1 4 3 8" xfId="16616" xr:uid="{00000000-0005-0000-0000-0000922A0000}"/>
    <cellStyle name="SAPBEXexcGood1 4 3 9" xfId="18488" xr:uid="{00000000-0005-0000-0000-0000932A0000}"/>
    <cellStyle name="SAPBEXexcGood1 4 4" xfId="1655" xr:uid="{00000000-0005-0000-0000-0000942A0000}"/>
    <cellStyle name="SAPBEXexcGood1 4 4 10" xfId="20623" xr:uid="{00000000-0005-0000-0000-0000952A0000}"/>
    <cellStyle name="SAPBEXexcGood1 4 4 11" xfId="22295" xr:uid="{00000000-0005-0000-0000-0000962A0000}"/>
    <cellStyle name="SAPBEXexcGood1 4 4 2" xfId="4558" xr:uid="{00000000-0005-0000-0000-0000972A0000}"/>
    <cellStyle name="SAPBEXexcGood1 4 4 3" xfId="7036" xr:uid="{00000000-0005-0000-0000-0000982A0000}"/>
    <cellStyle name="SAPBEXexcGood1 4 4 4" xfId="8992" xr:uid="{00000000-0005-0000-0000-0000992A0000}"/>
    <cellStyle name="SAPBEXexcGood1 4 4 5" xfId="10945" xr:uid="{00000000-0005-0000-0000-00009A2A0000}"/>
    <cellStyle name="SAPBEXexcGood1 4 4 6" xfId="12899" xr:uid="{00000000-0005-0000-0000-00009B2A0000}"/>
    <cellStyle name="SAPBEXexcGood1 4 4 7" xfId="13363" xr:uid="{00000000-0005-0000-0000-00009C2A0000}"/>
    <cellStyle name="SAPBEXexcGood1 4 4 8" xfId="16954" xr:uid="{00000000-0005-0000-0000-00009D2A0000}"/>
    <cellStyle name="SAPBEXexcGood1 4 4 9" xfId="18825" xr:uid="{00000000-0005-0000-0000-00009E2A0000}"/>
    <cellStyle name="SAPBEXexcGood1 4 5" xfId="1922" xr:uid="{00000000-0005-0000-0000-00009F2A0000}"/>
    <cellStyle name="SAPBEXexcGood1 4 5 10" xfId="20833" xr:uid="{00000000-0005-0000-0000-0000A02A0000}"/>
    <cellStyle name="SAPBEXexcGood1 4 5 11" xfId="22447" xr:uid="{00000000-0005-0000-0000-0000A12A0000}"/>
    <cellStyle name="SAPBEXexcGood1 4 5 2" xfId="4825" xr:uid="{00000000-0005-0000-0000-0000A22A0000}"/>
    <cellStyle name="SAPBEXexcGood1 4 5 3" xfId="7303" xr:uid="{00000000-0005-0000-0000-0000A32A0000}"/>
    <cellStyle name="SAPBEXexcGood1 4 5 4" xfId="9257" xr:uid="{00000000-0005-0000-0000-0000A42A0000}"/>
    <cellStyle name="SAPBEXexcGood1 4 5 5" xfId="11211" xr:uid="{00000000-0005-0000-0000-0000A52A0000}"/>
    <cellStyle name="SAPBEXexcGood1 4 5 6" xfId="13163" xr:uid="{00000000-0005-0000-0000-0000A62A0000}"/>
    <cellStyle name="SAPBEXexcGood1 4 5 7" xfId="14310" xr:uid="{00000000-0005-0000-0000-0000A72A0000}"/>
    <cellStyle name="SAPBEXexcGood1 4 5 8" xfId="17199" xr:uid="{00000000-0005-0000-0000-0000A82A0000}"/>
    <cellStyle name="SAPBEXexcGood1 4 5 9" xfId="19058" xr:uid="{00000000-0005-0000-0000-0000A92A0000}"/>
    <cellStyle name="SAPBEXexcGood1 4 6" xfId="2143" xr:uid="{00000000-0005-0000-0000-0000AA2A0000}"/>
    <cellStyle name="SAPBEXexcGood1 4 6 10" xfId="21037" xr:uid="{00000000-0005-0000-0000-0000AB2A0000}"/>
    <cellStyle name="SAPBEXexcGood1 4 6 11" xfId="22628" xr:uid="{00000000-0005-0000-0000-0000AC2A0000}"/>
    <cellStyle name="SAPBEXexcGood1 4 6 2" xfId="5046" xr:uid="{00000000-0005-0000-0000-0000AD2A0000}"/>
    <cellStyle name="SAPBEXexcGood1 4 6 3" xfId="7523" xr:uid="{00000000-0005-0000-0000-0000AE2A0000}"/>
    <cellStyle name="SAPBEXexcGood1 4 6 4" xfId="9476" xr:uid="{00000000-0005-0000-0000-0000AF2A0000}"/>
    <cellStyle name="SAPBEXexcGood1 4 6 5" xfId="11430" xr:uid="{00000000-0005-0000-0000-0000B02A0000}"/>
    <cellStyle name="SAPBEXexcGood1 4 6 6" xfId="13383" xr:uid="{00000000-0005-0000-0000-0000B12A0000}"/>
    <cellStyle name="SAPBEXexcGood1 4 6 7" xfId="14789" xr:uid="{00000000-0005-0000-0000-0000B22A0000}"/>
    <cellStyle name="SAPBEXexcGood1 4 6 8" xfId="17414" xr:uid="{00000000-0005-0000-0000-0000B32A0000}"/>
    <cellStyle name="SAPBEXexcGood1 4 6 9" xfId="19266" xr:uid="{00000000-0005-0000-0000-0000B42A0000}"/>
    <cellStyle name="SAPBEXexcGood1 4 7" xfId="2555" xr:uid="{00000000-0005-0000-0000-0000B52A0000}"/>
    <cellStyle name="SAPBEXexcGood1 4 7 10" xfId="21411" xr:uid="{00000000-0005-0000-0000-0000B62A0000}"/>
    <cellStyle name="SAPBEXexcGood1 4 7 11" xfId="22965" xr:uid="{00000000-0005-0000-0000-0000B72A0000}"/>
    <cellStyle name="SAPBEXexcGood1 4 7 2" xfId="5457" xr:uid="{00000000-0005-0000-0000-0000B82A0000}"/>
    <cellStyle name="SAPBEXexcGood1 4 7 3" xfId="7933" xr:uid="{00000000-0005-0000-0000-0000B92A0000}"/>
    <cellStyle name="SAPBEXexcGood1 4 7 4" xfId="9885" xr:uid="{00000000-0005-0000-0000-0000BA2A0000}"/>
    <cellStyle name="SAPBEXexcGood1 4 7 5" xfId="11840" xr:uid="{00000000-0005-0000-0000-0000BB2A0000}"/>
    <cellStyle name="SAPBEXexcGood1 4 7 6" xfId="13792" xr:uid="{00000000-0005-0000-0000-0000BC2A0000}"/>
    <cellStyle name="SAPBEXexcGood1 4 7 7" xfId="14964" xr:uid="{00000000-0005-0000-0000-0000BD2A0000}"/>
    <cellStyle name="SAPBEXexcGood1 4 7 8" xfId="17814" xr:uid="{00000000-0005-0000-0000-0000BE2A0000}"/>
    <cellStyle name="SAPBEXexcGood1 4 7 9" xfId="19653" xr:uid="{00000000-0005-0000-0000-0000BF2A0000}"/>
    <cellStyle name="SAPBEXexcGood1 4 8" xfId="2426" xr:uid="{00000000-0005-0000-0000-0000C02A0000}"/>
    <cellStyle name="SAPBEXexcGood1 4 8 10" xfId="21305" xr:uid="{00000000-0005-0000-0000-0000C12A0000}"/>
    <cellStyle name="SAPBEXexcGood1 4 8 11" xfId="22876" xr:uid="{00000000-0005-0000-0000-0000C22A0000}"/>
    <cellStyle name="SAPBEXexcGood1 4 8 2" xfId="5329" xr:uid="{00000000-0005-0000-0000-0000C32A0000}"/>
    <cellStyle name="SAPBEXexcGood1 4 8 3" xfId="7805" xr:uid="{00000000-0005-0000-0000-0000C42A0000}"/>
    <cellStyle name="SAPBEXexcGood1 4 8 4" xfId="9758" xr:uid="{00000000-0005-0000-0000-0000C52A0000}"/>
    <cellStyle name="SAPBEXexcGood1 4 8 5" xfId="11712" xr:uid="{00000000-0005-0000-0000-0000C62A0000}"/>
    <cellStyle name="SAPBEXexcGood1 4 8 6" xfId="13663" xr:uid="{00000000-0005-0000-0000-0000C72A0000}"/>
    <cellStyle name="SAPBEXexcGood1 4 8 7" xfId="14996" xr:uid="{00000000-0005-0000-0000-0000C82A0000}"/>
    <cellStyle name="SAPBEXexcGood1 4 8 8" xfId="17692" xr:uid="{00000000-0005-0000-0000-0000C92A0000}"/>
    <cellStyle name="SAPBEXexcGood1 4 8 9" xfId="19537" xr:uid="{00000000-0005-0000-0000-0000CA2A0000}"/>
    <cellStyle name="SAPBEXexcGood1 4 9" xfId="3352" xr:uid="{00000000-0005-0000-0000-0000CB2A0000}"/>
    <cellStyle name="SAPBEXexcGood1 5" xfId="482" xr:uid="{00000000-0005-0000-0000-0000CC2A0000}"/>
    <cellStyle name="SAPBEXexcGood1 5 10" xfId="5863" xr:uid="{00000000-0005-0000-0000-0000CD2A0000}"/>
    <cellStyle name="SAPBEXexcGood1 5 11" xfId="6610" xr:uid="{00000000-0005-0000-0000-0000CE2A0000}"/>
    <cellStyle name="SAPBEXexcGood1 5 12" xfId="6554" xr:uid="{00000000-0005-0000-0000-0000CF2A0000}"/>
    <cellStyle name="SAPBEXexcGood1 5 13" xfId="6565" xr:uid="{00000000-0005-0000-0000-0000D02A0000}"/>
    <cellStyle name="SAPBEXexcGood1 5 14" xfId="14573" xr:uid="{00000000-0005-0000-0000-0000D12A0000}"/>
    <cellStyle name="SAPBEXexcGood1 5 15" xfId="15504" xr:uid="{00000000-0005-0000-0000-0000D22A0000}"/>
    <cellStyle name="SAPBEXexcGood1 5 16" xfId="13697" xr:uid="{00000000-0005-0000-0000-0000D32A0000}"/>
    <cellStyle name="SAPBEXexcGood1 5 17" xfId="16508" xr:uid="{00000000-0005-0000-0000-0000D42A0000}"/>
    <cellStyle name="SAPBEXexcGood1 5 18" xfId="18974" xr:uid="{00000000-0005-0000-0000-0000D52A0000}"/>
    <cellStyle name="SAPBEXexcGood1 5 2" xfId="1030" xr:uid="{00000000-0005-0000-0000-0000D62A0000}"/>
    <cellStyle name="SAPBEXexcGood1 5 2 10" xfId="20077" xr:uid="{00000000-0005-0000-0000-0000D72A0000}"/>
    <cellStyle name="SAPBEXexcGood1 5 2 11" xfId="21824" xr:uid="{00000000-0005-0000-0000-0000D82A0000}"/>
    <cellStyle name="SAPBEXexcGood1 5 2 2" xfId="3933" xr:uid="{00000000-0005-0000-0000-0000D92A0000}"/>
    <cellStyle name="SAPBEXexcGood1 5 2 3" xfId="6411" xr:uid="{00000000-0005-0000-0000-0000DA2A0000}"/>
    <cellStyle name="SAPBEXexcGood1 5 2 4" xfId="8368" xr:uid="{00000000-0005-0000-0000-0000DB2A0000}"/>
    <cellStyle name="SAPBEXexcGood1 5 2 5" xfId="10321" xr:uid="{00000000-0005-0000-0000-0000DC2A0000}"/>
    <cellStyle name="SAPBEXexcGood1 5 2 6" xfId="12276" xr:uid="{00000000-0005-0000-0000-0000DD2A0000}"/>
    <cellStyle name="SAPBEXexcGood1 5 2 7" xfId="14279" xr:uid="{00000000-0005-0000-0000-0000DE2A0000}"/>
    <cellStyle name="SAPBEXexcGood1 5 2 8" xfId="16354" xr:uid="{00000000-0005-0000-0000-0000DF2A0000}"/>
    <cellStyle name="SAPBEXexcGood1 5 2 9" xfId="18242" xr:uid="{00000000-0005-0000-0000-0000E02A0000}"/>
    <cellStyle name="SAPBEXexcGood1 5 3" xfId="1343" xr:uid="{00000000-0005-0000-0000-0000E12A0000}"/>
    <cellStyle name="SAPBEXexcGood1 5 3 10" xfId="20328" xr:uid="{00000000-0005-0000-0000-0000E22A0000}"/>
    <cellStyle name="SAPBEXexcGood1 5 3 11" xfId="22020" xr:uid="{00000000-0005-0000-0000-0000E32A0000}"/>
    <cellStyle name="SAPBEXexcGood1 5 3 2" xfId="4246" xr:uid="{00000000-0005-0000-0000-0000E42A0000}"/>
    <cellStyle name="SAPBEXexcGood1 5 3 3" xfId="6724" xr:uid="{00000000-0005-0000-0000-0000E52A0000}"/>
    <cellStyle name="SAPBEXexcGood1 5 3 4" xfId="8680" xr:uid="{00000000-0005-0000-0000-0000E62A0000}"/>
    <cellStyle name="SAPBEXexcGood1 5 3 5" xfId="10633" xr:uid="{00000000-0005-0000-0000-0000E72A0000}"/>
    <cellStyle name="SAPBEXexcGood1 5 3 6" xfId="12587" xr:uid="{00000000-0005-0000-0000-0000E82A0000}"/>
    <cellStyle name="SAPBEXexcGood1 5 3 7" xfId="14490" xr:uid="{00000000-0005-0000-0000-0000E92A0000}"/>
    <cellStyle name="SAPBEXexcGood1 5 3 8" xfId="16649" xr:uid="{00000000-0005-0000-0000-0000EA2A0000}"/>
    <cellStyle name="SAPBEXexcGood1 5 3 9" xfId="18521" xr:uid="{00000000-0005-0000-0000-0000EB2A0000}"/>
    <cellStyle name="SAPBEXexcGood1 5 4" xfId="1688" xr:uid="{00000000-0005-0000-0000-0000EC2A0000}"/>
    <cellStyle name="SAPBEXexcGood1 5 4 10" xfId="20656" xr:uid="{00000000-0005-0000-0000-0000ED2A0000}"/>
    <cellStyle name="SAPBEXexcGood1 5 4 11" xfId="22328" xr:uid="{00000000-0005-0000-0000-0000EE2A0000}"/>
    <cellStyle name="SAPBEXexcGood1 5 4 2" xfId="4591" xr:uid="{00000000-0005-0000-0000-0000EF2A0000}"/>
    <cellStyle name="SAPBEXexcGood1 5 4 3" xfId="7069" xr:uid="{00000000-0005-0000-0000-0000F02A0000}"/>
    <cellStyle name="SAPBEXexcGood1 5 4 4" xfId="9025" xr:uid="{00000000-0005-0000-0000-0000F12A0000}"/>
    <cellStyle name="SAPBEXexcGood1 5 4 5" xfId="10978" xr:uid="{00000000-0005-0000-0000-0000F22A0000}"/>
    <cellStyle name="SAPBEXexcGood1 5 4 6" xfId="12932" xr:uid="{00000000-0005-0000-0000-0000F32A0000}"/>
    <cellStyle name="SAPBEXexcGood1 5 4 7" xfId="15366" xr:uid="{00000000-0005-0000-0000-0000F42A0000}"/>
    <cellStyle name="SAPBEXexcGood1 5 4 8" xfId="16987" xr:uid="{00000000-0005-0000-0000-0000F52A0000}"/>
    <cellStyle name="SAPBEXexcGood1 5 4 9" xfId="18858" xr:uid="{00000000-0005-0000-0000-0000F62A0000}"/>
    <cellStyle name="SAPBEXexcGood1 5 5" xfId="1955" xr:uid="{00000000-0005-0000-0000-0000F72A0000}"/>
    <cellStyle name="SAPBEXexcGood1 5 5 10" xfId="20866" xr:uid="{00000000-0005-0000-0000-0000F82A0000}"/>
    <cellStyle name="SAPBEXexcGood1 5 5 11" xfId="22480" xr:uid="{00000000-0005-0000-0000-0000F92A0000}"/>
    <cellStyle name="SAPBEXexcGood1 5 5 2" xfId="4858" xr:uid="{00000000-0005-0000-0000-0000FA2A0000}"/>
    <cellStyle name="SAPBEXexcGood1 5 5 3" xfId="7336" xr:uid="{00000000-0005-0000-0000-0000FB2A0000}"/>
    <cellStyle name="SAPBEXexcGood1 5 5 4" xfId="9290" xr:uid="{00000000-0005-0000-0000-0000FC2A0000}"/>
    <cellStyle name="SAPBEXexcGood1 5 5 5" xfId="11244" xr:uid="{00000000-0005-0000-0000-0000FD2A0000}"/>
    <cellStyle name="SAPBEXexcGood1 5 5 6" xfId="13196" xr:uid="{00000000-0005-0000-0000-0000FE2A0000}"/>
    <cellStyle name="SAPBEXexcGood1 5 5 7" xfId="15632" xr:uid="{00000000-0005-0000-0000-0000FF2A0000}"/>
    <cellStyle name="SAPBEXexcGood1 5 5 8" xfId="17232" xr:uid="{00000000-0005-0000-0000-0000002B0000}"/>
    <cellStyle name="SAPBEXexcGood1 5 5 9" xfId="19091" xr:uid="{00000000-0005-0000-0000-0000012B0000}"/>
    <cellStyle name="SAPBEXexcGood1 5 6" xfId="2257" xr:uid="{00000000-0005-0000-0000-0000022B0000}"/>
    <cellStyle name="SAPBEXexcGood1 5 6 10" xfId="21147" xr:uid="{00000000-0005-0000-0000-0000032B0000}"/>
    <cellStyle name="SAPBEXexcGood1 5 6 11" xfId="22732" xr:uid="{00000000-0005-0000-0000-0000042B0000}"/>
    <cellStyle name="SAPBEXexcGood1 5 6 2" xfId="5160" xr:uid="{00000000-0005-0000-0000-0000052B0000}"/>
    <cellStyle name="SAPBEXexcGood1 5 6 3" xfId="7636" xr:uid="{00000000-0005-0000-0000-0000062B0000}"/>
    <cellStyle name="SAPBEXexcGood1 5 6 4" xfId="9590" xr:uid="{00000000-0005-0000-0000-0000072B0000}"/>
    <cellStyle name="SAPBEXexcGood1 5 6 5" xfId="11544" xr:uid="{00000000-0005-0000-0000-0000082B0000}"/>
    <cellStyle name="SAPBEXexcGood1 5 6 6" xfId="13497" xr:uid="{00000000-0005-0000-0000-0000092B0000}"/>
    <cellStyle name="SAPBEXexcGood1 5 6 7" xfId="5911" xr:uid="{00000000-0005-0000-0000-00000A2B0000}"/>
    <cellStyle name="SAPBEXexcGood1 5 6 8" xfId="17528" xr:uid="{00000000-0005-0000-0000-00000B2B0000}"/>
    <cellStyle name="SAPBEXexcGood1 5 6 9" xfId="19377" xr:uid="{00000000-0005-0000-0000-00000C2B0000}"/>
    <cellStyle name="SAPBEXexcGood1 5 7" xfId="2522" xr:uid="{00000000-0005-0000-0000-00000D2B0000}"/>
    <cellStyle name="SAPBEXexcGood1 5 7 10" xfId="21380" xr:uid="{00000000-0005-0000-0000-00000E2B0000}"/>
    <cellStyle name="SAPBEXexcGood1 5 7 11" xfId="22934" xr:uid="{00000000-0005-0000-0000-00000F2B0000}"/>
    <cellStyle name="SAPBEXexcGood1 5 7 2" xfId="5424" xr:uid="{00000000-0005-0000-0000-0000102B0000}"/>
    <cellStyle name="SAPBEXexcGood1 5 7 3" xfId="7900" xr:uid="{00000000-0005-0000-0000-0000112B0000}"/>
    <cellStyle name="SAPBEXexcGood1 5 7 4" xfId="9852" xr:uid="{00000000-0005-0000-0000-0000122B0000}"/>
    <cellStyle name="SAPBEXexcGood1 5 7 5" xfId="11807" xr:uid="{00000000-0005-0000-0000-0000132B0000}"/>
    <cellStyle name="SAPBEXexcGood1 5 7 6" xfId="13759" xr:uid="{00000000-0005-0000-0000-0000142B0000}"/>
    <cellStyle name="SAPBEXexcGood1 5 7 7" xfId="14975" xr:uid="{00000000-0005-0000-0000-0000152B0000}"/>
    <cellStyle name="SAPBEXexcGood1 5 7 8" xfId="17781" xr:uid="{00000000-0005-0000-0000-0000162B0000}"/>
    <cellStyle name="SAPBEXexcGood1 5 7 9" xfId="19620" xr:uid="{00000000-0005-0000-0000-0000172B0000}"/>
    <cellStyle name="SAPBEXexcGood1 5 8" xfId="2335" xr:uid="{00000000-0005-0000-0000-0000182B0000}"/>
    <cellStyle name="SAPBEXexcGood1 5 8 10" xfId="21215" xr:uid="{00000000-0005-0000-0000-0000192B0000}"/>
    <cellStyle name="SAPBEXexcGood1 5 8 11" xfId="22791" xr:uid="{00000000-0005-0000-0000-00001A2B0000}"/>
    <cellStyle name="SAPBEXexcGood1 5 8 2" xfId="5238" xr:uid="{00000000-0005-0000-0000-00001B2B0000}"/>
    <cellStyle name="SAPBEXexcGood1 5 8 3" xfId="7714" xr:uid="{00000000-0005-0000-0000-00001C2B0000}"/>
    <cellStyle name="SAPBEXexcGood1 5 8 4" xfId="9667" xr:uid="{00000000-0005-0000-0000-00001D2B0000}"/>
    <cellStyle name="SAPBEXexcGood1 5 8 5" xfId="11621" xr:uid="{00000000-0005-0000-0000-00001E2B0000}"/>
    <cellStyle name="SAPBEXexcGood1 5 8 6" xfId="13573" xr:uid="{00000000-0005-0000-0000-00001F2B0000}"/>
    <cellStyle name="SAPBEXexcGood1 5 8 7" xfId="15021" xr:uid="{00000000-0005-0000-0000-0000202B0000}"/>
    <cellStyle name="SAPBEXexcGood1 5 8 8" xfId="17601" xr:uid="{00000000-0005-0000-0000-0000212B0000}"/>
    <cellStyle name="SAPBEXexcGood1 5 8 9" xfId="19447" xr:uid="{00000000-0005-0000-0000-0000222B0000}"/>
    <cellStyle name="SAPBEXexcGood1 5 9" xfId="3385" xr:uid="{00000000-0005-0000-0000-0000232B0000}"/>
    <cellStyle name="SAPBEXexcGood1 6" xfId="867" xr:uid="{00000000-0005-0000-0000-0000242B0000}"/>
    <cellStyle name="SAPBEXexcGood1 6 10" xfId="15116" xr:uid="{00000000-0005-0000-0000-0000252B0000}"/>
    <cellStyle name="SAPBEXexcGood1 6 11" xfId="17081" xr:uid="{00000000-0005-0000-0000-0000262B0000}"/>
    <cellStyle name="SAPBEXexcGood1 6 12" xfId="16504" xr:uid="{00000000-0005-0000-0000-0000272B0000}"/>
    <cellStyle name="SAPBEXexcGood1 6 13" xfId="20748" xr:uid="{00000000-0005-0000-0000-0000282B0000}"/>
    <cellStyle name="SAPBEXexcGood1 6 2" xfId="2611" xr:uid="{00000000-0005-0000-0000-0000292B0000}"/>
    <cellStyle name="SAPBEXexcGood1 6 2 10" xfId="21467" xr:uid="{00000000-0005-0000-0000-00002A2B0000}"/>
    <cellStyle name="SAPBEXexcGood1 6 2 11" xfId="23019" xr:uid="{00000000-0005-0000-0000-00002B2B0000}"/>
    <cellStyle name="SAPBEXexcGood1 6 2 2" xfId="5513" xr:uid="{00000000-0005-0000-0000-00002C2B0000}"/>
    <cellStyle name="SAPBEXexcGood1 6 2 3" xfId="7989" xr:uid="{00000000-0005-0000-0000-00002D2B0000}"/>
    <cellStyle name="SAPBEXexcGood1 6 2 4" xfId="9941" xr:uid="{00000000-0005-0000-0000-00002E2B0000}"/>
    <cellStyle name="SAPBEXexcGood1 6 2 5" xfId="11896" xr:uid="{00000000-0005-0000-0000-00002F2B0000}"/>
    <cellStyle name="SAPBEXexcGood1 6 2 6" xfId="13848" xr:uid="{00000000-0005-0000-0000-0000302B0000}"/>
    <cellStyle name="SAPBEXexcGood1 6 2 7" xfId="10468" xr:uid="{00000000-0005-0000-0000-0000312B0000}"/>
    <cellStyle name="SAPBEXexcGood1 6 2 8" xfId="17870" xr:uid="{00000000-0005-0000-0000-0000322B0000}"/>
    <cellStyle name="SAPBEXexcGood1 6 2 9" xfId="19708" xr:uid="{00000000-0005-0000-0000-0000332B0000}"/>
    <cellStyle name="SAPBEXexcGood1 6 3" xfId="2807" xr:uid="{00000000-0005-0000-0000-0000342B0000}"/>
    <cellStyle name="SAPBEXexcGood1 6 3 10" xfId="21644" xr:uid="{00000000-0005-0000-0000-0000352B0000}"/>
    <cellStyle name="SAPBEXexcGood1 6 3 11" xfId="23174" xr:uid="{00000000-0005-0000-0000-0000362B0000}"/>
    <cellStyle name="SAPBEXexcGood1 6 3 2" xfId="5709" xr:uid="{00000000-0005-0000-0000-0000372B0000}"/>
    <cellStyle name="SAPBEXexcGood1 6 3 3" xfId="8185" xr:uid="{00000000-0005-0000-0000-0000382B0000}"/>
    <cellStyle name="SAPBEXexcGood1 6 3 4" xfId="10137" xr:uid="{00000000-0005-0000-0000-0000392B0000}"/>
    <cellStyle name="SAPBEXexcGood1 6 3 5" xfId="12092" xr:uid="{00000000-0005-0000-0000-00003A2B0000}"/>
    <cellStyle name="SAPBEXexcGood1 6 3 6" xfId="14042" xr:uid="{00000000-0005-0000-0000-00003B2B0000}"/>
    <cellStyle name="SAPBEXexcGood1 6 3 7" xfId="16171" xr:uid="{00000000-0005-0000-0000-00003C2B0000}"/>
    <cellStyle name="SAPBEXexcGood1 6 3 8" xfId="18059" xr:uid="{00000000-0005-0000-0000-00003D2B0000}"/>
    <cellStyle name="SAPBEXexcGood1 6 3 9" xfId="19894" xr:uid="{00000000-0005-0000-0000-00003E2B0000}"/>
    <cellStyle name="SAPBEXexcGood1 6 4" xfId="3770" xr:uid="{00000000-0005-0000-0000-00003F2B0000}"/>
    <cellStyle name="SAPBEXexcGood1 6 5" xfId="6248" xr:uid="{00000000-0005-0000-0000-0000402B0000}"/>
    <cellStyle name="SAPBEXexcGood1 6 6" xfId="6522" xr:uid="{00000000-0005-0000-0000-0000412B0000}"/>
    <cellStyle name="SAPBEXexcGood1 6 7" xfId="9123" xr:uid="{00000000-0005-0000-0000-0000422B0000}"/>
    <cellStyle name="SAPBEXexcGood1 6 8" xfId="11077" xr:uid="{00000000-0005-0000-0000-0000432B0000}"/>
    <cellStyle name="SAPBEXexcGood1 6 9" xfId="15204" xr:uid="{00000000-0005-0000-0000-0000442B0000}"/>
    <cellStyle name="SAPBEXexcGood1 7" xfId="771" xr:uid="{00000000-0005-0000-0000-0000452B0000}"/>
    <cellStyle name="SAPBEXexcGood1 7 10" xfId="18372" xr:uid="{00000000-0005-0000-0000-0000462B0000}"/>
    <cellStyle name="SAPBEXexcGood1 7 11" xfId="20765" xr:uid="{00000000-0005-0000-0000-0000472B0000}"/>
    <cellStyle name="SAPBEXexcGood1 7 2" xfId="3674" xr:uid="{00000000-0005-0000-0000-0000482B0000}"/>
    <cellStyle name="SAPBEXexcGood1 7 3" xfId="6152" xr:uid="{00000000-0005-0000-0000-0000492B0000}"/>
    <cellStyle name="SAPBEXexcGood1 7 4" xfId="8007" xr:uid="{00000000-0005-0000-0000-00004A2B0000}"/>
    <cellStyle name="SAPBEXexcGood1 7 5" xfId="9148" xr:uid="{00000000-0005-0000-0000-00004B2B0000}"/>
    <cellStyle name="SAPBEXexcGood1 7 6" xfId="11102" xr:uid="{00000000-0005-0000-0000-00004C2B0000}"/>
    <cellStyle name="SAPBEXexcGood1 7 7" xfId="14196" xr:uid="{00000000-0005-0000-0000-00004D2B0000}"/>
    <cellStyle name="SAPBEXexcGood1 7 8" xfId="14945" xr:uid="{00000000-0005-0000-0000-00004E2B0000}"/>
    <cellStyle name="SAPBEXexcGood1 7 9" xfId="17103" xr:uid="{00000000-0005-0000-0000-00004F2B0000}"/>
    <cellStyle name="SAPBEXexcGood1 8" xfId="1528" xr:uid="{00000000-0005-0000-0000-0000502B0000}"/>
    <cellStyle name="SAPBEXexcGood1 8 10" xfId="20497" xr:uid="{00000000-0005-0000-0000-0000512B0000}"/>
    <cellStyle name="SAPBEXexcGood1 8 11" xfId="22169" xr:uid="{00000000-0005-0000-0000-0000522B0000}"/>
    <cellStyle name="SAPBEXexcGood1 8 2" xfId="4431" xr:uid="{00000000-0005-0000-0000-0000532B0000}"/>
    <cellStyle name="SAPBEXexcGood1 8 3" xfId="6909" xr:uid="{00000000-0005-0000-0000-0000542B0000}"/>
    <cellStyle name="SAPBEXexcGood1 8 4" xfId="8865" xr:uid="{00000000-0005-0000-0000-0000552B0000}"/>
    <cellStyle name="SAPBEXexcGood1 8 5" xfId="10818" xr:uid="{00000000-0005-0000-0000-0000562B0000}"/>
    <cellStyle name="SAPBEXexcGood1 8 6" xfId="12772" xr:uid="{00000000-0005-0000-0000-0000572B0000}"/>
    <cellStyle name="SAPBEXexcGood1 8 7" xfId="14177" xr:uid="{00000000-0005-0000-0000-0000582B0000}"/>
    <cellStyle name="SAPBEXexcGood1 8 8" xfId="16827" xr:uid="{00000000-0005-0000-0000-0000592B0000}"/>
    <cellStyle name="SAPBEXexcGood1 8 9" xfId="18699" xr:uid="{00000000-0005-0000-0000-00005A2B0000}"/>
    <cellStyle name="SAPBEXexcGood1 9" xfId="1735" xr:uid="{00000000-0005-0000-0000-00005B2B0000}"/>
    <cellStyle name="SAPBEXexcGood1 9 10" xfId="20702" xr:uid="{00000000-0005-0000-0000-00005C2B0000}"/>
    <cellStyle name="SAPBEXexcGood1 9 11" xfId="22367" xr:uid="{00000000-0005-0000-0000-00005D2B0000}"/>
    <cellStyle name="SAPBEXexcGood1 9 2" xfId="4638" xr:uid="{00000000-0005-0000-0000-00005E2B0000}"/>
    <cellStyle name="SAPBEXexcGood1 9 3" xfId="7116" xr:uid="{00000000-0005-0000-0000-00005F2B0000}"/>
    <cellStyle name="SAPBEXexcGood1 9 4" xfId="9072" xr:uid="{00000000-0005-0000-0000-0000602B0000}"/>
    <cellStyle name="SAPBEXexcGood1 9 5" xfId="11025" xr:uid="{00000000-0005-0000-0000-0000612B0000}"/>
    <cellStyle name="SAPBEXexcGood1 9 6" xfId="12979" xr:uid="{00000000-0005-0000-0000-0000622B0000}"/>
    <cellStyle name="SAPBEXexcGood1 9 7" xfId="14460" xr:uid="{00000000-0005-0000-0000-0000632B0000}"/>
    <cellStyle name="SAPBEXexcGood1 9 8" xfId="17034" xr:uid="{00000000-0005-0000-0000-0000642B0000}"/>
    <cellStyle name="SAPBEXexcGood1 9 9" xfId="18905" xr:uid="{00000000-0005-0000-0000-0000652B0000}"/>
    <cellStyle name="SAPBEXexcGood2" xfId="312" xr:uid="{00000000-0005-0000-0000-0000662B0000}"/>
    <cellStyle name="SAPBEXexcGood2 10" xfId="2082" xr:uid="{00000000-0005-0000-0000-0000672B0000}"/>
    <cellStyle name="SAPBEXexcGood2 10 10" xfId="20984" xr:uid="{00000000-0005-0000-0000-0000682B0000}"/>
    <cellStyle name="SAPBEXexcGood2 10 11" xfId="22592" xr:uid="{00000000-0005-0000-0000-0000692B0000}"/>
    <cellStyle name="SAPBEXexcGood2 10 2" xfId="4985" xr:uid="{00000000-0005-0000-0000-00006A2B0000}"/>
    <cellStyle name="SAPBEXexcGood2 10 3" xfId="7462" xr:uid="{00000000-0005-0000-0000-00006B2B0000}"/>
    <cellStyle name="SAPBEXexcGood2 10 4" xfId="9415" xr:uid="{00000000-0005-0000-0000-00006C2B0000}"/>
    <cellStyle name="SAPBEXexcGood2 10 5" xfId="11370" xr:uid="{00000000-0005-0000-0000-00006D2B0000}"/>
    <cellStyle name="SAPBEXexcGood2 10 6" xfId="13322" xr:uid="{00000000-0005-0000-0000-00006E2B0000}"/>
    <cellStyle name="SAPBEXexcGood2 10 7" xfId="9091" xr:uid="{00000000-0005-0000-0000-00006F2B0000}"/>
    <cellStyle name="SAPBEXexcGood2 10 8" xfId="17354" xr:uid="{00000000-0005-0000-0000-0000702B0000}"/>
    <cellStyle name="SAPBEXexcGood2 10 9" xfId="19209" xr:uid="{00000000-0005-0000-0000-0000712B0000}"/>
    <cellStyle name="SAPBEXexcGood2 11" xfId="2389" xr:uid="{00000000-0005-0000-0000-0000722B0000}"/>
    <cellStyle name="SAPBEXexcGood2 11 10" xfId="21269" xr:uid="{00000000-0005-0000-0000-0000732B0000}"/>
    <cellStyle name="SAPBEXexcGood2 11 11" xfId="22842" xr:uid="{00000000-0005-0000-0000-0000742B0000}"/>
    <cellStyle name="SAPBEXexcGood2 11 2" xfId="5292" xr:uid="{00000000-0005-0000-0000-0000752B0000}"/>
    <cellStyle name="SAPBEXexcGood2 11 3" xfId="7768" xr:uid="{00000000-0005-0000-0000-0000762B0000}"/>
    <cellStyle name="SAPBEXexcGood2 11 4" xfId="9721" xr:uid="{00000000-0005-0000-0000-0000772B0000}"/>
    <cellStyle name="SAPBEXexcGood2 11 5" xfId="11675" xr:uid="{00000000-0005-0000-0000-0000782B0000}"/>
    <cellStyle name="SAPBEXexcGood2 11 6" xfId="13627" xr:uid="{00000000-0005-0000-0000-0000792B0000}"/>
    <cellStyle name="SAPBEXexcGood2 11 7" xfId="15006" xr:uid="{00000000-0005-0000-0000-00007A2B0000}"/>
    <cellStyle name="SAPBEXexcGood2 11 8" xfId="17655" xr:uid="{00000000-0005-0000-0000-00007B2B0000}"/>
    <cellStyle name="SAPBEXexcGood2 11 9" xfId="19501" xr:uid="{00000000-0005-0000-0000-00007C2B0000}"/>
    <cellStyle name="SAPBEXexcGood2 12" xfId="2310" xr:uid="{00000000-0005-0000-0000-00007D2B0000}"/>
    <cellStyle name="SAPBEXexcGood2 12 10" xfId="21191" xr:uid="{00000000-0005-0000-0000-00007E2B0000}"/>
    <cellStyle name="SAPBEXexcGood2 12 11" xfId="22768" xr:uid="{00000000-0005-0000-0000-00007F2B0000}"/>
    <cellStyle name="SAPBEXexcGood2 12 2" xfId="5213" xr:uid="{00000000-0005-0000-0000-0000802B0000}"/>
    <cellStyle name="SAPBEXexcGood2 12 3" xfId="7689" xr:uid="{00000000-0005-0000-0000-0000812B0000}"/>
    <cellStyle name="SAPBEXexcGood2 12 4" xfId="9642" xr:uid="{00000000-0005-0000-0000-0000822B0000}"/>
    <cellStyle name="SAPBEXexcGood2 12 5" xfId="11596" xr:uid="{00000000-0005-0000-0000-0000832B0000}"/>
    <cellStyle name="SAPBEXexcGood2 12 6" xfId="13548" xr:uid="{00000000-0005-0000-0000-0000842B0000}"/>
    <cellStyle name="SAPBEXexcGood2 12 7" xfId="13561" xr:uid="{00000000-0005-0000-0000-0000852B0000}"/>
    <cellStyle name="SAPBEXexcGood2 12 8" xfId="17577" xr:uid="{00000000-0005-0000-0000-0000862B0000}"/>
    <cellStyle name="SAPBEXexcGood2 12 9" xfId="19423" xr:uid="{00000000-0005-0000-0000-0000872B0000}"/>
    <cellStyle name="SAPBEXexcGood2 13" xfId="2773" xr:uid="{00000000-0005-0000-0000-0000882B0000}"/>
    <cellStyle name="SAPBEXexcGood2 13 10" xfId="21610" xr:uid="{00000000-0005-0000-0000-0000892B0000}"/>
    <cellStyle name="SAPBEXexcGood2 13 11" xfId="23140" xr:uid="{00000000-0005-0000-0000-00008A2B0000}"/>
    <cellStyle name="SAPBEXexcGood2 13 2" xfId="5675" xr:uid="{00000000-0005-0000-0000-00008B2B0000}"/>
    <cellStyle name="SAPBEXexcGood2 13 3" xfId="8151" xr:uid="{00000000-0005-0000-0000-00008C2B0000}"/>
    <cellStyle name="SAPBEXexcGood2 13 4" xfId="10103" xr:uid="{00000000-0005-0000-0000-00008D2B0000}"/>
    <cellStyle name="SAPBEXexcGood2 13 5" xfId="12058" xr:uid="{00000000-0005-0000-0000-00008E2B0000}"/>
    <cellStyle name="SAPBEXexcGood2 13 6" xfId="14008" xr:uid="{00000000-0005-0000-0000-00008F2B0000}"/>
    <cellStyle name="SAPBEXexcGood2 13 7" xfId="16137" xr:uid="{00000000-0005-0000-0000-0000902B0000}"/>
    <cellStyle name="SAPBEXexcGood2 13 8" xfId="18025" xr:uid="{00000000-0005-0000-0000-0000912B0000}"/>
    <cellStyle name="SAPBEXexcGood2 13 9" xfId="19860" xr:uid="{00000000-0005-0000-0000-0000922B0000}"/>
    <cellStyle name="SAPBEXexcGood2 14" xfId="3215" xr:uid="{00000000-0005-0000-0000-0000932B0000}"/>
    <cellStyle name="SAPBEXexcGood2 15" xfId="2966" xr:uid="{00000000-0005-0000-0000-0000942B0000}"/>
    <cellStyle name="SAPBEXexcGood2 16" xfId="6174" xr:uid="{00000000-0005-0000-0000-0000952B0000}"/>
    <cellStyle name="SAPBEXexcGood2 17" xfId="9809" xr:uid="{00000000-0005-0000-0000-0000962B0000}"/>
    <cellStyle name="SAPBEXexcGood2 18" xfId="11764" xr:uid="{00000000-0005-0000-0000-0000972B0000}"/>
    <cellStyle name="SAPBEXexcGood2 19" xfId="15930" xr:uid="{00000000-0005-0000-0000-0000982B0000}"/>
    <cellStyle name="SAPBEXexcGood2 2" xfId="361" xr:uid="{00000000-0005-0000-0000-0000992B0000}"/>
    <cellStyle name="SAPBEXexcGood2 2 10" xfId="3264" xr:uid="{00000000-0005-0000-0000-00009A2B0000}"/>
    <cellStyle name="SAPBEXexcGood2 2 11" xfId="3640" xr:uid="{00000000-0005-0000-0000-00009B2B0000}"/>
    <cellStyle name="SAPBEXexcGood2 2 12" xfId="3199" xr:uid="{00000000-0005-0000-0000-00009C2B0000}"/>
    <cellStyle name="SAPBEXexcGood2 2 13" xfId="5921" xr:uid="{00000000-0005-0000-0000-00009D2B0000}"/>
    <cellStyle name="SAPBEXexcGood2 2 14" xfId="7671" xr:uid="{00000000-0005-0000-0000-00009E2B0000}"/>
    <cellStyle name="SAPBEXexcGood2 2 15" xfId="14716" xr:uid="{00000000-0005-0000-0000-00009F2B0000}"/>
    <cellStyle name="SAPBEXexcGood2 2 16" xfId="13036" xr:uid="{00000000-0005-0000-0000-0000A02B0000}"/>
    <cellStyle name="SAPBEXexcGood2 2 17" xfId="15339" xr:uid="{00000000-0005-0000-0000-0000A12B0000}"/>
    <cellStyle name="SAPBEXexcGood2 2 18" xfId="15441" xr:uid="{00000000-0005-0000-0000-0000A22B0000}"/>
    <cellStyle name="SAPBEXexcGood2 2 19" xfId="15171" xr:uid="{00000000-0005-0000-0000-0000A32B0000}"/>
    <cellStyle name="SAPBEXexcGood2 2 2" xfId="569" xr:uid="{00000000-0005-0000-0000-0000A42B0000}"/>
    <cellStyle name="SAPBEXexcGood2 2 2 10" xfId="14836" xr:uid="{00000000-0005-0000-0000-0000A52B0000}"/>
    <cellStyle name="SAPBEXexcGood2 2 2 11" xfId="15561" xr:uid="{00000000-0005-0000-0000-0000A62B0000}"/>
    <cellStyle name="SAPBEXexcGood2 2 2 12" xfId="12640" xr:uid="{00000000-0005-0000-0000-0000A72B0000}"/>
    <cellStyle name="SAPBEXexcGood2 2 2 13" xfId="14199" xr:uid="{00000000-0005-0000-0000-0000A82B0000}"/>
    <cellStyle name="SAPBEXexcGood2 2 2 14" xfId="9346" xr:uid="{00000000-0005-0000-0000-0000A92B0000}"/>
    <cellStyle name="SAPBEXexcGood2 2 2 2" xfId="1087" xr:uid="{00000000-0005-0000-0000-0000AA2B0000}"/>
    <cellStyle name="SAPBEXexcGood2 2 2 2 10" xfId="20133" xr:uid="{00000000-0005-0000-0000-0000AB2B0000}"/>
    <cellStyle name="SAPBEXexcGood2 2 2 2 11" xfId="21872" xr:uid="{00000000-0005-0000-0000-0000AC2B0000}"/>
    <cellStyle name="SAPBEXexcGood2 2 2 2 2" xfId="3990" xr:uid="{00000000-0005-0000-0000-0000AD2B0000}"/>
    <cellStyle name="SAPBEXexcGood2 2 2 2 3" xfId="6468" xr:uid="{00000000-0005-0000-0000-0000AE2B0000}"/>
    <cellStyle name="SAPBEXexcGood2 2 2 2 4" xfId="8425" xr:uid="{00000000-0005-0000-0000-0000AF2B0000}"/>
    <cellStyle name="SAPBEXexcGood2 2 2 2 5" xfId="10378" xr:uid="{00000000-0005-0000-0000-0000B02B0000}"/>
    <cellStyle name="SAPBEXexcGood2 2 2 2 6" xfId="12333" xr:uid="{00000000-0005-0000-0000-0000B12B0000}"/>
    <cellStyle name="SAPBEXexcGood2 2 2 2 7" xfId="9162" xr:uid="{00000000-0005-0000-0000-0000B22B0000}"/>
    <cellStyle name="SAPBEXexcGood2 2 2 2 8" xfId="16411" xr:uid="{00000000-0005-0000-0000-0000B32B0000}"/>
    <cellStyle name="SAPBEXexcGood2 2 2 2 9" xfId="18299" xr:uid="{00000000-0005-0000-0000-0000B42B0000}"/>
    <cellStyle name="SAPBEXexcGood2 2 2 3" xfId="1374" xr:uid="{00000000-0005-0000-0000-0000B52B0000}"/>
    <cellStyle name="SAPBEXexcGood2 2 2 3 10" xfId="20359" xr:uid="{00000000-0005-0000-0000-0000B62B0000}"/>
    <cellStyle name="SAPBEXexcGood2 2 2 3 11" xfId="22051" xr:uid="{00000000-0005-0000-0000-0000B72B0000}"/>
    <cellStyle name="SAPBEXexcGood2 2 2 3 2" xfId="4277" xr:uid="{00000000-0005-0000-0000-0000B82B0000}"/>
    <cellStyle name="SAPBEXexcGood2 2 2 3 3" xfId="6755" xr:uid="{00000000-0005-0000-0000-0000B92B0000}"/>
    <cellStyle name="SAPBEXexcGood2 2 2 3 4" xfId="8711" xr:uid="{00000000-0005-0000-0000-0000BA2B0000}"/>
    <cellStyle name="SAPBEXexcGood2 2 2 3 5" xfId="10664" xr:uid="{00000000-0005-0000-0000-0000BB2B0000}"/>
    <cellStyle name="SAPBEXexcGood2 2 2 3 6" xfId="12618" xr:uid="{00000000-0005-0000-0000-0000BC2B0000}"/>
    <cellStyle name="SAPBEXexcGood2 2 2 3 7" xfId="14444" xr:uid="{00000000-0005-0000-0000-0000BD2B0000}"/>
    <cellStyle name="SAPBEXexcGood2 2 2 3 8" xfId="16680" xr:uid="{00000000-0005-0000-0000-0000BE2B0000}"/>
    <cellStyle name="SAPBEXexcGood2 2 2 3 9" xfId="18552" xr:uid="{00000000-0005-0000-0000-0000BF2B0000}"/>
    <cellStyle name="SAPBEXexcGood2 2 2 4" xfId="1988" xr:uid="{00000000-0005-0000-0000-0000C02B0000}"/>
    <cellStyle name="SAPBEXexcGood2 2 2 4 10" xfId="20899" xr:uid="{00000000-0005-0000-0000-0000C12B0000}"/>
    <cellStyle name="SAPBEXexcGood2 2 2 4 11" xfId="22513" xr:uid="{00000000-0005-0000-0000-0000C22B0000}"/>
    <cellStyle name="SAPBEXexcGood2 2 2 4 2" xfId="4891" xr:uid="{00000000-0005-0000-0000-0000C32B0000}"/>
    <cellStyle name="SAPBEXexcGood2 2 2 4 3" xfId="7369" xr:uid="{00000000-0005-0000-0000-0000C42B0000}"/>
    <cellStyle name="SAPBEXexcGood2 2 2 4 4" xfId="9323" xr:uid="{00000000-0005-0000-0000-0000C52B0000}"/>
    <cellStyle name="SAPBEXexcGood2 2 2 4 5" xfId="11277" xr:uid="{00000000-0005-0000-0000-0000C62B0000}"/>
    <cellStyle name="SAPBEXexcGood2 2 2 4 6" xfId="13229" xr:uid="{00000000-0005-0000-0000-0000C72B0000}"/>
    <cellStyle name="SAPBEXexcGood2 2 2 4 7" xfId="14739" xr:uid="{00000000-0005-0000-0000-0000C82B0000}"/>
    <cellStyle name="SAPBEXexcGood2 2 2 4 8" xfId="17265" xr:uid="{00000000-0005-0000-0000-0000C92B0000}"/>
    <cellStyle name="SAPBEXexcGood2 2 2 4 9" xfId="19124" xr:uid="{00000000-0005-0000-0000-0000CA2B0000}"/>
    <cellStyle name="SAPBEXexcGood2 2 2 5" xfId="3472" xr:uid="{00000000-0005-0000-0000-0000CB2B0000}"/>
    <cellStyle name="SAPBEXexcGood2 2 2 6" xfId="5950" xr:uid="{00000000-0005-0000-0000-0000CC2B0000}"/>
    <cellStyle name="SAPBEXexcGood2 2 2 7" xfId="6120" xr:uid="{00000000-0005-0000-0000-0000CD2B0000}"/>
    <cellStyle name="SAPBEXexcGood2 2 2 8" xfId="7580" xr:uid="{00000000-0005-0000-0000-0000CE2B0000}"/>
    <cellStyle name="SAPBEXexcGood2 2 2 9" xfId="8927" xr:uid="{00000000-0005-0000-0000-0000CF2B0000}"/>
    <cellStyle name="SAPBEXexcGood2 2 3" xfId="911" xr:uid="{00000000-0005-0000-0000-0000D02B0000}"/>
    <cellStyle name="SAPBEXexcGood2 2 3 10" xfId="18937" xr:uid="{00000000-0005-0000-0000-0000D12B0000}"/>
    <cellStyle name="SAPBEXexcGood2 2 3 11" xfId="21473" xr:uid="{00000000-0005-0000-0000-0000D22B0000}"/>
    <cellStyle name="SAPBEXexcGood2 2 3 2" xfId="3814" xr:uid="{00000000-0005-0000-0000-0000D32B0000}"/>
    <cellStyle name="SAPBEXexcGood2 2 3 3" xfId="6292" xr:uid="{00000000-0005-0000-0000-0000D42B0000}"/>
    <cellStyle name="SAPBEXexcGood2 2 3 4" xfId="6031" xr:uid="{00000000-0005-0000-0000-0000D52B0000}"/>
    <cellStyle name="SAPBEXexcGood2 2 3 5" xfId="9947" xr:uid="{00000000-0005-0000-0000-0000D62B0000}"/>
    <cellStyle name="SAPBEXexcGood2 2 3 6" xfId="11902" xr:uid="{00000000-0005-0000-0000-0000D72B0000}"/>
    <cellStyle name="SAPBEXexcGood2 2 3 7" xfId="8008" xr:uid="{00000000-0005-0000-0000-0000D82B0000}"/>
    <cellStyle name="SAPBEXexcGood2 2 3 8" xfId="15821" xr:uid="{00000000-0005-0000-0000-0000D92B0000}"/>
    <cellStyle name="SAPBEXexcGood2 2 3 9" xfId="17876" xr:uid="{00000000-0005-0000-0000-0000DA2B0000}"/>
    <cellStyle name="SAPBEXexcGood2 2 4" xfId="759" xr:uid="{00000000-0005-0000-0000-0000DB2B0000}"/>
    <cellStyle name="SAPBEXexcGood2 2 4 10" xfId="18975" xr:uid="{00000000-0005-0000-0000-0000DC2B0000}"/>
    <cellStyle name="SAPBEXexcGood2 2 4 11" xfId="20768" xr:uid="{00000000-0005-0000-0000-0000DD2B0000}"/>
    <cellStyle name="SAPBEXexcGood2 2 4 2" xfId="3662" xr:uid="{00000000-0005-0000-0000-0000DE2B0000}"/>
    <cellStyle name="SAPBEXexcGood2 2 4 3" xfId="6140" xr:uid="{00000000-0005-0000-0000-0000DF2B0000}"/>
    <cellStyle name="SAPBEXexcGood2 2 4 4" xfId="7855" xr:uid="{00000000-0005-0000-0000-0000E02B0000}"/>
    <cellStyle name="SAPBEXexcGood2 2 4 5" xfId="9151" xr:uid="{00000000-0005-0000-0000-0000E12B0000}"/>
    <cellStyle name="SAPBEXexcGood2 2 4 6" xfId="11105" xr:uid="{00000000-0005-0000-0000-0000E22B0000}"/>
    <cellStyle name="SAPBEXexcGood2 2 4 7" xfId="15404" xr:uid="{00000000-0005-0000-0000-0000E32B0000}"/>
    <cellStyle name="SAPBEXexcGood2 2 4 8" xfId="14363" xr:uid="{00000000-0005-0000-0000-0000E42B0000}"/>
    <cellStyle name="SAPBEXexcGood2 2 4 9" xfId="17106" xr:uid="{00000000-0005-0000-0000-0000E52B0000}"/>
    <cellStyle name="SAPBEXexcGood2 2 5" xfId="1570" xr:uid="{00000000-0005-0000-0000-0000E62B0000}"/>
    <cellStyle name="SAPBEXexcGood2 2 5 10" xfId="20539" xr:uid="{00000000-0005-0000-0000-0000E72B0000}"/>
    <cellStyle name="SAPBEXexcGood2 2 5 11" xfId="22211" xr:uid="{00000000-0005-0000-0000-0000E82B0000}"/>
    <cellStyle name="SAPBEXexcGood2 2 5 2" xfId="4473" xr:uid="{00000000-0005-0000-0000-0000E92B0000}"/>
    <cellStyle name="SAPBEXexcGood2 2 5 3" xfId="6951" xr:uid="{00000000-0005-0000-0000-0000EA2B0000}"/>
    <cellStyle name="SAPBEXexcGood2 2 5 4" xfId="8907" xr:uid="{00000000-0005-0000-0000-0000EB2B0000}"/>
    <cellStyle name="SAPBEXexcGood2 2 5 5" xfId="10860" xr:uid="{00000000-0005-0000-0000-0000EC2B0000}"/>
    <cellStyle name="SAPBEXexcGood2 2 5 6" xfId="12814" xr:uid="{00000000-0005-0000-0000-0000ED2B0000}"/>
    <cellStyle name="SAPBEXexcGood2 2 5 7" xfId="15664" xr:uid="{00000000-0005-0000-0000-0000EE2B0000}"/>
    <cellStyle name="SAPBEXexcGood2 2 5 8" xfId="16869" xr:uid="{00000000-0005-0000-0000-0000EF2B0000}"/>
    <cellStyle name="SAPBEXexcGood2 2 5 9" xfId="18741" xr:uid="{00000000-0005-0000-0000-0000F02B0000}"/>
    <cellStyle name="SAPBEXexcGood2 2 6" xfId="1860" xr:uid="{00000000-0005-0000-0000-0000F12B0000}"/>
    <cellStyle name="SAPBEXexcGood2 2 6 10" xfId="20779" xr:uid="{00000000-0005-0000-0000-0000F22B0000}"/>
    <cellStyle name="SAPBEXexcGood2 2 6 11" xfId="22395" xr:uid="{00000000-0005-0000-0000-0000F32B0000}"/>
    <cellStyle name="SAPBEXexcGood2 2 6 2" xfId="4763" xr:uid="{00000000-0005-0000-0000-0000F42B0000}"/>
    <cellStyle name="SAPBEXexcGood2 2 6 3" xfId="7241" xr:uid="{00000000-0005-0000-0000-0000F52B0000}"/>
    <cellStyle name="SAPBEXexcGood2 2 6 4" xfId="9195" xr:uid="{00000000-0005-0000-0000-0000F62B0000}"/>
    <cellStyle name="SAPBEXexcGood2 2 6 5" xfId="11150" xr:uid="{00000000-0005-0000-0000-0000F72B0000}"/>
    <cellStyle name="SAPBEXexcGood2 2 6 6" xfId="13101" xr:uid="{00000000-0005-0000-0000-0000F82B0000}"/>
    <cellStyle name="SAPBEXexcGood2 2 6 7" xfId="12687" xr:uid="{00000000-0005-0000-0000-0000F92B0000}"/>
    <cellStyle name="SAPBEXexcGood2 2 6 8" xfId="17140" xr:uid="{00000000-0005-0000-0000-0000FA2B0000}"/>
    <cellStyle name="SAPBEXexcGood2 2 6 9" xfId="19000" xr:uid="{00000000-0005-0000-0000-0000FB2B0000}"/>
    <cellStyle name="SAPBEXexcGood2 2 7" xfId="2239" xr:uid="{00000000-0005-0000-0000-0000FC2B0000}"/>
    <cellStyle name="SAPBEXexcGood2 2 7 10" xfId="21130" xr:uid="{00000000-0005-0000-0000-0000FD2B0000}"/>
    <cellStyle name="SAPBEXexcGood2 2 7 11" xfId="22715" xr:uid="{00000000-0005-0000-0000-0000FE2B0000}"/>
    <cellStyle name="SAPBEXexcGood2 2 7 2" xfId="5142" xr:uid="{00000000-0005-0000-0000-0000FF2B0000}"/>
    <cellStyle name="SAPBEXexcGood2 2 7 3" xfId="7618" xr:uid="{00000000-0005-0000-0000-0000002C0000}"/>
    <cellStyle name="SAPBEXexcGood2 2 7 4" xfId="9572" xr:uid="{00000000-0005-0000-0000-0000012C0000}"/>
    <cellStyle name="SAPBEXexcGood2 2 7 5" xfId="11526" xr:uid="{00000000-0005-0000-0000-0000022C0000}"/>
    <cellStyle name="SAPBEXexcGood2 2 7 6" xfId="13479" xr:uid="{00000000-0005-0000-0000-0000032C0000}"/>
    <cellStyle name="SAPBEXexcGood2 2 7 7" xfId="14768" xr:uid="{00000000-0005-0000-0000-0000042C0000}"/>
    <cellStyle name="SAPBEXexcGood2 2 7 8" xfId="17510" xr:uid="{00000000-0005-0000-0000-0000052C0000}"/>
    <cellStyle name="SAPBEXexcGood2 2 7 9" xfId="19359" xr:uid="{00000000-0005-0000-0000-0000062C0000}"/>
    <cellStyle name="SAPBEXexcGood2 2 8" xfId="2578" xr:uid="{00000000-0005-0000-0000-0000072C0000}"/>
    <cellStyle name="SAPBEXexcGood2 2 8 10" xfId="21434" xr:uid="{00000000-0005-0000-0000-0000082C0000}"/>
    <cellStyle name="SAPBEXexcGood2 2 8 11" xfId="22987" xr:uid="{00000000-0005-0000-0000-0000092C0000}"/>
    <cellStyle name="SAPBEXexcGood2 2 8 2" xfId="5480" xr:uid="{00000000-0005-0000-0000-00000A2C0000}"/>
    <cellStyle name="SAPBEXexcGood2 2 8 3" xfId="7956" xr:uid="{00000000-0005-0000-0000-00000B2C0000}"/>
    <cellStyle name="SAPBEXexcGood2 2 8 4" xfId="9908" xr:uid="{00000000-0005-0000-0000-00000C2C0000}"/>
    <cellStyle name="SAPBEXexcGood2 2 8 5" xfId="11863" xr:uid="{00000000-0005-0000-0000-00000D2C0000}"/>
    <cellStyle name="SAPBEXexcGood2 2 8 6" xfId="13815" xr:uid="{00000000-0005-0000-0000-00000E2C0000}"/>
    <cellStyle name="SAPBEXexcGood2 2 8 7" xfId="14959" xr:uid="{00000000-0005-0000-0000-00000F2C0000}"/>
    <cellStyle name="SAPBEXexcGood2 2 8 8" xfId="17837" xr:uid="{00000000-0005-0000-0000-0000102C0000}"/>
    <cellStyle name="SAPBEXexcGood2 2 8 9" xfId="19675" xr:uid="{00000000-0005-0000-0000-0000112C0000}"/>
    <cellStyle name="SAPBEXexcGood2 2 9" xfId="2357" xr:uid="{00000000-0005-0000-0000-0000122C0000}"/>
    <cellStyle name="SAPBEXexcGood2 2 9 10" xfId="21237" xr:uid="{00000000-0005-0000-0000-0000132C0000}"/>
    <cellStyle name="SAPBEXexcGood2 2 9 11" xfId="22813" xr:uid="{00000000-0005-0000-0000-0000142C0000}"/>
    <cellStyle name="SAPBEXexcGood2 2 9 2" xfId="5260" xr:uid="{00000000-0005-0000-0000-0000152C0000}"/>
    <cellStyle name="SAPBEXexcGood2 2 9 3" xfId="7736" xr:uid="{00000000-0005-0000-0000-0000162C0000}"/>
    <cellStyle name="SAPBEXexcGood2 2 9 4" xfId="9689" xr:uid="{00000000-0005-0000-0000-0000172C0000}"/>
    <cellStyle name="SAPBEXexcGood2 2 9 5" xfId="11643" xr:uid="{00000000-0005-0000-0000-0000182C0000}"/>
    <cellStyle name="SAPBEXexcGood2 2 9 6" xfId="13595" xr:uid="{00000000-0005-0000-0000-0000192C0000}"/>
    <cellStyle name="SAPBEXexcGood2 2 9 7" xfId="13705" xr:uid="{00000000-0005-0000-0000-00001A2C0000}"/>
    <cellStyle name="SAPBEXexcGood2 2 9 8" xfId="17623" xr:uid="{00000000-0005-0000-0000-00001B2C0000}"/>
    <cellStyle name="SAPBEXexcGood2 2 9 9" xfId="19469" xr:uid="{00000000-0005-0000-0000-00001C2C0000}"/>
    <cellStyle name="SAPBEXexcGood2 20" xfId="15978" xr:uid="{00000000-0005-0000-0000-00001D2C0000}"/>
    <cellStyle name="SAPBEXexcGood2 21" xfId="17738" xr:uid="{00000000-0005-0000-0000-00001E2C0000}"/>
    <cellStyle name="SAPBEXexcGood2 22" xfId="19748" xr:uid="{00000000-0005-0000-0000-00001F2C0000}"/>
    <cellStyle name="SAPBEXexcGood2 23" xfId="21338" xr:uid="{00000000-0005-0000-0000-0000202C0000}"/>
    <cellStyle name="SAPBEXexcGood2 3" xfId="447" xr:uid="{00000000-0005-0000-0000-0000212C0000}"/>
    <cellStyle name="SAPBEXexcGood2 3 10" xfId="5828" xr:uid="{00000000-0005-0000-0000-0000222C0000}"/>
    <cellStyle name="SAPBEXexcGood2 3 11" xfId="5331" xr:uid="{00000000-0005-0000-0000-0000232C0000}"/>
    <cellStyle name="SAPBEXexcGood2 3 12" xfId="7122" xr:uid="{00000000-0005-0000-0000-0000242C0000}"/>
    <cellStyle name="SAPBEXexcGood2 3 13" xfId="8415" xr:uid="{00000000-0005-0000-0000-0000252C0000}"/>
    <cellStyle name="SAPBEXexcGood2 3 14" xfId="14928" xr:uid="{00000000-0005-0000-0000-0000262C0000}"/>
    <cellStyle name="SAPBEXexcGood2 3 15" xfId="15588" xr:uid="{00000000-0005-0000-0000-0000272C0000}"/>
    <cellStyle name="SAPBEXexcGood2 3 16" xfId="15530" xr:uid="{00000000-0005-0000-0000-0000282C0000}"/>
    <cellStyle name="SAPBEXexcGood2 3 17" xfId="15788" xr:uid="{00000000-0005-0000-0000-0000292C0000}"/>
    <cellStyle name="SAPBEXexcGood2 3 18" xfId="19361" xr:uid="{00000000-0005-0000-0000-00002A2C0000}"/>
    <cellStyle name="SAPBEXexcGood2 3 2" xfId="995" xr:uid="{00000000-0005-0000-0000-00002B2C0000}"/>
    <cellStyle name="SAPBEXexcGood2 3 2 10" xfId="20042" xr:uid="{00000000-0005-0000-0000-00002C2C0000}"/>
    <cellStyle name="SAPBEXexcGood2 3 2 11" xfId="21789" xr:uid="{00000000-0005-0000-0000-00002D2C0000}"/>
    <cellStyle name="SAPBEXexcGood2 3 2 2" xfId="3898" xr:uid="{00000000-0005-0000-0000-00002E2C0000}"/>
    <cellStyle name="SAPBEXexcGood2 3 2 3" xfId="6376" xr:uid="{00000000-0005-0000-0000-00002F2C0000}"/>
    <cellStyle name="SAPBEXexcGood2 3 2 4" xfId="8333" xr:uid="{00000000-0005-0000-0000-0000302C0000}"/>
    <cellStyle name="SAPBEXexcGood2 3 2 5" xfId="10286" xr:uid="{00000000-0005-0000-0000-0000312C0000}"/>
    <cellStyle name="SAPBEXexcGood2 3 2 6" xfId="12241" xr:uid="{00000000-0005-0000-0000-0000322C0000}"/>
    <cellStyle name="SAPBEXexcGood2 3 2 7" xfId="15847" xr:uid="{00000000-0005-0000-0000-0000332C0000}"/>
    <cellStyle name="SAPBEXexcGood2 3 2 8" xfId="16319" xr:uid="{00000000-0005-0000-0000-0000342C0000}"/>
    <cellStyle name="SAPBEXexcGood2 3 2 9" xfId="18207" xr:uid="{00000000-0005-0000-0000-0000352C0000}"/>
    <cellStyle name="SAPBEXexcGood2 3 3" xfId="1308" xr:uid="{00000000-0005-0000-0000-0000362C0000}"/>
    <cellStyle name="SAPBEXexcGood2 3 3 10" xfId="20293" xr:uid="{00000000-0005-0000-0000-0000372C0000}"/>
    <cellStyle name="SAPBEXexcGood2 3 3 11" xfId="21985" xr:uid="{00000000-0005-0000-0000-0000382C0000}"/>
    <cellStyle name="SAPBEXexcGood2 3 3 2" xfId="4211" xr:uid="{00000000-0005-0000-0000-0000392C0000}"/>
    <cellStyle name="SAPBEXexcGood2 3 3 3" xfId="6689" xr:uid="{00000000-0005-0000-0000-00003A2C0000}"/>
    <cellStyle name="SAPBEXexcGood2 3 3 4" xfId="8645" xr:uid="{00000000-0005-0000-0000-00003B2C0000}"/>
    <cellStyle name="SAPBEXexcGood2 3 3 5" xfId="10598" xr:uid="{00000000-0005-0000-0000-00003C2C0000}"/>
    <cellStyle name="SAPBEXexcGood2 3 3 6" xfId="12552" xr:uid="{00000000-0005-0000-0000-00003D2C0000}"/>
    <cellStyle name="SAPBEXexcGood2 3 3 7" xfId="13714" xr:uid="{00000000-0005-0000-0000-00003E2C0000}"/>
    <cellStyle name="SAPBEXexcGood2 3 3 8" xfId="16614" xr:uid="{00000000-0005-0000-0000-00003F2C0000}"/>
    <cellStyle name="SAPBEXexcGood2 3 3 9" xfId="18486" xr:uid="{00000000-0005-0000-0000-0000402C0000}"/>
    <cellStyle name="SAPBEXexcGood2 3 4" xfId="1653" xr:uid="{00000000-0005-0000-0000-0000412C0000}"/>
    <cellStyle name="SAPBEXexcGood2 3 4 10" xfId="20621" xr:uid="{00000000-0005-0000-0000-0000422C0000}"/>
    <cellStyle name="SAPBEXexcGood2 3 4 11" xfId="22293" xr:uid="{00000000-0005-0000-0000-0000432C0000}"/>
    <cellStyle name="SAPBEXexcGood2 3 4 2" xfId="4556" xr:uid="{00000000-0005-0000-0000-0000442C0000}"/>
    <cellStyle name="SAPBEXexcGood2 3 4 3" xfId="7034" xr:uid="{00000000-0005-0000-0000-0000452C0000}"/>
    <cellStyle name="SAPBEXexcGood2 3 4 4" xfId="8990" xr:uid="{00000000-0005-0000-0000-0000462C0000}"/>
    <cellStyle name="SAPBEXexcGood2 3 4 5" xfId="10943" xr:uid="{00000000-0005-0000-0000-0000472C0000}"/>
    <cellStyle name="SAPBEXexcGood2 3 4 6" xfId="12897" xr:uid="{00000000-0005-0000-0000-0000482C0000}"/>
    <cellStyle name="SAPBEXexcGood2 3 4 7" xfId="14659" xr:uid="{00000000-0005-0000-0000-0000492C0000}"/>
    <cellStyle name="SAPBEXexcGood2 3 4 8" xfId="16952" xr:uid="{00000000-0005-0000-0000-00004A2C0000}"/>
    <cellStyle name="SAPBEXexcGood2 3 4 9" xfId="18823" xr:uid="{00000000-0005-0000-0000-00004B2C0000}"/>
    <cellStyle name="SAPBEXexcGood2 3 5" xfId="1920" xr:uid="{00000000-0005-0000-0000-00004C2C0000}"/>
    <cellStyle name="SAPBEXexcGood2 3 5 10" xfId="20831" xr:uid="{00000000-0005-0000-0000-00004D2C0000}"/>
    <cellStyle name="SAPBEXexcGood2 3 5 11" xfId="22445" xr:uid="{00000000-0005-0000-0000-00004E2C0000}"/>
    <cellStyle name="SAPBEXexcGood2 3 5 2" xfId="4823" xr:uid="{00000000-0005-0000-0000-00004F2C0000}"/>
    <cellStyle name="SAPBEXexcGood2 3 5 3" xfId="7301" xr:uid="{00000000-0005-0000-0000-0000502C0000}"/>
    <cellStyle name="SAPBEXexcGood2 3 5 4" xfId="9255" xr:uid="{00000000-0005-0000-0000-0000512C0000}"/>
    <cellStyle name="SAPBEXexcGood2 3 5 5" xfId="11209" xr:uid="{00000000-0005-0000-0000-0000522C0000}"/>
    <cellStyle name="SAPBEXexcGood2 3 5 6" xfId="13161" xr:uid="{00000000-0005-0000-0000-0000532C0000}"/>
    <cellStyle name="SAPBEXexcGood2 3 5 7" xfId="11136" xr:uid="{00000000-0005-0000-0000-0000542C0000}"/>
    <cellStyle name="SAPBEXexcGood2 3 5 8" xfId="17197" xr:uid="{00000000-0005-0000-0000-0000552C0000}"/>
    <cellStyle name="SAPBEXexcGood2 3 5 9" xfId="19056" xr:uid="{00000000-0005-0000-0000-0000562C0000}"/>
    <cellStyle name="SAPBEXexcGood2 3 6" xfId="2144" xr:uid="{00000000-0005-0000-0000-0000572C0000}"/>
    <cellStyle name="SAPBEXexcGood2 3 6 10" xfId="21038" xr:uid="{00000000-0005-0000-0000-0000582C0000}"/>
    <cellStyle name="SAPBEXexcGood2 3 6 11" xfId="22629" xr:uid="{00000000-0005-0000-0000-0000592C0000}"/>
    <cellStyle name="SAPBEXexcGood2 3 6 2" xfId="5047" xr:uid="{00000000-0005-0000-0000-00005A2C0000}"/>
    <cellStyle name="SAPBEXexcGood2 3 6 3" xfId="7524" xr:uid="{00000000-0005-0000-0000-00005B2C0000}"/>
    <cellStyle name="SAPBEXexcGood2 3 6 4" xfId="9477" xr:uid="{00000000-0005-0000-0000-00005C2C0000}"/>
    <cellStyle name="SAPBEXexcGood2 3 6 5" xfId="11431" xr:uid="{00000000-0005-0000-0000-00005D2C0000}"/>
    <cellStyle name="SAPBEXexcGood2 3 6 6" xfId="13384" xr:uid="{00000000-0005-0000-0000-00005E2C0000}"/>
    <cellStyle name="SAPBEXexcGood2 3 6 7" xfId="14459" xr:uid="{00000000-0005-0000-0000-00005F2C0000}"/>
    <cellStyle name="SAPBEXexcGood2 3 6 8" xfId="17415" xr:uid="{00000000-0005-0000-0000-0000602C0000}"/>
    <cellStyle name="SAPBEXexcGood2 3 6 9" xfId="19267" xr:uid="{00000000-0005-0000-0000-0000612C0000}"/>
    <cellStyle name="SAPBEXexcGood2 3 7" xfId="2512" xr:uid="{00000000-0005-0000-0000-0000622C0000}"/>
    <cellStyle name="SAPBEXexcGood2 3 7 10" xfId="21370" xr:uid="{00000000-0005-0000-0000-0000632C0000}"/>
    <cellStyle name="SAPBEXexcGood2 3 7 11" xfId="22924" xr:uid="{00000000-0005-0000-0000-0000642C0000}"/>
    <cellStyle name="SAPBEXexcGood2 3 7 2" xfId="5414" xr:uid="{00000000-0005-0000-0000-0000652C0000}"/>
    <cellStyle name="SAPBEXexcGood2 3 7 3" xfId="7890" xr:uid="{00000000-0005-0000-0000-0000662C0000}"/>
    <cellStyle name="SAPBEXexcGood2 3 7 4" xfId="9842" xr:uid="{00000000-0005-0000-0000-0000672C0000}"/>
    <cellStyle name="SAPBEXexcGood2 3 7 5" xfId="11797" xr:uid="{00000000-0005-0000-0000-0000682C0000}"/>
    <cellStyle name="SAPBEXexcGood2 3 7 6" xfId="13749" xr:uid="{00000000-0005-0000-0000-0000692C0000}"/>
    <cellStyle name="SAPBEXexcGood2 3 7 7" xfId="13072" xr:uid="{00000000-0005-0000-0000-00006A2C0000}"/>
    <cellStyle name="SAPBEXexcGood2 3 7 8" xfId="17771" xr:uid="{00000000-0005-0000-0000-00006B2C0000}"/>
    <cellStyle name="SAPBEXexcGood2 3 7 9" xfId="19610" xr:uid="{00000000-0005-0000-0000-00006C2C0000}"/>
    <cellStyle name="SAPBEXexcGood2 3 8" xfId="2755" xr:uid="{00000000-0005-0000-0000-00006D2C0000}"/>
    <cellStyle name="SAPBEXexcGood2 3 8 10" xfId="21593" xr:uid="{00000000-0005-0000-0000-00006E2C0000}"/>
    <cellStyle name="SAPBEXexcGood2 3 8 11" xfId="23123" xr:uid="{00000000-0005-0000-0000-00006F2C0000}"/>
    <cellStyle name="SAPBEXexcGood2 3 8 2" xfId="5657" xr:uid="{00000000-0005-0000-0000-0000702C0000}"/>
    <cellStyle name="SAPBEXexcGood2 3 8 3" xfId="8133" xr:uid="{00000000-0005-0000-0000-0000712C0000}"/>
    <cellStyle name="SAPBEXexcGood2 3 8 4" xfId="10085" xr:uid="{00000000-0005-0000-0000-0000722C0000}"/>
    <cellStyle name="SAPBEXexcGood2 3 8 5" xfId="12040" xr:uid="{00000000-0005-0000-0000-0000732C0000}"/>
    <cellStyle name="SAPBEXexcGood2 3 8 6" xfId="13990" xr:uid="{00000000-0005-0000-0000-0000742C0000}"/>
    <cellStyle name="SAPBEXexcGood2 3 8 7" xfId="16119" xr:uid="{00000000-0005-0000-0000-0000752C0000}"/>
    <cellStyle name="SAPBEXexcGood2 3 8 8" xfId="18007" xr:uid="{00000000-0005-0000-0000-0000762C0000}"/>
    <cellStyle name="SAPBEXexcGood2 3 8 9" xfId="19843" xr:uid="{00000000-0005-0000-0000-0000772C0000}"/>
    <cellStyle name="SAPBEXexcGood2 3 9" xfId="3350" xr:uid="{00000000-0005-0000-0000-0000782C0000}"/>
    <cellStyle name="SAPBEXexcGood2 4" xfId="387" xr:uid="{00000000-0005-0000-0000-0000792C0000}"/>
    <cellStyle name="SAPBEXexcGood2 4 10" xfId="3165" xr:uid="{00000000-0005-0000-0000-00007A2C0000}"/>
    <cellStyle name="SAPBEXexcGood2 4 11" xfId="6505" xr:uid="{00000000-0005-0000-0000-00007B2C0000}"/>
    <cellStyle name="SAPBEXexcGood2 4 12" xfId="6015" xr:uid="{00000000-0005-0000-0000-00007C2C0000}"/>
    <cellStyle name="SAPBEXexcGood2 4 13" xfId="6581" xr:uid="{00000000-0005-0000-0000-00007D2C0000}"/>
    <cellStyle name="SAPBEXexcGood2 4 14" xfId="14509" xr:uid="{00000000-0005-0000-0000-00007E2C0000}"/>
    <cellStyle name="SAPBEXexcGood2 4 15" xfId="14277" xr:uid="{00000000-0005-0000-0000-00007F2C0000}"/>
    <cellStyle name="SAPBEXexcGood2 4 16" xfId="9980" xr:uid="{00000000-0005-0000-0000-0000802C0000}"/>
    <cellStyle name="SAPBEXexcGood2 4 17" xfId="17125" xr:uid="{00000000-0005-0000-0000-0000812C0000}"/>
    <cellStyle name="SAPBEXexcGood2 4 18" xfId="17735" xr:uid="{00000000-0005-0000-0000-0000822C0000}"/>
    <cellStyle name="SAPBEXexcGood2 4 2" xfId="935" xr:uid="{00000000-0005-0000-0000-0000832C0000}"/>
    <cellStyle name="SAPBEXexcGood2 4 2 10" xfId="19984" xr:uid="{00000000-0005-0000-0000-0000842C0000}"/>
    <cellStyle name="SAPBEXexcGood2 4 2 11" xfId="21731" xr:uid="{00000000-0005-0000-0000-0000852C0000}"/>
    <cellStyle name="SAPBEXexcGood2 4 2 2" xfId="3838" xr:uid="{00000000-0005-0000-0000-0000862C0000}"/>
    <cellStyle name="SAPBEXexcGood2 4 2 3" xfId="6316" xr:uid="{00000000-0005-0000-0000-0000872C0000}"/>
    <cellStyle name="SAPBEXexcGood2 4 2 4" xfId="8273" xr:uid="{00000000-0005-0000-0000-0000882C0000}"/>
    <cellStyle name="SAPBEXexcGood2 4 2 5" xfId="10226" xr:uid="{00000000-0005-0000-0000-0000892C0000}"/>
    <cellStyle name="SAPBEXexcGood2 4 2 6" xfId="12181" xr:uid="{00000000-0005-0000-0000-00008A2C0000}"/>
    <cellStyle name="SAPBEXexcGood2 4 2 7" xfId="15090" xr:uid="{00000000-0005-0000-0000-00008B2C0000}"/>
    <cellStyle name="SAPBEXexcGood2 4 2 8" xfId="16259" xr:uid="{00000000-0005-0000-0000-00008C2C0000}"/>
    <cellStyle name="SAPBEXexcGood2 4 2 9" xfId="18148" xr:uid="{00000000-0005-0000-0000-00008D2C0000}"/>
    <cellStyle name="SAPBEXexcGood2 4 3" xfId="1249" xr:uid="{00000000-0005-0000-0000-00008E2C0000}"/>
    <cellStyle name="SAPBEXexcGood2 4 3 10" xfId="20236" xr:uid="{00000000-0005-0000-0000-00008F2C0000}"/>
    <cellStyle name="SAPBEXexcGood2 4 3 11" xfId="21928" xr:uid="{00000000-0005-0000-0000-0000902C0000}"/>
    <cellStyle name="SAPBEXexcGood2 4 3 2" xfId="4152" xr:uid="{00000000-0005-0000-0000-0000912C0000}"/>
    <cellStyle name="SAPBEXexcGood2 4 3 3" xfId="6630" xr:uid="{00000000-0005-0000-0000-0000922C0000}"/>
    <cellStyle name="SAPBEXexcGood2 4 3 4" xfId="8586" xr:uid="{00000000-0005-0000-0000-0000932C0000}"/>
    <cellStyle name="SAPBEXexcGood2 4 3 5" xfId="10539" xr:uid="{00000000-0005-0000-0000-0000942C0000}"/>
    <cellStyle name="SAPBEXexcGood2 4 3 6" xfId="12493" xr:uid="{00000000-0005-0000-0000-0000952C0000}"/>
    <cellStyle name="SAPBEXexcGood2 4 3 7" xfId="15764" xr:uid="{00000000-0005-0000-0000-0000962C0000}"/>
    <cellStyle name="SAPBEXexcGood2 4 3 8" xfId="16555" xr:uid="{00000000-0005-0000-0000-0000972C0000}"/>
    <cellStyle name="SAPBEXexcGood2 4 3 9" xfId="18428" xr:uid="{00000000-0005-0000-0000-0000982C0000}"/>
    <cellStyle name="SAPBEXexcGood2 4 4" xfId="1595" xr:uid="{00000000-0005-0000-0000-0000992C0000}"/>
    <cellStyle name="SAPBEXexcGood2 4 4 10" xfId="20563" xr:uid="{00000000-0005-0000-0000-00009A2C0000}"/>
    <cellStyle name="SAPBEXexcGood2 4 4 11" xfId="22235" xr:uid="{00000000-0005-0000-0000-00009B2C0000}"/>
    <cellStyle name="SAPBEXexcGood2 4 4 2" xfId="4498" xr:uid="{00000000-0005-0000-0000-00009C2C0000}"/>
    <cellStyle name="SAPBEXexcGood2 4 4 3" xfId="6976" xr:uid="{00000000-0005-0000-0000-00009D2C0000}"/>
    <cellStyle name="SAPBEXexcGood2 4 4 4" xfId="8932" xr:uid="{00000000-0005-0000-0000-00009E2C0000}"/>
    <cellStyle name="SAPBEXexcGood2 4 4 5" xfId="10885" xr:uid="{00000000-0005-0000-0000-00009F2C0000}"/>
    <cellStyle name="SAPBEXexcGood2 4 4 6" xfId="12839" xr:uid="{00000000-0005-0000-0000-0000A02C0000}"/>
    <cellStyle name="SAPBEXexcGood2 4 4 7" xfId="13060" xr:uid="{00000000-0005-0000-0000-0000A12C0000}"/>
    <cellStyle name="SAPBEXexcGood2 4 4 8" xfId="16894" xr:uid="{00000000-0005-0000-0000-0000A22C0000}"/>
    <cellStyle name="SAPBEXexcGood2 4 4 9" xfId="18765" xr:uid="{00000000-0005-0000-0000-0000A32C0000}"/>
    <cellStyle name="SAPBEXexcGood2 4 5" xfId="1495" xr:uid="{00000000-0005-0000-0000-0000A42C0000}"/>
    <cellStyle name="SAPBEXexcGood2 4 5 10" xfId="20465" xr:uid="{00000000-0005-0000-0000-0000A52C0000}"/>
    <cellStyle name="SAPBEXexcGood2 4 5 11" xfId="22138" xr:uid="{00000000-0005-0000-0000-0000A62C0000}"/>
    <cellStyle name="SAPBEXexcGood2 4 5 2" xfId="4398" xr:uid="{00000000-0005-0000-0000-0000A72C0000}"/>
    <cellStyle name="SAPBEXexcGood2 4 5 3" xfId="6876" xr:uid="{00000000-0005-0000-0000-0000A82C0000}"/>
    <cellStyle name="SAPBEXexcGood2 4 5 4" xfId="8832" xr:uid="{00000000-0005-0000-0000-0000A92C0000}"/>
    <cellStyle name="SAPBEXexcGood2 4 5 5" xfId="10785" xr:uid="{00000000-0005-0000-0000-0000AA2C0000}"/>
    <cellStyle name="SAPBEXexcGood2 4 5 6" xfId="12739" xr:uid="{00000000-0005-0000-0000-0000AB2C0000}"/>
    <cellStyle name="SAPBEXexcGood2 4 5 7" xfId="15929" xr:uid="{00000000-0005-0000-0000-0000AC2C0000}"/>
    <cellStyle name="SAPBEXexcGood2 4 5 8" xfId="16794" xr:uid="{00000000-0005-0000-0000-0000AD2C0000}"/>
    <cellStyle name="SAPBEXexcGood2 4 5 9" xfId="18666" xr:uid="{00000000-0005-0000-0000-0000AE2C0000}"/>
    <cellStyle name="SAPBEXexcGood2 4 6" xfId="2061" xr:uid="{00000000-0005-0000-0000-0000AF2C0000}"/>
    <cellStyle name="SAPBEXexcGood2 4 6 10" xfId="20963" xr:uid="{00000000-0005-0000-0000-0000B02C0000}"/>
    <cellStyle name="SAPBEXexcGood2 4 6 11" xfId="22573" xr:uid="{00000000-0005-0000-0000-0000B12C0000}"/>
    <cellStyle name="SAPBEXexcGood2 4 6 2" xfId="4964" xr:uid="{00000000-0005-0000-0000-0000B22C0000}"/>
    <cellStyle name="SAPBEXexcGood2 4 6 3" xfId="7441" xr:uid="{00000000-0005-0000-0000-0000B32C0000}"/>
    <cellStyle name="SAPBEXexcGood2 4 6 4" xfId="9394" xr:uid="{00000000-0005-0000-0000-0000B42C0000}"/>
    <cellStyle name="SAPBEXexcGood2 4 6 5" xfId="11349" xr:uid="{00000000-0005-0000-0000-0000B52C0000}"/>
    <cellStyle name="SAPBEXexcGood2 4 6 6" xfId="13301" xr:uid="{00000000-0005-0000-0000-0000B62C0000}"/>
    <cellStyle name="SAPBEXexcGood2 4 6 7" xfId="13665" xr:uid="{00000000-0005-0000-0000-0000B72C0000}"/>
    <cellStyle name="SAPBEXexcGood2 4 6 8" xfId="17333" xr:uid="{00000000-0005-0000-0000-0000B82C0000}"/>
    <cellStyle name="SAPBEXexcGood2 4 6 9" xfId="19188" xr:uid="{00000000-0005-0000-0000-0000B92C0000}"/>
    <cellStyle name="SAPBEXexcGood2 4 7" xfId="2676" xr:uid="{00000000-0005-0000-0000-0000BA2C0000}"/>
    <cellStyle name="SAPBEXexcGood2 4 7 10" xfId="21515" xr:uid="{00000000-0005-0000-0000-0000BB2C0000}"/>
    <cellStyle name="SAPBEXexcGood2 4 7 11" xfId="23052" xr:uid="{00000000-0005-0000-0000-0000BC2C0000}"/>
    <cellStyle name="SAPBEXexcGood2 4 7 2" xfId="5578" xr:uid="{00000000-0005-0000-0000-0000BD2C0000}"/>
    <cellStyle name="SAPBEXexcGood2 4 7 3" xfId="8054" xr:uid="{00000000-0005-0000-0000-0000BE2C0000}"/>
    <cellStyle name="SAPBEXexcGood2 4 7 4" xfId="10006" xr:uid="{00000000-0005-0000-0000-0000BF2C0000}"/>
    <cellStyle name="SAPBEXexcGood2 4 7 5" xfId="11961" xr:uid="{00000000-0005-0000-0000-0000C02C0000}"/>
    <cellStyle name="SAPBEXexcGood2 4 7 6" xfId="13911" xr:uid="{00000000-0005-0000-0000-0000C12C0000}"/>
    <cellStyle name="SAPBEXexcGood2 4 7 7" xfId="16040" xr:uid="{00000000-0005-0000-0000-0000C22C0000}"/>
    <cellStyle name="SAPBEXexcGood2 4 7 8" xfId="17929" xr:uid="{00000000-0005-0000-0000-0000C32C0000}"/>
    <cellStyle name="SAPBEXexcGood2 4 7 9" xfId="19765" xr:uid="{00000000-0005-0000-0000-0000C42C0000}"/>
    <cellStyle name="SAPBEXexcGood2 4 8" xfId="2852" xr:uid="{00000000-0005-0000-0000-0000C52C0000}"/>
    <cellStyle name="SAPBEXexcGood2 4 8 10" xfId="21689" xr:uid="{00000000-0005-0000-0000-0000C62C0000}"/>
    <cellStyle name="SAPBEXexcGood2 4 8 11" xfId="23218" xr:uid="{00000000-0005-0000-0000-0000C72C0000}"/>
    <cellStyle name="SAPBEXexcGood2 4 8 2" xfId="5754" xr:uid="{00000000-0005-0000-0000-0000C82C0000}"/>
    <cellStyle name="SAPBEXexcGood2 4 8 3" xfId="8230" xr:uid="{00000000-0005-0000-0000-0000C92C0000}"/>
    <cellStyle name="SAPBEXexcGood2 4 8 4" xfId="10182" xr:uid="{00000000-0005-0000-0000-0000CA2C0000}"/>
    <cellStyle name="SAPBEXexcGood2 4 8 5" xfId="12137" xr:uid="{00000000-0005-0000-0000-0000CB2C0000}"/>
    <cellStyle name="SAPBEXexcGood2 4 8 6" xfId="14087" xr:uid="{00000000-0005-0000-0000-0000CC2C0000}"/>
    <cellStyle name="SAPBEXexcGood2 4 8 7" xfId="16216" xr:uid="{00000000-0005-0000-0000-0000CD2C0000}"/>
    <cellStyle name="SAPBEXexcGood2 4 8 8" xfId="18104" xr:uid="{00000000-0005-0000-0000-0000CE2C0000}"/>
    <cellStyle name="SAPBEXexcGood2 4 8 9" xfId="19939" xr:uid="{00000000-0005-0000-0000-0000CF2C0000}"/>
    <cellStyle name="SAPBEXexcGood2 4 9" xfId="3290" xr:uid="{00000000-0005-0000-0000-0000D02C0000}"/>
    <cellStyle name="SAPBEXexcGood2 5" xfId="483" xr:uid="{00000000-0005-0000-0000-0000D12C0000}"/>
    <cellStyle name="SAPBEXexcGood2 5 10" xfId="5864" xr:uid="{00000000-0005-0000-0000-0000D22C0000}"/>
    <cellStyle name="SAPBEXexcGood2 5 11" xfId="6137" xr:uid="{00000000-0005-0000-0000-0000D32C0000}"/>
    <cellStyle name="SAPBEXexcGood2 5 12" xfId="9103" xr:uid="{00000000-0005-0000-0000-0000D42C0000}"/>
    <cellStyle name="SAPBEXexcGood2 5 13" xfId="11057" xr:uid="{00000000-0005-0000-0000-0000D52C0000}"/>
    <cellStyle name="SAPBEXexcGood2 5 14" xfId="14297" xr:uid="{00000000-0005-0000-0000-0000D62C0000}"/>
    <cellStyle name="SAPBEXexcGood2 5 15" xfId="12301" xr:uid="{00000000-0005-0000-0000-0000D72C0000}"/>
    <cellStyle name="SAPBEXexcGood2 5 16" xfId="17061" xr:uid="{00000000-0005-0000-0000-0000D82C0000}"/>
    <cellStyle name="SAPBEXexcGood2 5 17" xfId="18267" xr:uid="{00000000-0005-0000-0000-0000D92C0000}"/>
    <cellStyle name="SAPBEXexcGood2 5 18" xfId="20728" xr:uid="{00000000-0005-0000-0000-0000DA2C0000}"/>
    <cellStyle name="SAPBEXexcGood2 5 2" xfId="1031" xr:uid="{00000000-0005-0000-0000-0000DB2C0000}"/>
    <cellStyle name="SAPBEXexcGood2 5 2 10" xfId="20078" xr:uid="{00000000-0005-0000-0000-0000DC2C0000}"/>
    <cellStyle name="SAPBEXexcGood2 5 2 11" xfId="21825" xr:uid="{00000000-0005-0000-0000-0000DD2C0000}"/>
    <cellStyle name="SAPBEXexcGood2 5 2 2" xfId="3934" xr:uid="{00000000-0005-0000-0000-0000DE2C0000}"/>
    <cellStyle name="SAPBEXexcGood2 5 2 3" xfId="6412" xr:uid="{00000000-0005-0000-0000-0000DF2C0000}"/>
    <cellStyle name="SAPBEXexcGood2 5 2 4" xfId="8369" xr:uid="{00000000-0005-0000-0000-0000E02C0000}"/>
    <cellStyle name="SAPBEXexcGood2 5 2 5" xfId="10322" xr:uid="{00000000-0005-0000-0000-0000E12C0000}"/>
    <cellStyle name="SAPBEXexcGood2 5 2 6" xfId="12277" xr:uid="{00000000-0005-0000-0000-0000E22C0000}"/>
    <cellStyle name="SAPBEXexcGood2 5 2 7" xfId="5898" xr:uid="{00000000-0005-0000-0000-0000E32C0000}"/>
    <cellStyle name="SAPBEXexcGood2 5 2 8" xfId="16355" xr:uid="{00000000-0005-0000-0000-0000E42C0000}"/>
    <cellStyle name="SAPBEXexcGood2 5 2 9" xfId="18243" xr:uid="{00000000-0005-0000-0000-0000E52C0000}"/>
    <cellStyle name="SAPBEXexcGood2 5 3" xfId="1344" xr:uid="{00000000-0005-0000-0000-0000E62C0000}"/>
    <cellStyle name="SAPBEXexcGood2 5 3 10" xfId="20329" xr:uid="{00000000-0005-0000-0000-0000E72C0000}"/>
    <cellStyle name="SAPBEXexcGood2 5 3 11" xfId="22021" xr:uid="{00000000-0005-0000-0000-0000E82C0000}"/>
    <cellStyle name="SAPBEXexcGood2 5 3 2" xfId="4247" xr:uid="{00000000-0005-0000-0000-0000E92C0000}"/>
    <cellStyle name="SAPBEXexcGood2 5 3 3" xfId="6725" xr:uid="{00000000-0005-0000-0000-0000EA2C0000}"/>
    <cellStyle name="SAPBEXexcGood2 5 3 4" xfId="8681" xr:uid="{00000000-0005-0000-0000-0000EB2C0000}"/>
    <cellStyle name="SAPBEXexcGood2 5 3 5" xfId="10634" xr:uid="{00000000-0005-0000-0000-0000EC2C0000}"/>
    <cellStyle name="SAPBEXexcGood2 5 3 6" xfId="12588" xr:uid="{00000000-0005-0000-0000-0000ED2C0000}"/>
    <cellStyle name="SAPBEXexcGood2 5 3 7" xfId="14181" xr:uid="{00000000-0005-0000-0000-0000EE2C0000}"/>
    <cellStyle name="SAPBEXexcGood2 5 3 8" xfId="16650" xr:uid="{00000000-0005-0000-0000-0000EF2C0000}"/>
    <cellStyle name="SAPBEXexcGood2 5 3 9" xfId="18522" xr:uid="{00000000-0005-0000-0000-0000F02C0000}"/>
    <cellStyle name="SAPBEXexcGood2 5 4" xfId="1689" xr:uid="{00000000-0005-0000-0000-0000F12C0000}"/>
    <cellStyle name="SAPBEXexcGood2 5 4 10" xfId="20657" xr:uid="{00000000-0005-0000-0000-0000F22C0000}"/>
    <cellStyle name="SAPBEXexcGood2 5 4 11" xfId="22329" xr:uid="{00000000-0005-0000-0000-0000F32C0000}"/>
    <cellStyle name="SAPBEXexcGood2 5 4 2" xfId="4592" xr:uid="{00000000-0005-0000-0000-0000F42C0000}"/>
    <cellStyle name="SAPBEXexcGood2 5 4 3" xfId="7070" xr:uid="{00000000-0005-0000-0000-0000F52C0000}"/>
    <cellStyle name="SAPBEXexcGood2 5 4 4" xfId="9026" xr:uid="{00000000-0005-0000-0000-0000F62C0000}"/>
    <cellStyle name="SAPBEXexcGood2 5 4 5" xfId="10979" xr:uid="{00000000-0005-0000-0000-0000F72C0000}"/>
    <cellStyle name="SAPBEXexcGood2 5 4 6" xfId="12933" xr:uid="{00000000-0005-0000-0000-0000F82C0000}"/>
    <cellStyle name="SAPBEXexcGood2 5 4 7" xfId="14764" xr:uid="{00000000-0005-0000-0000-0000F92C0000}"/>
    <cellStyle name="SAPBEXexcGood2 5 4 8" xfId="16988" xr:uid="{00000000-0005-0000-0000-0000FA2C0000}"/>
    <cellStyle name="SAPBEXexcGood2 5 4 9" xfId="18859" xr:uid="{00000000-0005-0000-0000-0000FB2C0000}"/>
    <cellStyle name="SAPBEXexcGood2 5 5" xfId="1956" xr:uid="{00000000-0005-0000-0000-0000FC2C0000}"/>
    <cellStyle name="SAPBEXexcGood2 5 5 10" xfId="20867" xr:uid="{00000000-0005-0000-0000-0000FD2C0000}"/>
    <cellStyle name="SAPBEXexcGood2 5 5 11" xfId="22481" xr:uid="{00000000-0005-0000-0000-0000FE2C0000}"/>
    <cellStyle name="SAPBEXexcGood2 5 5 2" xfId="4859" xr:uid="{00000000-0005-0000-0000-0000FF2C0000}"/>
    <cellStyle name="SAPBEXexcGood2 5 5 3" xfId="7337" xr:uid="{00000000-0005-0000-0000-0000002D0000}"/>
    <cellStyle name="SAPBEXexcGood2 5 5 4" xfId="9291" xr:uid="{00000000-0005-0000-0000-0000012D0000}"/>
    <cellStyle name="SAPBEXexcGood2 5 5 5" xfId="11245" xr:uid="{00000000-0005-0000-0000-0000022D0000}"/>
    <cellStyle name="SAPBEXexcGood2 5 5 6" xfId="13197" xr:uid="{00000000-0005-0000-0000-0000032D0000}"/>
    <cellStyle name="SAPBEXexcGood2 5 5 7" xfId="15399" xr:uid="{00000000-0005-0000-0000-0000042D0000}"/>
    <cellStyle name="SAPBEXexcGood2 5 5 8" xfId="17233" xr:uid="{00000000-0005-0000-0000-0000052D0000}"/>
    <cellStyle name="SAPBEXexcGood2 5 5 9" xfId="19092" xr:uid="{00000000-0005-0000-0000-0000062D0000}"/>
    <cellStyle name="SAPBEXexcGood2 5 6" xfId="2258" xr:uid="{00000000-0005-0000-0000-0000072D0000}"/>
    <cellStyle name="SAPBEXexcGood2 5 6 10" xfId="21148" xr:uid="{00000000-0005-0000-0000-0000082D0000}"/>
    <cellStyle name="SAPBEXexcGood2 5 6 11" xfId="22733" xr:uid="{00000000-0005-0000-0000-0000092D0000}"/>
    <cellStyle name="SAPBEXexcGood2 5 6 2" xfId="5161" xr:uid="{00000000-0005-0000-0000-00000A2D0000}"/>
    <cellStyle name="SAPBEXexcGood2 5 6 3" xfId="7637" xr:uid="{00000000-0005-0000-0000-00000B2D0000}"/>
    <cellStyle name="SAPBEXexcGood2 5 6 4" xfId="9591" xr:uid="{00000000-0005-0000-0000-00000C2D0000}"/>
    <cellStyle name="SAPBEXexcGood2 5 6 5" xfId="11545" xr:uid="{00000000-0005-0000-0000-00000D2D0000}"/>
    <cellStyle name="SAPBEXexcGood2 5 6 6" xfId="13498" xr:uid="{00000000-0005-0000-0000-00000E2D0000}"/>
    <cellStyle name="SAPBEXexcGood2 5 6 7" xfId="13532" xr:uid="{00000000-0005-0000-0000-00000F2D0000}"/>
    <cellStyle name="SAPBEXexcGood2 5 6 8" xfId="17529" xr:uid="{00000000-0005-0000-0000-0000102D0000}"/>
    <cellStyle name="SAPBEXexcGood2 5 6 9" xfId="19378" xr:uid="{00000000-0005-0000-0000-0000112D0000}"/>
    <cellStyle name="SAPBEXexcGood2 5 7" xfId="2692" xr:uid="{00000000-0005-0000-0000-0000122D0000}"/>
    <cellStyle name="SAPBEXexcGood2 5 7 10" xfId="21531" xr:uid="{00000000-0005-0000-0000-0000132D0000}"/>
    <cellStyle name="SAPBEXexcGood2 5 7 11" xfId="23068" xr:uid="{00000000-0005-0000-0000-0000142D0000}"/>
    <cellStyle name="SAPBEXexcGood2 5 7 2" xfId="5594" xr:uid="{00000000-0005-0000-0000-0000152D0000}"/>
    <cellStyle name="SAPBEXexcGood2 5 7 3" xfId="8070" xr:uid="{00000000-0005-0000-0000-0000162D0000}"/>
    <cellStyle name="SAPBEXexcGood2 5 7 4" xfId="10022" xr:uid="{00000000-0005-0000-0000-0000172D0000}"/>
    <cellStyle name="SAPBEXexcGood2 5 7 5" xfId="11977" xr:uid="{00000000-0005-0000-0000-0000182D0000}"/>
    <cellStyle name="SAPBEXexcGood2 5 7 6" xfId="13927" xr:uid="{00000000-0005-0000-0000-0000192D0000}"/>
    <cellStyle name="SAPBEXexcGood2 5 7 7" xfId="16056" xr:uid="{00000000-0005-0000-0000-00001A2D0000}"/>
    <cellStyle name="SAPBEXexcGood2 5 7 8" xfId="17945" xr:uid="{00000000-0005-0000-0000-00001B2D0000}"/>
    <cellStyle name="SAPBEXexcGood2 5 7 9" xfId="19781" xr:uid="{00000000-0005-0000-0000-00001C2D0000}"/>
    <cellStyle name="SAPBEXexcGood2 5 8" xfId="2868" xr:uid="{00000000-0005-0000-0000-00001D2D0000}"/>
    <cellStyle name="SAPBEXexcGood2 5 8 10" xfId="21705" xr:uid="{00000000-0005-0000-0000-00001E2D0000}"/>
    <cellStyle name="SAPBEXexcGood2 5 8 11" xfId="23234" xr:uid="{00000000-0005-0000-0000-00001F2D0000}"/>
    <cellStyle name="SAPBEXexcGood2 5 8 2" xfId="5770" xr:uid="{00000000-0005-0000-0000-0000202D0000}"/>
    <cellStyle name="SAPBEXexcGood2 5 8 3" xfId="8246" xr:uid="{00000000-0005-0000-0000-0000212D0000}"/>
    <cellStyle name="SAPBEXexcGood2 5 8 4" xfId="10198" xr:uid="{00000000-0005-0000-0000-0000222D0000}"/>
    <cellStyle name="SAPBEXexcGood2 5 8 5" xfId="12153" xr:uid="{00000000-0005-0000-0000-0000232D0000}"/>
    <cellStyle name="SAPBEXexcGood2 5 8 6" xfId="14103" xr:uid="{00000000-0005-0000-0000-0000242D0000}"/>
    <cellStyle name="SAPBEXexcGood2 5 8 7" xfId="16232" xr:uid="{00000000-0005-0000-0000-0000252D0000}"/>
    <cellStyle name="SAPBEXexcGood2 5 8 8" xfId="18120" xr:uid="{00000000-0005-0000-0000-0000262D0000}"/>
    <cellStyle name="SAPBEXexcGood2 5 8 9" xfId="19955" xr:uid="{00000000-0005-0000-0000-0000272D0000}"/>
    <cellStyle name="SAPBEXexcGood2 5 9" xfId="3386" xr:uid="{00000000-0005-0000-0000-0000282D0000}"/>
    <cellStyle name="SAPBEXexcGood2 6" xfId="868" xr:uid="{00000000-0005-0000-0000-0000292D0000}"/>
    <cellStyle name="SAPBEXexcGood2 6 10" xfId="8734" xr:uid="{00000000-0005-0000-0000-00002A2D0000}"/>
    <cellStyle name="SAPBEXexcGood2 6 11" xfId="16462" xr:uid="{00000000-0005-0000-0000-00002B2D0000}"/>
    <cellStyle name="SAPBEXexcGood2 6 12" xfId="18947" xr:uid="{00000000-0005-0000-0000-00002C2D0000}"/>
    <cellStyle name="SAPBEXexcGood2 6 13" xfId="20182" xr:uid="{00000000-0005-0000-0000-00002D2D0000}"/>
    <cellStyle name="SAPBEXexcGood2 6 2" xfId="2541" xr:uid="{00000000-0005-0000-0000-00002E2D0000}"/>
    <cellStyle name="SAPBEXexcGood2 6 2 10" xfId="21397" xr:uid="{00000000-0005-0000-0000-00002F2D0000}"/>
    <cellStyle name="SAPBEXexcGood2 6 2 11" xfId="22951" xr:uid="{00000000-0005-0000-0000-0000302D0000}"/>
    <cellStyle name="SAPBEXexcGood2 6 2 2" xfId="5443" xr:uid="{00000000-0005-0000-0000-0000312D0000}"/>
    <cellStyle name="SAPBEXexcGood2 6 2 3" xfId="7919" xr:uid="{00000000-0005-0000-0000-0000322D0000}"/>
    <cellStyle name="SAPBEXexcGood2 6 2 4" xfId="9871" xr:uid="{00000000-0005-0000-0000-0000332D0000}"/>
    <cellStyle name="SAPBEXexcGood2 6 2 5" xfId="11826" xr:uid="{00000000-0005-0000-0000-0000342D0000}"/>
    <cellStyle name="SAPBEXexcGood2 6 2 6" xfId="13778" xr:uid="{00000000-0005-0000-0000-0000352D0000}"/>
    <cellStyle name="SAPBEXexcGood2 6 2 7" xfId="14344" xr:uid="{00000000-0005-0000-0000-0000362D0000}"/>
    <cellStyle name="SAPBEXexcGood2 6 2 8" xfId="17800" xr:uid="{00000000-0005-0000-0000-0000372D0000}"/>
    <cellStyle name="SAPBEXexcGood2 6 2 9" xfId="19639" xr:uid="{00000000-0005-0000-0000-0000382D0000}"/>
    <cellStyle name="SAPBEXexcGood2 6 3" xfId="2731" xr:uid="{00000000-0005-0000-0000-0000392D0000}"/>
    <cellStyle name="SAPBEXexcGood2 6 3 10" xfId="21569" xr:uid="{00000000-0005-0000-0000-00003A2D0000}"/>
    <cellStyle name="SAPBEXexcGood2 6 3 11" xfId="23099" xr:uid="{00000000-0005-0000-0000-00003B2D0000}"/>
    <cellStyle name="SAPBEXexcGood2 6 3 2" xfId="5633" xr:uid="{00000000-0005-0000-0000-00003C2D0000}"/>
    <cellStyle name="SAPBEXexcGood2 6 3 3" xfId="8109" xr:uid="{00000000-0005-0000-0000-00003D2D0000}"/>
    <cellStyle name="SAPBEXexcGood2 6 3 4" xfId="10061" xr:uid="{00000000-0005-0000-0000-00003E2D0000}"/>
    <cellStyle name="SAPBEXexcGood2 6 3 5" xfId="12016" xr:uid="{00000000-0005-0000-0000-00003F2D0000}"/>
    <cellStyle name="SAPBEXexcGood2 6 3 6" xfId="13966" xr:uid="{00000000-0005-0000-0000-0000402D0000}"/>
    <cellStyle name="SAPBEXexcGood2 6 3 7" xfId="16095" xr:uid="{00000000-0005-0000-0000-0000412D0000}"/>
    <cellStyle name="SAPBEXexcGood2 6 3 8" xfId="17983" xr:uid="{00000000-0005-0000-0000-0000422D0000}"/>
    <cellStyle name="SAPBEXexcGood2 6 3 9" xfId="19819" xr:uid="{00000000-0005-0000-0000-0000432D0000}"/>
    <cellStyle name="SAPBEXexcGood2 6 4" xfId="3771" xr:uid="{00000000-0005-0000-0000-0000442D0000}"/>
    <cellStyle name="SAPBEXexcGood2 6 5" xfId="6249" xr:uid="{00000000-0005-0000-0000-0000452D0000}"/>
    <cellStyle name="SAPBEXexcGood2 6 6" xfId="7168" xr:uid="{00000000-0005-0000-0000-0000462D0000}"/>
    <cellStyle name="SAPBEXexcGood2 6 7" xfId="8480" xr:uid="{00000000-0005-0000-0000-0000472D0000}"/>
    <cellStyle name="SAPBEXexcGood2 6 8" xfId="10433" xr:uid="{00000000-0005-0000-0000-0000482D0000}"/>
    <cellStyle name="SAPBEXexcGood2 6 9" xfId="15094" xr:uid="{00000000-0005-0000-0000-0000492D0000}"/>
    <cellStyle name="SAPBEXexcGood2 7" xfId="770" xr:uid="{00000000-0005-0000-0000-00004A2D0000}"/>
    <cellStyle name="SAPBEXexcGood2 7 10" xfId="18972" xr:uid="{00000000-0005-0000-0000-00004B2D0000}"/>
    <cellStyle name="SAPBEXexcGood2 7 11" xfId="21480" xr:uid="{00000000-0005-0000-0000-00004C2D0000}"/>
    <cellStyle name="SAPBEXexcGood2 7 2" xfId="3673" xr:uid="{00000000-0005-0000-0000-00004D2D0000}"/>
    <cellStyle name="SAPBEXexcGood2 7 3" xfId="6151" xr:uid="{00000000-0005-0000-0000-00004E2D0000}"/>
    <cellStyle name="SAPBEXexcGood2 7 4" xfId="6071" xr:uid="{00000000-0005-0000-0000-00004F2D0000}"/>
    <cellStyle name="SAPBEXexcGood2 7 5" xfId="9959" xr:uid="{00000000-0005-0000-0000-0000502D0000}"/>
    <cellStyle name="SAPBEXexcGood2 7 6" xfId="11914" xr:uid="{00000000-0005-0000-0000-0000512D0000}"/>
    <cellStyle name="SAPBEXexcGood2 7 7" xfId="14503" xr:uid="{00000000-0005-0000-0000-0000522D0000}"/>
    <cellStyle name="SAPBEXexcGood2 7 8" xfId="14710" xr:uid="{00000000-0005-0000-0000-0000532D0000}"/>
    <cellStyle name="SAPBEXexcGood2 7 9" xfId="17886" xr:uid="{00000000-0005-0000-0000-0000542D0000}"/>
    <cellStyle name="SAPBEXexcGood2 8" xfId="1529" xr:uid="{00000000-0005-0000-0000-0000552D0000}"/>
    <cellStyle name="SAPBEXexcGood2 8 10" xfId="20498" xr:uid="{00000000-0005-0000-0000-0000562D0000}"/>
    <cellStyle name="SAPBEXexcGood2 8 11" xfId="22170" xr:uid="{00000000-0005-0000-0000-0000572D0000}"/>
    <cellStyle name="SAPBEXexcGood2 8 2" xfId="4432" xr:uid="{00000000-0005-0000-0000-0000582D0000}"/>
    <cellStyle name="SAPBEXexcGood2 8 3" xfId="6910" xr:uid="{00000000-0005-0000-0000-0000592D0000}"/>
    <cellStyle name="SAPBEXexcGood2 8 4" xfId="8866" xr:uid="{00000000-0005-0000-0000-00005A2D0000}"/>
    <cellStyle name="SAPBEXexcGood2 8 5" xfId="10819" xr:uid="{00000000-0005-0000-0000-00005B2D0000}"/>
    <cellStyle name="SAPBEXexcGood2 8 6" xfId="12773" xr:uid="{00000000-0005-0000-0000-00005C2D0000}"/>
    <cellStyle name="SAPBEXexcGood2 8 7" xfId="8033" xr:uid="{00000000-0005-0000-0000-00005D2D0000}"/>
    <cellStyle name="SAPBEXexcGood2 8 8" xfId="16828" xr:uid="{00000000-0005-0000-0000-00005E2D0000}"/>
    <cellStyle name="SAPBEXexcGood2 8 9" xfId="18700" xr:uid="{00000000-0005-0000-0000-00005F2D0000}"/>
    <cellStyle name="SAPBEXexcGood2 9" xfId="1734" xr:uid="{00000000-0005-0000-0000-0000602D0000}"/>
    <cellStyle name="SAPBEXexcGood2 9 10" xfId="20701" xr:uid="{00000000-0005-0000-0000-0000612D0000}"/>
    <cellStyle name="SAPBEXexcGood2 9 11" xfId="22366" xr:uid="{00000000-0005-0000-0000-0000622D0000}"/>
    <cellStyle name="SAPBEXexcGood2 9 2" xfId="4637" xr:uid="{00000000-0005-0000-0000-0000632D0000}"/>
    <cellStyle name="SAPBEXexcGood2 9 3" xfId="7115" xr:uid="{00000000-0005-0000-0000-0000642D0000}"/>
    <cellStyle name="SAPBEXexcGood2 9 4" xfId="9071" xr:uid="{00000000-0005-0000-0000-0000652D0000}"/>
    <cellStyle name="SAPBEXexcGood2 9 5" xfId="11024" xr:uid="{00000000-0005-0000-0000-0000662D0000}"/>
    <cellStyle name="SAPBEXexcGood2 9 6" xfId="12978" xr:uid="{00000000-0005-0000-0000-0000672D0000}"/>
    <cellStyle name="SAPBEXexcGood2 9 7" xfId="14790" xr:uid="{00000000-0005-0000-0000-0000682D0000}"/>
    <cellStyle name="SAPBEXexcGood2 9 8" xfId="17033" xr:uid="{00000000-0005-0000-0000-0000692D0000}"/>
    <cellStyle name="SAPBEXexcGood2 9 9" xfId="18904" xr:uid="{00000000-0005-0000-0000-00006A2D0000}"/>
    <cellStyle name="SAPBEXexcGood3" xfId="313" xr:uid="{00000000-0005-0000-0000-00006B2D0000}"/>
    <cellStyle name="SAPBEXexcGood3 10" xfId="2206" xr:uid="{00000000-0005-0000-0000-00006C2D0000}"/>
    <cellStyle name="SAPBEXexcGood3 10 10" xfId="21098" xr:uid="{00000000-0005-0000-0000-00006D2D0000}"/>
    <cellStyle name="SAPBEXexcGood3 10 11" xfId="22688" xr:uid="{00000000-0005-0000-0000-00006E2D0000}"/>
    <cellStyle name="SAPBEXexcGood3 10 2" xfId="5109" xr:uid="{00000000-0005-0000-0000-00006F2D0000}"/>
    <cellStyle name="SAPBEXexcGood3 10 3" xfId="7585" xr:uid="{00000000-0005-0000-0000-0000702D0000}"/>
    <cellStyle name="SAPBEXexcGood3 10 4" xfId="9539" xr:uid="{00000000-0005-0000-0000-0000712D0000}"/>
    <cellStyle name="SAPBEXexcGood3 10 5" xfId="11493" xr:uid="{00000000-0005-0000-0000-0000722D0000}"/>
    <cellStyle name="SAPBEXexcGood3 10 6" xfId="13446" xr:uid="{00000000-0005-0000-0000-0000732D0000}"/>
    <cellStyle name="SAPBEXexcGood3 10 7" xfId="14723" xr:uid="{00000000-0005-0000-0000-0000742D0000}"/>
    <cellStyle name="SAPBEXexcGood3 10 8" xfId="17477" xr:uid="{00000000-0005-0000-0000-0000752D0000}"/>
    <cellStyle name="SAPBEXexcGood3 10 9" xfId="19327" xr:uid="{00000000-0005-0000-0000-0000762D0000}"/>
    <cellStyle name="SAPBEXexcGood3 11" xfId="2390" xr:uid="{00000000-0005-0000-0000-0000772D0000}"/>
    <cellStyle name="SAPBEXexcGood3 11 10" xfId="21270" xr:uid="{00000000-0005-0000-0000-0000782D0000}"/>
    <cellStyle name="SAPBEXexcGood3 11 11" xfId="22843" xr:uid="{00000000-0005-0000-0000-0000792D0000}"/>
    <cellStyle name="SAPBEXexcGood3 11 2" xfId="5293" xr:uid="{00000000-0005-0000-0000-00007A2D0000}"/>
    <cellStyle name="SAPBEXexcGood3 11 3" xfId="7769" xr:uid="{00000000-0005-0000-0000-00007B2D0000}"/>
    <cellStyle name="SAPBEXexcGood3 11 4" xfId="9722" xr:uid="{00000000-0005-0000-0000-00007C2D0000}"/>
    <cellStyle name="SAPBEXexcGood3 11 5" xfId="11676" xr:uid="{00000000-0005-0000-0000-00007D2D0000}"/>
    <cellStyle name="SAPBEXexcGood3 11 6" xfId="13628" xr:uid="{00000000-0005-0000-0000-00007E2D0000}"/>
    <cellStyle name="SAPBEXexcGood3 11 7" xfId="14382" xr:uid="{00000000-0005-0000-0000-00007F2D0000}"/>
    <cellStyle name="SAPBEXexcGood3 11 8" xfId="17656" xr:uid="{00000000-0005-0000-0000-0000802D0000}"/>
    <cellStyle name="SAPBEXexcGood3 11 9" xfId="19502" xr:uid="{00000000-0005-0000-0000-0000812D0000}"/>
    <cellStyle name="SAPBEXexcGood3 12" xfId="2309" xr:uid="{00000000-0005-0000-0000-0000822D0000}"/>
    <cellStyle name="SAPBEXexcGood3 12 10" xfId="21190" xr:uid="{00000000-0005-0000-0000-0000832D0000}"/>
    <cellStyle name="SAPBEXexcGood3 12 11" xfId="22767" xr:uid="{00000000-0005-0000-0000-0000842D0000}"/>
    <cellStyle name="SAPBEXexcGood3 12 2" xfId="5212" xr:uid="{00000000-0005-0000-0000-0000852D0000}"/>
    <cellStyle name="SAPBEXexcGood3 12 3" xfId="7688" xr:uid="{00000000-0005-0000-0000-0000862D0000}"/>
    <cellStyle name="SAPBEXexcGood3 12 4" xfId="9641" xr:uid="{00000000-0005-0000-0000-0000872D0000}"/>
    <cellStyle name="SAPBEXexcGood3 12 5" xfId="11595" xr:uid="{00000000-0005-0000-0000-0000882D0000}"/>
    <cellStyle name="SAPBEXexcGood3 12 6" xfId="13547" xr:uid="{00000000-0005-0000-0000-0000892D0000}"/>
    <cellStyle name="SAPBEXexcGood3 12 7" xfId="13012" xr:uid="{00000000-0005-0000-0000-00008A2D0000}"/>
    <cellStyle name="SAPBEXexcGood3 12 8" xfId="17576" xr:uid="{00000000-0005-0000-0000-00008B2D0000}"/>
    <cellStyle name="SAPBEXexcGood3 12 9" xfId="19422" xr:uid="{00000000-0005-0000-0000-00008C2D0000}"/>
    <cellStyle name="SAPBEXexcGood3 13" xfId="2790" xr:uid="{00000000-0005-0000-0000-00008D2D0000}"/>
    <cellStyle name="SAPBEXexcGood3 13 10" xfId="21627" xr:uid="{00000000-0005-0000-0000-00008E2D0000}"/>
    <cellStyle name="SAPBEXexcGood3 13 11" xfId="23157" xr:uid="{00000000-0005-0000-0000-00008F2D0000}"/>
    <cellStyle name="SAPBEXexcGood3 13 2" xfId="5692" xr:uid="{00000000-0005-0000-0000-0000902D0000}"/>
    <cellStyle name="SAPBEXexcGood3 13 3" xfId="8168" xr:uid="{00000000-0005-0000-0000-0000912D0000}"/>
    <cellStyle name="SAPBEXexcGood3 13 4" xfId="10120" xr:uid="{00000000-0005-0000-0000-0000922D0000}"/>
    <cellStyle name="SAPBEXexcGood3 13 5" xfId="12075" xr:uid="{00000000-0005-0000-0000-0000932D0000}"/>
    <cellStyle name="SAPBEXexcGood3 13 6" xfId="14025" xr:uid="{00000000-0005-0000-0000-0000942D0000}"/>
    <cellStyle name="SAPBEXexcGood3 13 7" xfId="16154" xr:uid="{00000000-0005-0000-0000-0000952D0000}"/>
    <cellStyle name="SAPBEXexcGood3 13 8" xfId="18042" xr:uid="{00000000-0005-0000-0000-0000962D0000}"/>
    <cellStyle name="SAPBEXexcGood3 13 9" xfId="19877" xr:uid="{00000000-0005-0000-0000-0000972D0000}"/>
    <cellStyle name="SAPBEXexcGood3 14" xfId="3216" xr:uid="{00000000-0005-0000-0000-0000982D0000}"/>
    <cellStyle name="SAPBEXexcGood3 15" xfId="2965" xr:uid="{00000000-0005-0000-0000-0000992D0000}"/>
    <cellStyle name="SAPBEXexcGood3 16" xfId="7857" xr:uid="{00000000-0005-0000-0000-00009A2D0000}"/>
    <cellStyle name="SAPBEXexcGood3 17" xfId="9451" xr:uid="{00000000-0005-0000-0000-00009B2D0000}"/>
    <cellStyle name="SAPBEXexcGood3 18" xfId="11405" xr:uid="{00000000-0005-0000-0000-00009C2D0000}"/>
    <cellStyle name="SAPBEXexcGood3 19" xfId="15860" xr:uid="{00000000-0005-0000-0000-00009D2D0000}"/>
    <cellStyle name="SAPBEXexcGood3 2" xfId="396" xr:uid="{00000000-0005-0000-0000-00009E2D0000}"/>
    <cellStyle name="SAPBEXexcGood3 2 10" xfId="3299" xr:uid="{00000000-0005-0000-0000-00009F2D0000}"/>
    <cellStyle name="SAPBEXexcGood3 2 11" xfId="3159" xr:uid="{00000000-0005-0000-0000-0000A02D0000}"/>
    <cellStyle name="SAPBEXexcGood3 2 12" xfId="6500" xr:uid="{00000000-0005-0000-0000-0000A12D0000}"/>
    <cellStyle name="SAPBEXexcGood3 2 13" xfId="7824" xr:uid="{00000000-0005-0000-0000-0000A22D0000}"/>
    <cellStyle name="SAPBEXexcGood3 2 14" xfId="9179" xr:uid="{00000000-0005-0000-0000-0000A32D0000}"/>
    <cellStyle name="SAPBEXexcGood3 2 15" xfId="14141" xr:uid="{00000000-0005-0000-0000-0000A42D0000}"/>
    <cellStyle name="SAPBEXexcGood3 2 16" xfId="14801" xr:uid="{00000000-0005-0000-0000-0000A52D0000}"/>
    <cellStyle name="SAPBEXexcGood3 2 17" xfId="14991" xr:uid="{00000000-0005-0000-0000-0000A62D0000}"/>
    <cellStyle name="SAPBEXexcGood3 2 18" xfId="18269" xr:uid="{00000000-0005-0000-0000-0000A72D0000}"/>
    <cellStyle name="SAPBEXexcGood3 2 19" xfId="19723" xr:uid="{00000000-0005-0000-0000-0000A82D0000}"/>
    <cellStyle name="SAPBEXexcGood3 2 2" xfId="570" xr:uid="{00000000-0005-0000-0000-0000A92D0000}"/>
    <cellStyle name="SAPBEXexcGood3 2 2 10" xfId="14506" xr:uid="{00000000-0005-0000-0000-0000AA2D0000}"/>
    <cellStyle name="SAPBEXexcGood3 2 2 11" xfId="15107" xr:uid="{00000000-0005-0000-0000-0000AB2D0000}"/>
    <cellStyle name="SAPBEXexcGood3 2 2 12" xfId="14968" xr:uid="{00000000-0005-0000-0000-0000AC2D0000}"/>
    <cellStyle name="SAPBEXexcGood3 2 2 13" xfId="16249" xr:uid="{00000000-0005-0000-0000-0000AD2D0000}"/>
    <cellStyle name="SAPBEXexcGood3 2 2 14" xfId="15907" xr:uid="{00000000-0005-0000-0000-0000AE2D0000}"/>
    <cellStyle name="SAPBEXexcGood3 2 2 2" xfId="1088" xr:uid="{00000000-0005-0000-0000-0000AF2D0000}"/>
    <cellStyle name="SAPBEXexcGood3 2 2 2 10" xfId="20134" xr:uid="{00000000-0005-0000-0000-0000B02D0000}"/>
    <cellStyle name="SAPBEXexcGood3 2 2 2 11" xfId="21873" xr:uid="{00000000-0005-0000-0000-0000B12D0000}"/>
    <cellStyle name="SAPBEXexcGood3 2 2 2 2" xfId="3991" xr:uid="{00000000-0005-0000-0000-0000B22D0000}"/>
    <cellStyle name="SAPBEXexcGood3 2 2 2 3" xfId="6469" xr:uid="{00000000-0005-0000-0000-0000B32D0000}"/>
    <cellStyle name="SAPBEXexcGood3 2 2 2 4" xfId="8426" xr:uid="{00000000-0005-0000-0000-0000B42D0000}"/>
    <cellStyle name="SAPBEXexcGood3 2 2 2 5" xfId="10379" xr:uid="{00000000-0005-0000-0000-0000B52D0000}"/>
    <cellStyle name="SAPBEXexcGood3 2 2 2 6" xfId="12334" xr:uid="{00000000-0005-0000-0000-0000B62D0000}"/>
    <cellStyle name="SAPBEXexcGood3 2 2 2 7" xfId="15943" xr:uid="{00000000-0005-0000-0000-0000B72D0000}"/>
    <cellStyle name="SAPBEXexcGood3 2 2 2 8" xfId="16412" xr:uid="{00000000-0005-0000-0000-0000B82D0000}"/>
    <cellStyle name="SAPBEXexcGood3 2 2 2 9" xfId="18300" xr:uid="{00000000-0005-0000-0000-0000B92D0000}"/>
    <cellStyle name="SAPBEXexcGood3 2 2 3" xfId="1375" xr:uid="{00000000-0005-0000-0000-0000BA2D0000}"/>
    <cellStyle name="SAPBEXexcGood3 2 2 3 10" xfId="20360" xr:uid="{00000000-0005-0000-0000-0000BB2D0000}"/>
    <cellStyle name="SAPBEXexcGood3 2 2 3 11" xfId="22052" xr:uid="{00000000-0005-0000-0000-0000BC2D0000}"/>
    <cellStyle name="SAPBEXexcGood3 2 2 3 2" xfId="4278" xr:uid="{00000000-0005-0000-0000-0000BD2D0000}"/>
    <cellStyle name="SAPBEXexcGood3 2 2 3 3" xfId="6756" xr:uid="{00000000-0005-0000-0000-0000BE2D0000}"/>
    <cellStyle name="SAPBEXexcGood3 2 2 3 4" xfId="8712" xr:uid="{00000000-0005-0000-0000-0000BF2D0000}"/>
    <cellStyle name="SAPBEXexcGood3 2 2 3 5" xfId="10665" xr:uid="{00000000-0005-0000-0000-0000C02D0000}"/>
    <cellStyle name="SAPBEXexcGood3 2 2 3 6" xfId="12619" xr:uid="{00000000-0005-0000-0000-0000C12D0000}"/>
    <cellStyle name="SAPBEXexcGood3 2 2 3 7" xfId="14136" xr:uid="{00000000-0005-0000-0000-0000C22D0000}"/>
    <cellStyle name="SAPBEXexcGood3 2 2 3 8" xfId="16681" xr:uid="{00000000-0005-0000-0000-0000C32D0000}"/>
    <cellStyle name="SAPBEXexcGood3 2 2 3 9" xfId="18553" xr:uid="{00000000-0005-0000-0000-0000C42D0000}"/>
    <cellStyle name="SAPBEXexcGood3 2 2 4" xfId="1989" xr:uid="{00000000-0005-0000-0000-0000C52D0000}"/>
    <cellStyle name="SAPBEXexcGood3 2 2 4 10" xfId="20900" xr:uid="{00000000-0005-0000-0000-0000C62D0000}"/>
    <cellStyle name="SAPBEXexcGood3 2 2 4 11" xfId="22514" xr:uid="{00000000-0005-0000-0000-0000C72D0000}"/>
    <cellStyle name="SAPBEXexcGood3 2 2 4 2" xfId="4892" xr:uid="{00000000-0005-0000-0000-0000C82D0000}"/>
    <cellStyle name="SAPBEXexcGood3 2 2 4 3" xfId="7370" xr:uid="{00000000-0005-0000-0000-0000C92D0000}"/>
    <cellStyle name="SAPBEXexcGood3 2 2 4 4" xfId="9324" xr:uid="{00000000-0005-0000-0000-0000CA2D0000}"/>
    <cellStyle name="SAPBEXexcGood3 2 2 4 5" xfId="11278" xr:uid="{00000000-0005-0000-0000-0000CB2D0000}"/>
    <cellStyle name="SAPBEXexcGood3 2 2 4 6" xfId="13230" xr:uid="{00000000-0005-0000-0000-0000CC2D0000}"/>
    <cellStyle name="SAPBEXexcGood3 2 2 4 7" xfId="13058" xr:uid="{00000000-0005-0000-0000-0000CD2D0000}"/>
    <cellStyle name="SAPBEXexcGood3 2 2 4 8" xfId="17266" xr:uid="{00000000-0005-0000-0000-0000CE2D0000}"/>
    <cellStyle name="SAPBEXexcGood3 2 2 4 9" xfId="19125" xr:uid="{00000000-0005-0000-0000-0000CF2D0000}"/>
    <cellStyle name="SAPBEXexcGood3 2 2 5" xfId="3473" xr:uid="{00000000-0005-0000-0000-0000D02D0000}"/>
    <cellStyle name="SAPBEXexcGood3 2 2 6" xfId="5951" xr:uid="{00000000-0005-0000-0000-0000D12D0000}"/>
    <cellStyle name="SAPBEXexcGood3 2 2 7" xfId="2938" xr:uid="{00000000-0005-0000-0000-0000D22D0000}"/>
    <cellStyle name="SAPBEXexcGood3 2 2 8" xfId="7918" xr:uid="{00000000-0005-0000-0000-0000D32D0000}"/>
    <cellStyle name="SAPBEXexcGood3 2 2 9" xfId="9534" xr:uid="{00000000-0005-0000-0000-0000D42D0000}"/>
    <cellStyle name="SAPBEXexcGood3 2 3" xfId="944" xr:uid="{00000000-0005-0000-0000-0000D52D0000}"/>
    <cellStyle name="SAPBEXexcGood3 2 3 10" xfId="19993" xr:uid="{00000000-0005-0000-0000-0000D62D0000}"/>
    <cellStyle name="SAPBEXexcGood3 2 3 11" xfId="21740" xr:uid="{00000000-0005-0000-0000-0000D72D0000}"/>
    <cellStyle name="SAPBEXexcGood3 2 3 2" xfId="3847" xr:uid="{00000000-0005-0000-0000-0000D82D0000}"/>
    <cellStyle name="SAPBEXexcGood3 2 3 3" xfId="6325" xr:uid="{00000000-0005-0000-0000-0000D92D0000}"/>
    <cellStyle name="SAPBEXexcGood3 2 3 4" xfId="8282" xr:uid="{00000000-0005-0000-0000-0000DA2D0000}"/>
    <cellStyle name="SAPBEXexcGood3 2 3 5" xfId="10235" xr:uid="{00000000-0005-0000-0000-0000DB2D0000}"/>
    <cellStyle name="SAPBEXexcGood3 2 3 6" xfId="12190" xr:uid="{00000000-0005-0000-0000-0000DC2D0000}"/>
    <cellStyle name="SAPBEXexcGood3 2 3 7" xfId="14828" xr:uid="{00000000-0005-0000-0000-0000DD2D0000}"/>
    <cellStyle name="SAPBEXexcGood3 2 3 8" xfId="16268" xr:uid="{00000000-0005-0000-0000-0000DE2D0000}"/>
    <cellStyle name="SAPBEXexcGood3 2 3 9" xfId="18157" xr:uid="{00000000-0005-0000-0000-0000DF2D0000}"/>
    <cellStyle name="SAPBEXexcGood3 2 4" xfId="1257" xr:uid="{00000000-0005-0000-0000-0000E02D0000}"/>
    <cellStyle name="SAPBEXexcGood3 2 4 10" xfId="20244" xr:uid="{00000000-0005-0000-0000-0000E12D0000}"/>
    <cellStyle name="SAPBEXexcGood3 2 4 11" xfId="21936" xr:uid="{00000000-0005-0000-0000-0000E22D0000}"/>
    <cellStyle name="SAPBEXexcGood3 2 4 2" xfId="4160" xr:uid="{00000000-0005-0000-0000-0000E32D0000}"/>
    <cellStyle name="SAPBEXexcGood3 2 4 3" xfId="6638" xr:uid="{00000000-0005-0000-0000-0000E42D0000}"/>
    <cellStyle name="SAPBEXexcGood3 2 4 4" xfId="8594" xr:uid="{00000000-0005-0000-0000-0000E52D0000}"/>
    <cellStyle name="SAPBEXexcGood3 2 4 5" xfId="10547" xr:uid="{00000000-0005-0000-0000-0000E62D0000}"/>
    <cellStyle name="SAPBEXexcGood3 2 4 6" xfId="12501" xr:uid="{00000000-0005-0000-0000-0000E72D0000}"/>
    <cellStyle name="SAPBEXexcGood3 2 4 7" xfId="15720" xr:uid="{00000000-0005-0000-0000-0000E82D0000}"/>
    <cellStyle name="SAPBEXexcGood3 2 4 8" xfId="16563" xr:uid="{00000000-0005-0000-0000-0000E92D0000}"/>
    <cellStyle name="SAPBEXexcGood3 2 4 9" xfId="18436" xr:uid="{00000000-0005-0000-0000-0000EA2D0000}"/>
    <cellStyle name="SAPBEXexcGood3 2 5" xfId="1603" xr:uid="{00000000-0005-0000-0000-0000EB2D0000}"/>
    <cellStyle name="SAPBEXexcGood3 2 5 10" xfId="20571" xr:uid="{00000000-0005-0000-0000-0000EC2D0000}"/>
    <cellStyle name="SAPBEXexcGood3 2 5 11" xfId="22243" xr:uid="{00000000-0005-0000-0000-0000ED2D0000}"/>
    <cellStyle name="SAPBEXexcGood3 2 5 2" xfId="4506" xr:uid="{00000000-0005-0000-0000-0000EE2D0000}"/>
    <cellStyle name="SAPBEXexcGood3 2 5 3" xfId="6984" xr:uid="{00000000-0005-0000-0000-0000EF2D0000}"/>
    <cellStyle name="SAPBEXexcGood3 2 5 4" xfId="8940" xr:uid="{00000000-0005-0000-0000-0000F02D0000}"/>
    <cellStyle name="SAPBEXexcGood3 2 5 5" xfId="10893" xr:uid="{00000000-0005-0000-0000-0000F12D0000}"/>
    <cellStyle name="SAPBEXexcGood3 2 5 6" xfId="12847" xr:uid="{00000000-0005-0000-0000-0000F22D0000}"/>
    <cellStyle name="SAPBEXexcGood3 2 5 7" xfId="15039" xr:uid="{00000000-0005-0000-0000-0000F32D0000}"/>
    <cellStyle name="SAPBEXexcGood3 2 5 8" xfId="16902" xr:uid="{00000000-0005-0000-0000-0000F42D0000}"/>
    <cellStyle name="SAPBEXexcGood3 2 5 9" xfId="18773" xr:uid="{00000000-0005-0000-0000-0000F52D0000}"/>
    <cellStyle name="SAPBEXexcGood3 2 6" xfId="1490" xr:uid="{00000000-0005-0000-0000-0000F62D0000}"/>
    <cellStyle name="SAPBEXexcGood3 2 6 10" xfId="20460" xr:uid="{00000000-0005-0000-0000-0000F72D0000}"/>
    <cellStyle name="SAPBEXexcGood3 2 6 11" xfId="22133" xr:uid="{00000000-0005-0000-0000-0000F82D0000}"/>
    <cellStyle name="SAPBEXexcGood3 2 6 2" xfId="4393" xr:uid="{00000000-0005-0000-0000-0000F92D0000}"/>
    <cellStyle name="SAPBEXexcGood3 2 6 3" xfId="6871" xr:uid="{00000000-0005-0000-0000-0000FA2D0000}"/>
    <cellStyle name="SAPBEXexcGood3 2 6 4" xfId="8827" xr:uid="{00000000-0005-0000-0000-0000FB2D0000}"/>
    <cellStyle name="SAPBEXexcGood3 2 6 5" xfId="10780" xr:uid="{00000000-0005-0000-0000-0000FC2D0000}"/>
    <cellStyle name="SAPBEXexcGood3 2 6 6" xfId="12734" xr:uid="{00000000-0005-0000-0000-0000FD2D0000}"/>
    <cellStyle name="SAPBEXexcGood3 2 6 7" xfId="15147" xr:uid="{00000000-0005-0000-0000-0000FE2D0000}"/>
    <cellStyle name="SAPBEXexcGood3 2 6 8" xfId="16789" xr:uid="{00000000-0005-0000-0000-0000FF2D0000}"/>
    <cellStyle name="SAPBEXexcGood3 2 6 9" xfId="18661" xr:uid="{00000000-0005-0000-0000-0000002E0000}"/>
    <cellStyle name="SAPBEXexcGood3 2 7" xfId="2213" xr:uid="{00000000-0005-0000-0000-0000012E0000}"/>
    <cellStyle name="SAPBEXexcGood3 2 7 10" xfId="21105" xr:uid="{00000000-0005-0000-0000-0000022E0000}"/>
    <cellStyle name="SAPBEXexcGood3 2 7 11" xfId="22695" xr:uid="{00000000-0005-0000-0000-0000032E0000}"/>
    <cellStyle name="SAPBEXexcGood3 2 7 2" xfId="5116" xr:uid="{00000000-0005-0000-0000-0000042E0000}"/>
    <cellStyle name="SAPBEXexcGood3 2 7 3" xfId="7592" xr:uid="{00000000-0005-0000-0000-0000052E0000}"/>
    <cellStyle name="SAPBEXexcGood3 2 7 4" xfId="9546" xr:uid="{00000000-0005-0000-0000-0000062E0000}"/>
    <cellStyle name="SAPBEXexcGood3 2 7 5" xfId="11500" xr:uid="{00000000-0005-0000-0000-0000072E0000}"/>
    <cellStyle name="SAPBEXexcGood3 2 7 6" xfId="13453" xr:uid="{00000000-0005-0000-0000-0000082E0000}"/>
    <cellStyle name="SAPBEXexcGood3 2 7 7" xfId="13056" xr:uid="{00000000-0005-0000-0000-0000092E0000}"/>
    <cellStyle name="SAPBEXexcGood3 2 7 8" xfId="17484" xr:uid="{00000000-0005-0000-0000-00000A2E0000}"/>
    <cellStyle name="SAPBEXexcGood3 2 7 9" xfId="19334" xr:uid="{00000000-0005-0000-0000-00000B2E0000}"/>
    <cellStyle name="SAPBEXexcGood3 2 8" xfId="2579" xr:uid="{00000000-0005-0000-0000-00000C2E0000}"/>
    <cellStyle name="SAPBEXexcGood3 2 8 10" xfId="21435" xr:uid="{00000000-0005-0000-0000-00000D2E0000}"/>
    <cellStyle name="SAPBEXexcGood3 2 8 11" xfId="22988" xr:uid="{00000000-0005-0000-0000-00000E2E0000}"/>
    <cellStyle name="SAPBEXexcGood3 2 8 2" xfId="5481" xr:uid="{00000000-0005-0000-0000-00000F2E0000}"/>
    <cellStyle name="SAPBEXexcGood3 2 8 3" xfId="7957" xr:uid="{00000000-0005-0000-0000-0000102E0000}"/>
    <cellStyle name="SAPBEXexcGood3 2 8 4" xfId="9909" xr:uid="{00000000-0005-0000-0000-0000112E0000}"/>
    <cellStyle name="SAPBEXexcGood3 2 8 5" xfId="11864" xr:uid="{00000000-0005-0000-0000-0000122E0000}"/>
    <cellStyle name="SAPBEXexcGood3 2 8 6" xfId="13816" xr:uid="{00000000-0005-0000-0000-0000132E0000}"/>
    <cellStyle name="SAPBEXexcGood3 2 8 7" xfId="14335" xr:uid="{00000000-0005-0000-0000-0000142E0000}"/>
    <cellStyle name="SAPBEXexcGood3 2 8 8" xfId="17838" xr:uid="{00000000-0005-0000-0000-0000152E0000}"/>
    <cellStyle name="SAPBEXexcGood3 2 8 9" xfId="19676" xr:uid="{00000000-0005-0000-0000-0000162E0000}"/>
    <cellStyle name="SAPBEXexcGood3 2 9" xfId="2358" xr:uid="{00000000-0005-0000-0000-0000172E0000}"/>
    <cellStyle name="SAPBEXexcGood3 2 9 10" xfId="21238" xr:uid="{00000000-0005-0000-0000-0000182E0000}"/>
    <cellStyle name="SAPBEXexcGood3 2 9 11" xfId="22814" xr:uid="{00000000-0005-0000-0000-0000192E0000}"/>
    <cellStyle name="SAPBEXexcGood3 2 9 2" xfId="5261" xr:uid="{00000000-0005-0000-0000-00001A2E0000}"/>
    <cellStyle name="SAPBEXexcGood3 2 9 3" xfId="7737" xr:uid="{00000000-0005-0000-0000-00001B2E0000}"/>
    <cellStyle name="SAPBEXexcGood3 2 9 4" xfId="9690" xr:uid="{00000000-0005-0000-0000-00001C2E0000}"/>
    <cellStyle name="SAPBEXexcGood3 2 9 5" xfId="11644" xr:uid="{00000000-0005-0000-0000-00001D2E0000}"/>
    <cellStyle name="SAPBEXexcGood3 2 9 6" xfId="13596" xr:uid="{00000000-0005-0000-0000-00001E2E0000}"/>
    <cellStyle name="SAPBEXexcGood3 2 9 7" xfId="15628" xr:uid="{00000000-0005-0000-0000-00001F2E0000}"/>
    <cellStyle name="SAPBEXexcGood3 2 9 8" xfId="17624" xr:uid="{00000000-0005-0000-0000-0000202E0000}"/>
    <cellStyle name="SAPBEXexcGood3 2 9 9" xfId="19470" xr:uid="{00000000-0005-0000-0000-0000212E0000}"/>
    <cellStyle name="SAPBEXexcGood3 20" xfId="15777" xr:uid="{00000000-0005-0000-0000-0000222E0000}"/>
    <cellStyle name="SAPBEXexcGood3 21" xfId="17389" xr:uid="{00000000-0005-0000-0000-0000232E0000}"/>
    <cellStyle name="SAPBEXexcGood3 22" xfId="17095" xr:uid="{00000000-0005-0000-0000-0000242E0000}"/>
    <cellStyle name="SAPBEXexcGood3 23" xfId="21014" xr:uid="{00000000-0005-0000-0000-0000252E0000}"/>
    <cellStyle name="SAPBEXexcGood3 3" xfId="448" xr:uid="{00000000-0005-0000-0000-0000262E0000}"/>
    <cellStyle name="SAPBEXexcGood3 3 10" xfId="5829" xr:uid="{00000000-0005-0000-0000-0000272E0000}"/>
    <cellStyle name="SAPBEXexcGood3 3 11" xfId="3043" xr:uid="{00000000-0005-0000-0000-0000282E0000}"/>
    <cellStyle name="SAPBEXexcGood3 3 12" xfId="9559" xr:uid="{00000000-0005-0000-0000-0000292E0000}"/>
    <cellStyle name="SAPBEXexcGood3 3 13" xfId="11513" xr:uid="{00000000-0005-0000-0000-00002A2E0000}"/>
    <cellStyle name="SAPBEXexcGood3 3 14" xfId="14580" xr:uid="{00000000-0005-0000-0000-00002B2E0000}"/>
    <cellStyle name="SAPBEXexcGood3 3 15" xfId="15182" xr:uid="{00000000-0005-0000-0000-00002C2E0000}"/>
    <cellStyle name="SAPBEXexcGood3 3 16" xfId="17497" xr:uid="{00000000-0005-0000-0000-00002D2E0000}"/>
    <cellStyle name="SAPBEXexcGood3 3 17" xfId="19307" xr:uid="{00000000-0005-0000-0000-00002E2E0000}"/>
    <cellStyle name="SAPBEXexcGood3 3 18" xfId="21118" xr:uid="{00000000-0005-0000-0000-00002F2E0000}"/>
    <cellStyle name="SAPBEXexcGood3 3 2" xfId="996" xr:uid="{00000000-0005-0000-0000-0000302E0000}"/>
    <cellStyle name="SAPBEXexcGood3 3 2 10" xfId="20043" xr:uid="{00000000-0005-0000-0000-0000312E0000}"/>
    <cellStyle name="SAPBEXexcGood3 3 2 11" xfId="21790" xr:uid="{00000000-0005-0000-0000-0000322E0000}"/>
    <cellStyle name="SAPBEXexcGood3 3 2 2" xfId="3899" xr:uid="{00000000-0005-0000-0000-0000332E0000}"/>
    <cellStyle name="SAPBEXexcGood3 3 2 3" xfId="6377" xr:uid="{00000000-0005-0000-0000-0000342E0000}"/>
    <cellStyle name="SAPBEXexcGood3 3 2 4" xfId="8334" xr:uid="{00000000-0005-0000-0000-0000352E0000}"/>
    <cellStyle name="SAPBEXexcGood3 3 2 5" xfId="10287" xr:uid="{00000000-0005-0000-0000-0000362E0000}"/>
    <cellStyle name="SAPBEXexcGood3 3 2 6" xfId="12242" xr:uid="{00000000-0005-0000-0000-0000372E0000}"/>
    <cellStyle name="SAPBEXexcGood3 3 2 7" xfId="13030" xr:uid="{00000000-0005-0000-0000-0000382E0000}"/>
    <cellStyle name="SAPBEXexcGood3 3 2 8" xfId="16320" xr:uid="{00000000-0005-0000-0000-0000392E0000}"/>
    <cellStyle name="SAPBEXexcGood3 3 2 9" xfId="18208" xr:uid="{00000000-0005-0000-0000-00003A2E0000}"/>
    <cellStyle name="SAPBEXexcGood3 3 3" xfId="1309" xr:uid="{00000000-0005-0000-0000-00003B2E0000}"/>
    <cellStyle name="SAPBEXexcGood3 3 3 10" xfId="20294" xr:uid="{00000000-0005-0000-0000-00003C2E0000}"/>
    <cellStyle name="SAPBEXexcGood3 3 3 11" xfId="21986" xr:uid="{00000000-0005-0000-0000-00003D2E0000}"/>
    <cellStyle name="SAPBEXexcGood3 3 3 2" xfId="4212" xr:uid="{00000000-0005-0000-0000-00003E2E0000}"/>
    <cellStyle name="SAPBEXexcGood3 3 3 3" xfId="6690" xr:uid="{00000000-0005-0000-0000-00003F2E0000}"/>
    <cellStyle name="SAPBEXexcGood3 3 3 4" xfId="8646" xr:uid="{00000000-0005-0000-0000-0000402E0000}"/>
    <cellStyle name="SAPBEXexcGood3 3 3 5" xfId="10599" xr:uid="{00000000-0005-0000-0000-0000412E0000}"/>
    <cellStyle name="SAPBEXexcGood3 3 3 6" xfId="12553" xr:uid="{00000000-0005-0000-0000-0000422E0000}"/>
    <cellStyle name="SAPBEXexcGood3 3 3 7" xfId="12374" xr:uid="{00000000-0005-0000-0000-0000432E0000}"/>
    <cellStyle name="SAPBEXexcGood3 3 3 8" xfId="16615" xr:uid="{00000000-0005-0000-0000-0000442E0000}"/>
    <cellStyle name="SAPBEXexcGood3 3 3 9" xfId="18487" xr:uid="{00000000-0005-0000-0000-0000452E0000}"/>
    <cellStyle name="SAPBEXexcGood3 3 4" xfId="1654" xr:uid="{00000000-0005-0000-0000-0000462E0000}"/>
    <cellStyle name="SAPBEXexcGood3 3 4 10" xfId="20622" xr:uid="{00000000-0005-0000-0000-0000472E0000}"/>
    <cellStyle name="SAPBEXexcGood3 3 4 11" xfId="22294" xr:uid="{00000000-0005-0000-0000-0000482E0000}"/>
    <cellStyle name="SAPBEXexcGood3 3 4 2" xfId="4557" xr:uid="{00000000-0005-0000-0000-0000492E0000}"/>
    <cellStyle name="SAPBEXexcGood3 3 4 3" xfId="7035" xr:uid="{00000000-0005-0000-0000-00004A2E0000}"/>
    <cellStyle name="SAPBEXexcGood3 3 4 4" xfId="8991" xr:uid="{00000000-0005-0000-0000-00004B2E0000}"/>
    <cellStyle name="SAPBEXexcGood3 3 4 5" xfId="10944" xr:uid="{00000000-0005-0000-0000-00004C2E0000}"/>
    <cellStyle name="SAPBEXexcGood3 3 4 6" xfId="12898" xr:uid="{00000000-0005-0000-0000-00004D2E0000}"/>
    <cellStyle name="SAPBEXexcGood3 3 4 7" xfId="11730" xr:uid="{00000000-0005-0000-0000-00004E2E0000}"/>
    <cellStyle name="SAPBEXexcGood3 3 4 8" xfId="16953" xr:uid="{00000000-0005-0000-0000-00004F2E0000}"/>
    <cellStyle name="SAPBEXexcGood3 3 4 9" xfId="18824" xr:uid="{00000000-0005-0000-0000-0000502E0000}"/>
    <cellStyle name="SAPBEXexcGood3 3 5" xfId="1921" xr:uid="{00000000-0005-0000-0000-0000512E0000}"/>
    <cellStyle name="SAPBEXexcGood3 3 5 10" xfId="20832" xr:uid="{00000000-0005-0000-0000-0000522E0000}"/>
    <cellStyle name="SAPBEXexcGood3 3 5 11" xfId="22446" xr:uid="{00000000-0005-0000-0000-0000532E0000}"/>
    <cellStyle name="SAPBEXexcGood3 3 5 2" xfId="4824" xr:uid="{00000000-0005-0000-0000-0000542E0000}"/>
    <cellStyle name="SAPBEXexcGood3 3 5 3" xfId="7302" xr:uid="{00000000-0005-0000-0000-0000552E0000}"/>
    <cellStyle name="SAPBEXexcGood3 3 5 4" xfId="9256" xr:uid="{00000000-0005-0000-0000-0000562E0000}"/>
    <cellStyle name="SAPBEXexcGood3 3 5 5" xfId="11210" xr:uid="{00000000-0005-0000-0000-0000572E0000}"/>
    <cellStyle name="SAPBEXexcGood3 3 5 6" xfId="13162" xr:uid="{00000000-0005-0000-0000-0000582E0000}"/>
    <cellStyle name="SAPBEXexcGood3 3 5 7" xfId="14934" xr:uid="{00000000-0005-0000-0000-0000592E0000}"/>
    <cellStyle name="SAPBEXexcGood3 3 5 8" xfId="17198" xr:uid="{00000000-0005-0000-0000-00005A2E0000}"/>
    <cellStyle name="SAPBEXexcGood3 3 5 9" xfId="19057" xr:uid="{00000000-0005-0000-0000-00005B2E0000}"/>
    <cellStyle name="SAPBEXexcGood3 3 6" xfId="2040" xr:uid="{00000000-0005-0000-0000-00005C2E0000}"/>
    <cellStyle name="SAPBEXexcGood3 3 6 10" xfId="20942" xr:uid="{00000000-0005-0000-0000-00005D2E0000}"/>
    <cellStyle name="SAPBEXexcGood3 3 6 11" xfId="22552" xr:uid="{00000000-0005-0000-0000-00005E2E0000}"/>
    <cellStyle name="SAPBEXexcGood3 3 6 2" xfId="4943" xr:uid="{00000000-0005-0000-0000-00005F2E0000}"/>
    <cellStyle name="SAPBEXexcGood3 3 6 3" xfId="7420" xr:uid="{00000000-0005-0000-0000-0000602E0000}"/>
    <cellStyle name="SAPBEXexcGood3 3 6 4" xfId="9373" xr:uid="{00000000-0005-0000-0000-0000612E0000}"/>
    <cellStyle name="SAPBEXexcGood3 3 6 5" xfId="11328" xr:uid="{00000000-0005-0000-0000-0000622E0000}"/>
    <cellStyle name="SAPBEXexcGood3 3 6 6" xfId="13280" xr:uid="{00000000-0005-0000-0000-0000632E0000}"/>
    <cellStyle name="SAPBEXexcGood3 3 6 7" xfId="15384" xr:uid="{00000000-0005-0000-0000-0000642E0000}"/>
    <cellStyle name="SAPBEXexcGood3 3 6 8" xfId="17312" xr:uid="{00000000-0005-0000-0000-0000652E0000}"/>
    <cellStyle name="SAPBEXexcGood3 3 6 9" xfId="19167" xr:uid="{00000000-0005-0000-0000-0000662E0000}"/>
    <cellStyle name="SAPBEXexcGood3 3 7" xfId="2511" xr:uid="{00000000-0005-0000-0000-0000672E0000}"/>
    <cellStyle name="SAPBEXexcGood3 3 7 10" xfId="21369" xr:uid="{00000000-0005-0000-0000-0000682E0000}"/>
    <cellStyle name="SAPBEXexcGood3 3 7 11" xfId="22923" xr:uid="{00000000-0005-0000-0000-0000692E0000}"/>
    <cellStyle name="SAPBEXexcGood3 3 7 2" xfId="5413" xr:uid="{00000000-0005-0000-0000-00006A2E0000}"/>
    <cellStyle name="SAPBEXexcGood3 3 7 3" xfId="7889" xr:uid="{00000000-0005-0000-0000-00006B2E0000}"/>
    <cellStyle name="SAPBEXexcGood3 3 7 4" xfId="9841" xr:uid="{00000000-0005-0000-0000-00006C2E0000}"/>
    <cellStyle name="SAPBEXexcGood3 3 7 5" xfId="11796" xr:uid="{00000000-0005-0000-0000-00006D2E0000}"/>
    <cellStyle name="SAPBEXexcGood3 3 7 6" xfId="13748" xr:uid="{00000000-0005-0000-0000-00006E2E0000}"/>
    <cellStyle name="SAPBEXexcGood3 3 7 7" xfId="12429" xr:uid="{00000000-0005-0000-0000-00006F2E0000}"/>
    <cellStyle name="SAPBEXexcGood3 3 7 8" xfId="17770" xr:uid="{00000000-0005-0000-0000-0000702E0000}"/>
    <cellStyle name="SAPBEXexcGood3 3 7 9" xfId="19609" xr:uid="{00000000-0005-0000-0000-0000712E0000}"/>
    <cellStyle name="SAPBEXexcGood3 3 8" xfId="2812" xr:uid="{00000000-0005-0000-0000-0000722E0000}"/>
    <cellStyle name="SAPBEXexcGood3 3 8 10" xfId="21649" xr:uid="{00000000-0005-0000-0000-0000732E0000}"/>
    <cellStyle name="SAPBEXexcGood3 3 8 11" xfId="23179" xr:uid="{00000000-0005-0000-0000-0000742E0000}"/>
    <cellStyle name="SAPBEXexcGood3 3 8 2" xfId="5714" xr:uid="{00000000-0005-0000-0000-0000752E0000}"/>
    <cellStyle name="SAPBEXexcGood3 3 8 3" xfId="8190" xr:uid="{00000000-0005-0000-0000-0000762E0000}"/>
    <cellStyle name="SAPBEXexcGood3 3 8 4" xfId="10142" xr:uid="{00000000-0005-0000-0000-0000772E0000}"/>
    <cellStyle name="SAPBEXexcGood3 3 8 5" xfId="12097" xr:uid="{00000000-0005-0000-0000-0000782E0000}"/>
    <cellStyle name="SAPBEXexcGood3 3 8 6" xfId="14047" xr:uid="{00000000-0005-0000-0000-0000792E0000}"/>
    <cellStyle name="SAPBEXexcGood3 3 8 7" xfId="16176" xr:uid="{00000000-0005-0000-0000-00007A2E0000}"/>
    <cellStyle name="SAPBEXexcGood3 3 8 8" xfId="18064" xr:uid="{00000000-0005-0000-0000-00007B2E0000}"/>
    <cellStyle name="SAPBEXexcGood3 3 8 9" xfId="19899" xr:uid="{00000000-0005-0000-0000-00007C2E0000}"/>
    <cellStyle name="SAPBEXexcGood3 3 9" xfId="3351" xr:uid="{00000000-0005-0000-0000-00007D2E0000}"/>
    <cellStyle name="SAPBEXexcGood3 4" xfId="405" xr:uid="{00000000-0005-0000-0000-00007E2E0000}"/>
    <cellStyle name="SAPBEXexcGood3 4 10" xfId="3153" xr:uid="{00000000-0005-0000-0000-00007F2E0000}"/>
    <cellStyle name="SAPBEXexcGood3 4 11" xfId="5886" xr:uid="{00000000-0005-0000-0000-0000802E0000}"/>
    <cellStyle name="SAPBEXexcGood3 4 12" xfId="10040" xr:uid="{00000000-0005-0000-0000-0000812E0000}"/>
    <cellStyle name="SAPBEXexcGood3 4 13" xfId="11995" xr:uid="{00000000-0005-0000-0000-0000822E0000}"/>
    <cellStyle name="SAPBEXexcGood3 4 14" xfId="13708" xr:uid="{00000000-0005-0000-0000-0000832E0000}"/>
    <cellStyle name="SAPBEXexcGood3 4 15" xfId="14537" xr:uid="{00000000-0005-0000-0000-0000842E0000}"/>
    <cellStyle name="SAPBEXexcGood3 4 16" xfId="17963" xr:uid="{00000000-0005-0000-0000-0000852E0000}"/>
    <cellStyle name="SAPBEXexcGood3 4 17" xfId="18266" xr:uid="{00000000-0005-0000-0000-0000862E0000}"/>
    <cellStyle name="SAPBEXexcGood3 4 18" xfId="21549" xr:uid="{00000000-0005-0000-0000-0000872E0000}"/>
    <cellStyle name="SAPBEXexcGood3 4 2" xfId="953" xr:uid="{00000000-0005-0000-0000-0000882E0000}"/>
    <cellStyle name="SAPBEXexcGood3 4 2 10" xfId="20002" xr:uid="{00000000-0005-0000-0000-0000892E0000}"/>
    <cellStyle name="SAPBEXexcGood3 4 2 11" xfId="21749" xr:uid="{00000000-0005-0000-0000-00008A2E0000}"/>
    <cellStyle name="SAPBEXexcGood3 4 2 2" xfId="3856" xr:uid="{00000000-0005-0000-0000-00008B2E0000}"/>
    <cellStyle name="SAPBEXexcGood3 4 2 3" xfId="6334" xr:uid="{00000000-0005-0000-0000-00008C2E0000}"/>
    <cellStyle name="SAPBEXexcGood3 4 2 4" xfId="8291" xr:uid="{00000000-0005-0000-0000-00008D2E0000}"/>
    <cellStyle name="SAPBEXexcGood3 4 2 5" xfId="10244" xr:uid="{00000000-0005-0000-0000-00008E2E0000}"/>
    <cellStyle name="SAPBEXexcGood3 4 2 6" xfId="12199" xr:uid="{00000000-0005-0000-0000-00008F2E0000}"/>
    <cellStyle name="SAPBEXexcGood3 4 2 7" xfId="14474" xr:uid="{00000000-0005-0000-0000-0000902E0000}"/>
    <cellStyle name="SAPBEXexcGood3 4 2 8" xfId="16277" xr:uid="{00000000-0005-0000-0000-0000912E0000}"/>
    <cellStyle name="SAPBEXexcGood3 4 2 9" xfId="18166" xr:uid="{00000000-0005-0000-0000-0000922E0000}"/>
    <cellStyle name="SAPBEXexcGood3 4 3" xfId="1266" xr:uid="{00000000-0005-0000-0000-0000932E0000}"/>
    <cellStyle name="SAPBEXexcGood3 4 3 10" xfId="20253" xr:uid="{00000000-0005-0000-0000-0000942E0000}"/>
    <cellStyle name="SAPBEXexcGood3 4 3 11" xfId="21945" xr:uid="{00000000-0005-0000-0000-0000952E0000}"/>
    <cellStyle name="SAPBEXexcGood3 4 3 2" xfId="4169" xr:uid="{00000000-0005-0000-0000-0000962E0000}"/>
    <cellStyle name="SAPBEXexcGood3 4 3 3" xfId="6647" xr:uid="{00000000-0005-0000-0000-0000972E0000}"/>
    <cellStyle name="SAPBEXexcGood3 4 3 4" xfId="8603" xr:uid="{00000000-0005-0000-0000-0000982E0000}"/>
    <cellStyle name="SAPBEXexcGood3 4 3 5" xfId="10556" xr:uid="{00000000-0005-0000-0000-0000992E0000}"/>
    <cellStyle name="SAPBEXexcGood3 4 3 6" xfId="12510" xr:uid="{00000000-0005-0000-0000-00009A2E0000}"/>
    <cellStyle name="SAPBEXexcGood3 4 3 7" xfId="11318" xr:uid="{00000000-0005-0000-0000-00009B2E0000}"/>
    <cellStyle name="SAPBEXexcGood3 4 3 8" xfId="16572" xr:uid="{00000000-0005-0000-0000-00009C2E0000}"/>
    <cellStyle name="SAPBEXexcGood3 4 3 9" xfId="18445" xr:uid="{00000000-0005-0000-0000-00009D2E0000}"/>
    <cellStyle name="SAPBEXexcGood3 4 4" xfId="1612" xr:uid="{00000000-0005-0000-0000-00009E2E0000}"/>
    <cellStyle name="SAPBEXexcGood3 4 4 10" xfId="20580" xr:uid="{00000000-0005-0000-0000-00009F2E0000}"/>
    <cellStyle name="SAPBEXexcGood3 4 4 11" xfId="22252" xr:uid="{00000000-0005-0000-0000-0000A02E0000}"/>
    <cellStyle name="SAPBEXexcGood3 4 4 2" xfId="4515" xr:uid="{00000000-0005-0000-0000-0000A12E0000}"/>
    <cellStyle name="SAPBEXexcGood3 4 4 3" xfId="6993" xr:uid="{00000000-0005-0000-0000-0000A22E0000}"/>
    <cellStyle name="SAPBEXexcGood3 4 4 4" xfId="8949" xr:uid="{00000000-0005-0000-0000-0000A32E0000}"/>
    <cellStyle name="SAPBEXexcGood3 4 4 5" xfId="10902" xr:uid="{00000000-0005-0000-0000-0000A42E0000}"/>
    <cellStyle name="SAPBEXexcGood3 4 4 6" xfId="12856" xr:uid="{00000000-0005-0000-0000-0000A52E0000}"/>
    <cellStyle name="SAPBEXexcGood3 4 4 7" xfId="15612" xr:uid="{00000000-0005-0000-0000-0000A62E0000}"/>
    <cellStyle name="SAPBEXexcGood3 4 4 8" xfId="16911" xr:uid="{00000000-0005-0000-0000-0000A72E0000}"/>
    <cellStyle name="SAPBEXexcGood3 4 4 9" xfId="18782" xr:uid="{00000000-0005-0000-0000-0000A82E0000}"/>
    <cellStyle name="SAPBEXexcGood3 4 5" xfId="1880" xr:uid="{00000000-0005-0000-0000-0000A92E0000}"/>
    <cellStyle name="SAPBEXexcGood3 4 5 10" xfId="20791" xr:uid="{00000000-0005-0000-0000-0000AA2E0000}"/>
    <cellStyle name="SAPBEXexcGood3 4 5 11" xfId="22405" xr:uid="{00000000-0005-0000-0000-0000AB2E0000}"/>
    <cellStyle name="SAPBEXexcGood3 4 5 2" xfId="4783" xr:uid="{00000000-0005-0000-0000-0000AC2E0000}"/>
    <cellStyle name="SAPBEXexcGood3 4 5 3" xfId="7261" xr:uid="{00000000-0005-0000-0000-0000AD2E0000}"/>
    <cellStyle name="SAPBEXexcGood3 4 5 4" xfId="9215" xr:uid="{00000000-0005-0000-0000-0000AE2E0000}"/>
    <cellStyle name="SAPBEXexcGood3 4 5 5" xfId="11169" xr:uid="{00000000-0005-0000-0000-0000AF2E0000}"/>
    <cellStyle name="SAPBEXexcGood3 4 5 6" xfId="13121" xr:uid="{00000000-0005-0000-0000-0000B02E0000}"/>
    <cellStyle name="SAPBEXexcGood3 4 5 7" xfId="6105" xr:uid="{00000000-0005-0000-0000-0000B12E0000}"/>
    <cellStyle name="SAPBEXexcGood3 4 5 8" xfId="17157" xr:uid="{00000000-0005-0000-0000-0000B22E0000}"/>
    <cellStyle name="SAPBEXexcGood3 4 5 9" xfId="19016" xr:uid="{00000000-0005-0000-0000-0000B32E0000}"/>
    <cellStyle name="SAPBEXexcGood3 4 6" xfId="2157" xr:uid="{00000000-0005-0000-0000-0000B42E0000}"/>
    <cellStyle name="SAPBEXexcGood3 4 6 10" xfId="21051" xr:uid="{00000000-0005-0000-0000-0000B52E0000}"/>
    <cellStyle name="SAPBEXexcGood3 4 6 11" xfId="22642" xr:uid="{00000000-0005-0000-0000-0000B62E0000}"/>
    <cellStyle name="SAPBEXexcGood3 4 6 2" xfId="5060" xr:uid="{00000000-0005-0000-0000-0000B72E0000}"/>
    <cellStyle name="SAPBEXexcGood3 4 6 3" xfId="7537" xr:uid="{00000000-0005-0000-0000-0000B82E0000}"/>
    <cellStyle name="SAPBEXexcGood3 4 6 4" xfId="9490" xr:uid="{00000000-0005-0000-0000-0000B92E0000}"/>
    <cellStyle name="SAPBEXexcGood3 4 6 5" xfId="11444" xr:uid="{00000000-0005-0000-0000-0000BA2E0000}"/>
    <cellStyle name="SAPBEXexcGood3 4 6 6" xfId="13397" xr:uid="{00000000-0005-0000-0000-0000BB2E0000}"/>
    <cellStyle name="SAPBEXexcGood3 4 6 7" xfId="6001" xr:uid="{00000000-0005-0000-0000-0000BC2E0000}"/>
    <cellStyle name="SAPBEXexcGood3 4 6 8" xfId="17428" xr:uid="{00000000-0005-0000-0000-0000BD2E0000}"/>
    <cellStyle name="SAPBEXexcGood3 4 6 9" xfId="19280" xr:uid="{00000000-0005-0000-0000-0000BE2E0000}"/>
    <cellStyle name="SAPBEXexcGood3 4 7" xfId="2672" xr:uid="{00000000-0005-0000-0000-0000BF2E0000}"/>
    <cellStyle name="SAPBEXexcGood3 4 7 10" xfId="21511" xr:uid="{00000000-0005-0000-0000-0000C02E0000}"/>
    <cellStyle name="SAPBEXexcGood3 4 7 11" xfId="23048" xr:uid="{00000000-0005-0000-0000-0000C12E0000}"/>
    <cellStyle name="SAPBEXexcGood3 4 7 2" xfId="5574" xr:uid="{00000000-0005-0000-0000-0000C22E0000}"/>
    <cellStyle name="SAPBEXexcGood3 4 7 3" xfId="8050" xr:uid="{00000000-0005-0000-0000-0000C32E0000}"/>
    <cellStyle name="SAPBEXexcGood3 4 7 4" xfId="10002" xr:uid="{00000000-0005-0000-0000-0000C42E0000}"/>
    <cellStyle name="SAPBEXexcGood3 4 7 5" xfId="11957" xr:uid="{00000000-0005-0000-0000-0000C52E0000}"/>
    <cellStyle name="SAPBEXexcGood3 4 7 6" xfId="13907" xr:uid="{00000000-0005-0000-0000-0000C62E0000}"/>
    <cellStyle name="SAPBEXexcGood3 4 7 7" xfId="16036" xr:uid="{00000000-0005-0000-0000-0000C72E0000}"/>
    <cellStyle name="SAPBEXexcGood3 4 7 8" xfId="17925" xr:uid="{00000000-0005-0000-0000-0000C82E0000}"/>
    <cellStyle name="SAPBEXexcGood3 4 7 9" xfId="19761" xr:uid="{00000000-0005-0000-0000-0000C92E0000}"/>
    <cellStyle name="SAPBEXexcGood3 4 8" xfId="2737" xr:uid="{00000000-0005-0000-0000-0000CA2E0000}"/>
    <cellStyle name="SAPBEXexcGood3 4 8 10" xfId="21575" xr:uid="{00000000-0005-0000-0000-0000CB2E0000}"/>
    <cellStyle name="SAPBEXexcGood3 4 8 11" xfId="23105" xr:uid="{00000000-0005-0000-0000-0000CC2E0000}"/>
    <cellStyle name="SAPBEXexcGood3 4 8 2" xfId="5639" xr:uid="{00000000-0005-0000-0000-0000CD2E0000}"/>
    <cellStyle name="SAPBEXexcGood3 4 8 3" xfId="8115" xr:uid="{00000000-0005-0000-0000-0000CE2E0000}"/>
    <cellStyle name="SAPBEXexcGood3 4 8 4" xfId="10067" xr:uid="{00000000-0005-0000-0000-0000CF2E0000}"/>
    <cellStyle name="SAPBEXexcGood3 4 8 5" xfId="12022" xr:uid="{00000000-0005-0000-0000-0000D02E0000}"/>
    <cellStyle name="SAPBEXexcGood3 4 8 6" xfId="13972" xr:uid="{00000000-0005-0000-0000-0000D12E0000}"/>
    <cellStyle name="SAPBEXexcGood3 4 8 7" xfId="16101" xr:uid="{00000000-0005-0000-0000-0000D22E0000}"/>
    <cellStyle name="SAPBEXexcGood3 4 8 8" xfId="17989" xr:uid="{00000000-0005-0000-0000-0000D32E0000}"/>
    <cellStyle name="SAPBEXexcGood3 4 8 9" xfId="19825" xr:uid="{00000000-0005-0000-0000-0000D42E0000}"/>
    <cellStyle name="SAPBEXexcGood3 4 9" xfId="3308" xr:uid="{00000000-0005-0000-0000-0000D52E0000}"/>
    <cellStyle name="SAPBEXexcGood3 5" xfId="484" xr:uid="{00000000-0005-0000-0000-0000D62E0000}"/>
    <cellStyle name="SAPBEXexcGood3 5 10" xfId="5865" xr:uid="{00000000-0005-0000-0000-0000D72E0000}"/>
    <cellStyle name="SAPBEXexcGood3 5 11" xfId="7148" xr:uid="{00000000-0005-0000-0000-0000D82E0000}"/>
    <cellStyle name="SAPBEXexcGood3 5 12" xfId="8460" xr:uid="{00000000-0005-0000-0000-0000D92E0000}"/>
    <cellStyle name="SAPBEXexcGood3 5 13" xfId="10413" xr:uid="{00000000-0005-0000-0000-0000DA2E0000}"/>
    <cellStyle name="SAPBEXexcGood3 5 14" xfId="15174" xr:uid="{00000000-0005-0000-0000-0000DB2E0000}"/>
    <cellStyle name="SAPBEXexcGood3 5 15" xfId="12405" xr:uid="{00000000-0005-0000-0000-0000DC2E0000}"/>
    <cellStyle name="SAPBEXexcGood3 5 16" xfId="16443" xr:uid="{00000000-0005-0000-0000-0000DD2E0000}"/>
    <cellStyle name="SAPBEXexcGood3 5 17" xfId="14920" xr:uid="{00000000-0005-0000-0000-0000DE2E0000}"/>
    <cellStyle name="SAPBEXexcGood3 5 18" xfId="20163" xr:uid="{00000000-0005-0000-0000-0000DF2E0000}"/>
    <cellStyle name="SAPBEXexcGood3 5 2" xfId="1032" xr:uid="{00000000-0005-0000-0000-0000E02E0000}"/>
    <cellStyle name="SAPBEXexcGood3 5 2 10" xfId="20079" xr:uid="{00000000-0005-0000-0000-0000E12E0000}"/>
    <cellStyle name="SAPBEXexcGood3 5 2 11" xfId="21826" xr:uid="{00000000-0005-0000-0000-0000E22E0000}"/>
    <cellStyle name="SAPBEXexcGood3 5 2 2" xfId="3935" xr:uid="{00000000-0005-0000-0000-0000E32E0000}"/>
    <cellStyle name="SAPBEXexcGood3 5 2 3" xfId="6413" xr:uid="{00000000-0005-0000-0000-0000E42E0000}"/>
    <cellStyle name="SAPBEXexcGood3 5 2 4" xfId="8370" xr:uid="{00000000-0005-0000-0000-0000E52E0000}"/>
    <cellStyle name="SAPBEXexcGood3 5 2 5" xfId="10323" xr:uid="{00000000-0005-0000-0000-0000E62E0000}"/>
    <cellStyle name="SAPBEXexcGood3 5 2 6" xfId="12278" xr:uid="{00000000-0005-0000-0000-0000E72E0000}"/>
    <cellStyle name="SAPBEXexcGood3 5 2 7" xfId="13006" xr:uid="{00000000-0005-0000-0000-0000E82E0000}"/>
    <cellStyle name="SAPBEXexcGood3 5 2 8" xfId="16356" xr:uid="{00000000-0005-0000-0000-0000E92E0000}"/>
    <cellStyle name="SAPBEXexcGood3 5 2 9" xfId="18244" xr:uid="{00000000-0005-0000-0000-0000EA2E0000}"/>
    <cellStyle name="SAPBEXexcGood3 5 3" xfId="1345" xr:uid="{00000000-0005-0000-0000-0000EB2E0000}"/>
    <cellStyle name="SAPBEXexcGood3 5 3 10" xfId="20330" xr:uid="{00000000-0005-0000-0000-0000EC2E0000}"/>
    <cellStyle name="SAPBEXexcGood3 5 3 11" xfId="22022" xr:uid="{00000000-0005-0000-0000-0000ED2E0000}"/>
    <cellStyle name="SAPBEXexcGood3 5 3 2" xfId="4248" xr:uid="{00000000-0005-0000-0000-0000EE2E0000}"/>
    <cellStyle name="SAPBEXexcGood3 5 3 3" xfId="6726" xr:uid="{00000000-0005-0000-0000-0000EF2E0000}"/>
    <cellStyle name="SAPBEXexcGood3 5 3 4" xfId="8682" xr:uid="{00000000-0005-0000-0000-0000F02E0000}"/>
    <cellStyle name="SAPBEXexcGood3 5 3 5" xfId="10635" xr:uid="{00000000-0005-0000-0000-0000F12E0000}"/>
    <cellStyle name="SAPBEXexcGood3 5 3 6" xfId="12589" xr:uid="{00000000-0005-0000-0000-0000F22E0000}"/>
    <cellStyle name="SAPBEXexcGood3 5 3 7" xfId="11517" xr:uid="{00000000-0005-0000-0000-0000F32E0000}"/>
    <cellStyle name="SAPBEXexcGood3 5 3 8" xfId="16651" xr:uid="{00000000-0005-0000-0000-0000F42E0000}"/>
    <cellStyle name="SAPBEXexcGood3 5 3 9" xfId="18523" xr:uid="{00000000-0005-0000-0000-0000F52E0000}"/>
    <cellStyle name="SAPBEXexcGood3 5 4" xfId="1690" xr:uid="{00000000-0005-0000-0000-0000F62E0000}"/>
    <cellStyle name="SAPBEXexcGood3 5 4 10" xfId="20658" xr:uid="{00000000-0005-0000-0000-0000F72E0000}"/>
    <cellStyle name="SAPBEXexcGood3 5 4 11" xfId="22330" xr:uid="{00000000-0005-0000-0000-0000F82E0000}"/>
    <cellStyle name="SAPBEXexcGood3 5 4 2" xfId="4593" xr:uid="{00000000-0005-0000-0000-0000F92E0000}"/>
    <cellStyle name="SAPBEXexcGood3 5 4 3" xfId="7071" xr:uid="{00000000-0005-0000-0000-0000FA2E0000}"/>
    <cellStyle name="SAPBEXexcGood3 5 4 4" xfId="9027" xr:uid="{00000000-0005-0000-0000-0000FB2E0000}"/>
    <cellStyle name="SAPBEXexcGood3 5 4 5" xfId="10980" xr:uid="{00000000-0005-0000-0000-0000FC2E0000}"/>
    <cellStyle name="SAPBEXexcGood3 5 4 6" xfId="12934" xr:uid="{00000000-0005-0000-0000-0000FD2E0000}"/>
    <cellStyle name="SAPBEXexcGood3 5 4 7" xfId="14124" xr:uid="{00000000-0005-0000-0000-0000FE2E0000}"/>
    <cellStyle name="SAPBEXexcGood3 5 4 8" xfId="16989" xr:uid="{00000000-0005-0000-0000-0000FF2E0000}"/>
    <cellStyle name="SAPBEXexcGood3 5 4 9" xfId="18860" xr:uid="{00000000-0005-0000-0000-0000002F0000}"/>
    <cellStyle name="SAPBEXexcGood3 5 5" xfId="1957" xr:uid="{00000000-0005-0000-0000-0000012F0000}"/>
    <cellStyle name="SAPBEXexcGood3 5 5 10" xfId="20868" xr:uid="{00000000-0005-0000-0000-0000022F0000}"/>
    <cellStyle name="SAPBEXexcGood3 5 5 11" xfId="22482" xr:uid="{00000000-0005-0000-0000-0000032F0000}"/>
    <cellStyle name="SAPBEXexcGood3 5 5 2" xfId="4860" xr:uid="{00000000-0005-0000-0000-0000042F0000}"/>
    <cellStyle name="SAPBEXexcGood3 5 5 3" xfId="7338" xr:uid="{00000000-0005-0000-0000-0000052F0000}"/>
    <cellStyle name="SAPBEXexcGood3 5 5 4" xfId="9292" xr:uid="{00000000-0005-0000-0000-0000062F0000}"/>
    <cellStyle name="SAPBEXexcGood3 5 5 5" xfId="11246" xr:uid="{00000000-0005-0000-0000-0000072F0000}"/>
    <cellStyle name="SAPBEXexcGood3 5 5 6" xfId="13198" xr:uid="{00000000-0005-0000-0000-0000082F0000}"/>
    <cellStyle name="SAPBEXexcGood3 5 5 7" xfId="14879" xr:uid="{00000000-0005-0000-0000-0000092F0000}"/>
    <cellStyle name="SAPBEXexcGood3 5 5 8" xfId="17234" xr:uid="{00000000-0005-0000-0000-00000A2F0000}"/>
    <cellStyle name="SAPBEXexcGood3 5 5 9" xfId="19093" xr:uid="{00000000-0005-0000-0000-00000B2F0000}"/>
    <cellStyle name="SAPBEXexcGood3 5 6" xfId="2259" xr:uid="{00000000-0005-0000-0000-00000C2F0000}"/>
    <cellStyle name="SAPBEXexcGood3 5 6 10" xfId="21149" xr:uid="{00000000-0005-0000-0000-00000D2F0000}"/>
    <cellStyle name="SAPBEXexcGood3 5 6 11" xfId="22734" xr:uid="{00000000-0005-0000-0000-00000E2F0000}"/>
    <cellStyle name="SAPBEXexcGood3 5 6 2" xfId="5162" xr:uid="{00000000-0005-0000-0000-00000F2F0000}"/>
    <cellStyle name="SAPBEXexcGood3 5 6 3" xfId="7638" xr:uid="{00000000-0005-0000-0000-0000102F0000}"/>
    <cellStyle name="SAPBEXexcGood3 5 6 4" xfId="9592" xr:uid="{00000000-0005-0000-0000-0000112F0000}"/>
    <cellStyle name="SAPBEXexcGood3 5 6 5" xfId="11546" xr:uid="{00000000-0005-0000-0000-0000122F0000}"/>
    <cellStyle name="SAPBEXexcGood3 5 6 6" xfId="13499" xr:uid="{00000000-0005-0000-0000-0000132F0000}"/>
    <cellStyle name="SAPBEXexcGood3 5 6 7" xfId="11315" xr:uid="{00000000-0005-0000-0000-0000142F0000}"/>
    <cellStyle name="SAPBEXexcGood3 5 6 8" xfId="17530" xr:uid="{00000000-0005-0000-0000-0000152F0000}"/>
    <cellStyle name="SAPBEXexcGood3 5 6 9" xfId="19379" xr:uid="{00000000-0005-0000-0000-0000162F0000}"/>
    <cellStyle name="SAPBEXexcGood3 5 7" xfId="2691" xr:uid="{00000000-0005-0000-0000-0000172F0000}"/>
    <cellStyle name="SAPBEXexcGood3 5 7 10" xfId="21530" xr:uid="{00000000-0005-0000-0000-0000182F0000}"/>
    <cellStyle name="SAPBEXexcGood3 5 7 11" xfId="23067" xr:uid="{00000000-0005-0000-0000-0000192F0000}"/>
    <cellStyle name="SAPBEXexcGood3 5 7 2" xfId="5593" xr:uid="{00000000-0005-0000-0000-00001A2F0000}"/>
    <cellStyle name="SAPBEXexcGood3 5 7 3" xfId="8069" xr:uid="{00000000-0005-0000-0000-00001B2F0000}"/>
    <cellStyle name="SAPBEXexcGood3 5 7 4" xfId="10021" xr:uid="{00000000-0005-0000-0000-00001C2F0000}"/>
    <cellStyle name="SAPBEXexcGood3 5 7 5" xfId="11976" xr:uid="{00000000-0005-0000-0000-00001D2F0000}"/>
    <cellStyle name="SAPBEXexcGood3 5 7 6" xfId="13926" xr:uid="{00000000-0005-0000-0000-00001E2F0000}"/>
    <cellStyle name="SAPBEXexcGood3 5 7 7" xfId="16055" xr:uid="{00000000-0005-0000-0000-00001F2F0000}"/>
    <cellStyle name="SAPBEXexcGood3 5 7 8" xfId="17944" xr:uid="{00000000-0005-0000-0000-0000202F0000}"/>
    <cellStyle name="SAPBEXexcGood3 5 7 9" xfId="19780" xr:uid="{00000000-0005-0000-0000-0000212F0000}"/>
    <cellStyle name="SAPBEXexcGood3 5 8" xfId="2867" xr:uid="{00000000-0005-0000-0000-0000222F0000}"/>
    <cellStyle name="SAPBEXexcGood3 5 8 10" xfId="21704" xr:uid="{00000000-0005-0000-0000-0000232F0000}"/>
    <cellStyle name="SAPBEXexcGood3 5 8 11" xfId="23233" xr:uid="{00000000-0005-0000-0000-0000242F0000}"/>
    <cellStyle name="SAPBEXexcGood3 5 8 2" xfId="5769" xr:uid="{00000000-0005-0000-0000-0000252F0000}"/>
    <cellStyle name="SAPBEXexcGood3 5 8 3" xfId="8245" xr:uid="{00000000-0005-0000-0000-0000262F0000}"/>
    <cellStyle name="SAPBEXexcGood3 5 8 4" xfId="10197" xr:uid="{00000000-0005-0000-0000-0000272F0000}"/>
    <cellStyle name="SAPBEXexcGood3 5 8 5" xfId="12152" xr:uid="{00000000-0005-0000-0000-0000282F0000}"/>
    <cellStyle name="SAPBEXexcGood3 5 8 6" xfId="14102" xr:uid="{00000000-0005-0000-0000-0000292F0000}"/>
    <cellStyle name="SAPBEXexcGood3 5 8 7" xfId="16231" xr:uid="{00000000-0005-0000-0000-00002A2F0000}"/>
    <cellStyle name="SAPBEXexcGood3 5 8 8" xfId="18119" xr:uid="{00000000-0005-0000-0000-00002B2F0000}"/>
    <cellStyle name="SAPBEXexcGood3 5 8 9" xfId="19954" xr:uid="{00000000-0005-0000-0000-00002C2F0000}"/>
    <cellStyle name="SAPBEXexcGood3 5 9" xfId="3387" xr:uid="{00000000-0005-0000-0000-00002D2F0000}"/>
    <cellStyle name="SAPBEXexcGood3 6" xfId="869" xr:uid="{00000000-0005-0000-0000-00002E2F0000}"/>
    <cellStyle name="SAPBEXexcGood3 6 10" xfId="14853" xr:uid="{00000000-0005-0000-0000-00002F2F0000}"/>
    <cellStyle name="SAPBEXexcGood3 6 11" xfId="15508" xr:uid="{00000000-0005-0000-0000-0000302F0000}"/>
    <cellStyle name="SAPBEXexcGood3 6 12" xfId="18347" xr:uid="{00000000-0005-0000-0000-0000312F0000}"/>
    <cellStyle name="SAPBEXexcGood3 6 13" xfId="18982" xr:uid="{00000000-0005-0000-0000-0000322F0000}"/>
    <cellStyle name="SAPBEXexcGood3 6 2" xfId="2706" xr:uid="{00000000-0005-0000-0000-0000332F0000}"/>
    <cellStyle name="SAPBEXexcGood3 6 2 10" xfId="21545" xr:uid="{00000000-0005-0000-0000-0000342F0000}"/>
    <cellStyle name="SAPBEXexcGood3 6 2 11" xfId="23082" xr:uid="{00000000-0005-0000-0000-0000352F0000}"/>
    <cellStyle name="SAPBEXexcGood3 6 2 2" xfId="5608" xr:uid="{00000000-0005-0000-0000-0000362F0000}"/>
    <cellStyle name="SAPBEXexcGood3 6 2 3" xfId="8084" xr:uid="{00000000-0005-0000-0000-0000372F0000}"/>
    <cellStyle name="SAPBEXexcGood3 6 2 4" xfId="10036" xr:uid="{00000000-0005-0000-0000-0000382F0000}"/>
    <cellStyle name="SAPBEXexcGood3 6 2 5" xfId="11991" xr:uid="{00000000-0005-0000-0000-0000392F0000}"/>
    <cellStyle name="SAPBEXexcGood3 6 2 6" xfId="13941" xr:uid="{00000000-0005-0000-0000-00003A2F0000}"/>
    <cellStyle name="SAPBEXexcGood3 6 2 7" xfId="16070" xr:uid="{00000000-0005-0000-0000-00003B2F0000}"/>
    <cellStyle name="SAPBEXexcGood3 6 2 8" xfId="17959" xr:uid="{00000000-0005-0000-0000-00003C2F0000}"/>
    <cellStyle name="SAPBEXexcGood3 6 2 9" xfId="19795" xr:uid="{00000000-0005-0000-0000-00003D2F0000}"/>
    <cellStyle name="SAPBEXexcGood3 6 3" xfId="2882" xr:uid="{00000000-0005-0000-0000-00003E2F0000}"/>
    <cellStyle name="SAPBEXexcGood3 6 3 10" xfId="21719" xr:uid="{00000000-0005-0000-0000-00003F2F0000}"/>
    <cellStyle name="SAPBEXexcGood3 6 3 11" xfId="23248" xr:uid="{00000000-0005-0000-0000-0000402F0000}"/>
    <cellStyle name="SAPBEXexcGood3 6 3 2" xfId="5784" xr:uid="{00000000-0005-0000-0000-0000412F0000}"/>
    <cellStyle name="SAPBEXexcGood3 6 3 3" xfId="8260" xr:uid="{00000000-0005-0000-0000-0000422F0000}"/>
    <cellStyle name="SAPBEXexcGood3 6 3 4" xfId="10212" xr:uid="{00000000-0005-0000-0000-0000432F0000}"/>
    <cellStyle name="SAPBEXexcGood3 6 3 5" xfId="12167" xr:uid="{00000000-0005-0000-0000-0000442F0000}"/>
    <cellStyle name="SAPBEXexcGood3 6 3 6" xfId="14117" xr:uid="{00000000-0005-0000-0000-0000452F0000}"/>
    <cellStyle name="SAPBEXexcGood3 6 3 7" xfId="16246" xr:uid="{00000000-0005-0000-0000-0000462F0000}"/>
    <cellStyle name="SAPBEXexcGood3 6 3 8" xfId="18134" xr:uid="{00000000-0005-0000-0000-0000472F0000}"/>
    <cellStyle name="SAPBEXexcGood3 6 3 9" xfId="19969" xr:uid="{00000000-0005-0000-0000-0000482F0000}"/>
    <cellStyle name="SAPBEXexcGood3 6 4" xfId="3772" xr:uid="{00000000-0005-0000-0000-0000492F0000}"/>
    <cellStyle name="SAPBEXexcGood3 6 5" xfId="6250" xr:uid="{00000000-0005-0000-0000-00004A2F0000}"/>
    <cellStyle name="SAPBEXexcGood3 6 6" xfId="6523" xr:uid="{00000000-0005-0000-0000-00004B2F0000}"/>
    <cellStyle name="SAPBEXexcGood3 6 7" xfId="6574" xr:uid="{00000000-0005-0000-0000-00004C2F0000}"/>
    <cellStyle name="SAPBEXexcGood3 6 8" xfId="6081" xr:uid="{00000000-0005-0000-0000-00004D2F0000}"/>
    <cellStyle name="SAPBEXexcGood3 6 9" xfId="14831" xr:uid="{00000000-0005-0000-0000-00004E2F0000}"/>
    <cellStyle name="SAPBEXexcGood3 7" xfId="769" xr:uid="{00000000-0005-0000-0000-00004F2F0000}"/>
    <cellStyle name="SAPBEXexcGood3 7 10" xfId="18371" xr:uid="{00000000-0005-0000-0000-0000502F0000}"/>
    <cellStyle name="SAPBEXexcGood3 7 11" xfId="18375" xr:uid="{00000000-0005-0000-0000-0000512F0000}"/>
    <cellStyle name="SAPBEXexcGood3 7 2" xfId="3672" xr:uid="{00000000-0005-0000-0000-0000522F0000}"/>
    <cellStyle name="SAPBEXexcGood3 7 3" xfId="6150" xr:uid="{00000000-0005-0000-0000-0000532F0000}"/>
    <cellStyle name="SAPBEXexcGood3 7 4" xfId="6550" xr:uid="{00000000-0005-0000-0000-0000542F0000}"/>
    <cellStyle name="SAPBEXexcGood3 7 5" xfId="6088" xr:uid="{00000000-0005-0000-0000-0000552F0000}"/>
    <cellStyle name="SAPBEXexcGood3 7 6" xfId="8028" xr:uid="{00000000-0005-0000-0000-0000562F0000}"/>
    <cellStyle name="SAPBEXexcGood3 7 7" xfId="14833" xr:uid="{00000000-0005-0000-0000-0000572F0000}"/>
    <cellStyle name="SAPBEXexcGood3 7 8" xfId="15152" xr:uid="{00000000-0005-0000-0000-0000582F0000}"/>
    <cellStyle name="SAPBEXexcGood3 7 9" xfId="2993" xr:uid="{00000000-0005-0000-0000-0000592F0000}"/>
    <cellStyle name="SAPBEXexcGood3 8" xfId="1530" xr:uid="{00000000-0005-0000-0000-00005A2F0000}"/>
    <cellStyle name="SAPBEXexcGood3 8 10" xfId="20499" xr:uid="{00000000-0005-0000-0000-00005B2F0000}"/>
    <cellStyle name="SAPBEXexcGood3 8 11" xfId="22171" xr:uid="{00000000-0005-0000-0000-00005C2F0000}"/>
    <cellStyle name="SAPBEXexcGood3 8 2" xfId="4433" xr:uid="{00000000-0005-0000-0000-00005D2F0000}"/>
    <cellStyle name="SAPBEXexcGood3 8 3" xfId="6911" xr:uid="{00000000-0005-0000-0000-00005E2F0000}"/>
    <cellStyle name="SAPBEXexcGood3 8 4" xfId="8867" xr:uid="{00000000-0005-0000-0000-00005F2F0000}"/>
    <cellStyle name="SAPBEXexcGood3 8 5" xfId="10820" xr:uid="{00000000-0005-0000-0000-0000602F0000}"/>
    <cellStyle name="SAPBEXexcGood3 8 6" xfId="12774" xr:uid="{00000000-0005-0000-0000-0000612F0000}"/>
    <cellStyle name="SAPBEXexcGood3 8 7" xfId="15917" xr:uid="{00000000-0005-0000-0000-0000622F0000}"/>
    <cellStyle name="SAPBEXexcGood3 8 8" xfId="16829" xr:uid="{00000000-0005-0000-0000-0000632F0000}"/>
    <cellStyle name="SAPBEXexcGood3 8 9" xfId="18701" xr:uid="{00000000-0005-0000-0000-0000642F0000}"/>
    <cellStyle name="SAPBEXexcGood3 9" xfId="1461" xr:uid="{00000000-0005-0000-0000-0000652F0000}"/>
    <cellStyle name="SAPBEXexcGood3 9 10" xfId="20436" xr:uid="{00000000-0005-0000-0000-0000662F0000}"/>
    <cellStyle name="SAPBEXexcGood3 9 11" xfId="22118" xr:uid="{00000000-0005-0000-0000-0000672F0000}"/>
    <cellStyle name="SAPBEXexcGood3 9 2" xfId="4364" xr:uid="{00000000-0005-0000-0000-0000682F0000}"/>
    <cellStyle name="SAPBEXexcGood3 9 3" xfId="6842" xr:uid="{00000000-0005-0000-0000-0000692F0000}"/>
    <cellStyle name="SAPBEXexcGood3 9 4" xfId="8798" xr:uid="{00000000-0005-0000-0000-00006A2F0000}"/>
    <cellStyle name="SAPBEXexcGood3 9 5" xfId="10751" xr:uid="{00000000-0005-0000-0000-00006B2F0000}"/>
    <cellStyle name="SAPBEXexcGood3 9 6" xfId="12705" xr:uid="{00000000-0005-0000-0000-00006C2F0000}"/>
    <cellStyle name="SAPBEXexcGood3 9 7" xfId="15230" xr:uid="{00000000-0005-0000-0000-00006D2F0000}"/>
    <cellStyle name="SAPBEXexcGood3 9 8" xfId="16762" xr:uid="{00000000-0005-0000-0000-00006E2F0000}"/>
    <cellStyle name="SAPBEXexcGood3 9 9" xfId="18634" xr:uid="{00000000-0005-0000-0000-00006F2F0000}"/>
    <cellStyle name="SAPBEXfilterDrill" xfId="314" xr:uid="{00000000-0005-0000-0000-0000702F0000}"/>
    <cellStyle name="SAPBEXfilterDrill 2" xfId="571" xr:uid="{00000000-0005-0000-0000-0000712F0000}"/>
    <cellStyle name="SAPBEXfilterDrill 2 10" xfId="5933" xr:uid="{00000000-0005-0000-0000-0000722F0000}"/>
    <cellStyle name="SAPBEXfilterDrill 2 11" xfId="14200" xr:uid="{00000000-0005-0000-0000-0000732F0000}"/>
    <cellStyle name="SAPBEXfilterDrill 2 12" xfId="15407" xr:uid="{00000000-0005-0000-0000-0000742F0000}"/>
    <cellStyle name="SAPBEXfilterDrill 2 13" xfId="14878" xr:uid="{00000000-0005-0000-0000-0000752F0000}"/>
    <cellStyle name="SAPBEXfilterDrill 2 14" xfId="15846" xr:uid="{00000000-0005-0000-0000-0000762F0000}"/>
    <cellStyle name="SAPBEXfilterDrill 2 15" xfId="7391" xr:uid="{00000000-0005-0000-0000-0000772F0000}"/>
    <cellStyle name="SAPBEXfilterDrill 2 2" xfId="1089" xr:uid="{00000000-0005-0000-0000-0000782F0000}"/>
    <cellStyle name="SAPBEXfilterDrill 2 2 10" xfId="20135" xr:uid="{00000000-0005-0000-0000-0000792F0000}"/>
    <cellStyle name="SAPBEXfilterDrill 2 2 11" xfId="21874" xr:uid="{00000000-0005-0000-0000-00007A2F0000}"/>
    <cellStyle name="SAPBEXfilterDrill 2 2 2" xfId="3992" xr:uid="{00000000-0005-0000-0000-00007B2F0000}"/>
    <cellStyle name="SAPBEXfilterDrill 2 2 3" xfId="6470" xr:uid="{00000000-0005-0000-0000-00007C2F0000}"/>
    <cellStyle name="SAPBEXfilterDrill 2 2 4" xfId="8427" xr:uid="{00000000-0005-0000-0000-00007D2F0000}"/>
    <cellStyle name="SAPBEXfilterDrill 2 2 5" xfId="10380" xr:uid="{00000000-0005-0000-0000-00007E2F0000}"/>
    <cellStyle name="SAPBEXfilterDrill 2 2 6" xfId="12335" xr:uid="{00000000-0005-0000-0000-00007F2F0000}"/>
    <cellStyle name="SAPBEXfilterDrill 2 2 7" xfId="15756" xr:uid="{00000000-0005-0000-0000-0000802F0000}"/>
    <cellStyle name="SAPBEXfilterDrill 2 2 8" xfId="16413" xr:uid="{00000000-0005-0000-0000-0000812F0000}"/>
    <cellStyle name="SAPBEXfilterDrill 2 2 9" xfId="18301" xr:uid="{00000000-0005-0000-0000-0000822F0000}"/>
    <cellStyle name="SAPBEXfilterDrill 2 3" xfId="1376" xr:uid="{00000000-0005-0000-0000-0000832F0000}"/>
    <cellStyle name="SAPBEXfilterDrill 2 3 10" xfId="20361" xr:uid="{00000000-0005-0000-0000-0000842F0000}"/>
    <cellStyle name="SAPBEXfilterDrill 2 3 11" xfId="22053" xr:uid="{00000000-0005-0000-0000-0000852F0000}"/>
    <cellStyle name="SAPBEXfilterDrill 2 3 2" xfId="4279" xr:uid="{00000000-0005-0000-0000-0000862F0000}"/>
    <cellStyle name="SAPBEXfilterDrill 2 3 3" xfId="6757" xr:uid="{00000000-0005-0000-0000-0000872F0000}"/>
    <cellStyle name="SAPBEXfilterDrill 2 3 4" xfId="8713" xr:uid="{00000000-0005-0000-0000-0000882F0000}"/>
    <cellStyle name="SAPBEXfilterDrill 2 3 5" xfId="10666" xr:uid="{00000000-0005-0000-0000-0000892F0000}"/>
    <cellStyle name="SAPBEXfilterDrill 2 3 6" xfId="12620" xr:uid="{00000000-0005-0000-0000-00008A2F0000}"/>
    <cellStyle name="SAPBEXfilterDrill 2 3 7" xfId="12365" xr:uid="{00000000-0005-0000-0000-00008B2F0000}"/>
    <cellStyle name="SAPBEXfilterDrill 2 3 8" xfId="16682" xr:uid="{00000000-0005-0000-0000-00008C2F0000}"/>
    <cellStyle name="SAPBEXfilterDrill 2 3 9" xfId="18554" xr:uid="{00000000-0005-0000-0000-00008D2F0000}"/>
    <cellStyle name="SAPBEXfilterDrill 2 4" xfId="1990" xr:uid="{00000000-0005-0000-0000-00008E2F0000}"/>
    <cellStyle name="SAPBEXfilterDrill 2 4 10" xfId="20901" xr:uid="{00000000-0005-0000-0000-00008F2F0000}"/>
    <cellStyle name="SAPBEXfilterDrill 2 4 11" xfId="22515" xr:uid="{00000000-0005-0000-0000-0000902F0000}"/>
    <cellStyle name="SAPBEXfilterDrill 2 4 2" xfId="4893" xr:uid="{00000000-0005-0000-0000-0000912F0000}"/>
    <cellStyle name="SAPBEXfilterDrill 2 4 3" xfId="7371" xr:uid="{00000000-0005-0000-0000-0000922F0000}"/>
    <cellStyle name="SAPBEXfilterDrill 2 4 4" xfId="9325" xr:uid="{00000000-0005-0000-0000-0000932F0000}"/>
    <cellStyle name="SAPBEXfilterDrill 2 4 5" xfId="11279" xr:uid="{00000000-0005-0000-0000-0000942F0000}"/>
    <cellStyle name="SAPBEXfilterDrill 2 4 6" xfId="13231" xr:uid="{00000000-0005-0000-0000-0000952F0000}"/>
    <cellStyle name="SAPBEXfilterDrill 2 4 7" xfId="11131" xr:uid="{00000000-0005-0000-0000-0000962F0000}"/>
    <cellStyle name="SAPBEXfilterDrill 2 4 8" xfId="17267" xr:uid="{00000000-0005-0000-0000-0000972F0000}"/>
    <cellStyle name="SAPBEXfilterDrill 2 4 9" xfId="19126" xr:uid="{00000000-0005-0000-0000-0000982F0000}"/>
    <cellStyle name="SAPBEXfilterDrill 2 5" xfId="2024" xr:uid="{00000000-0005-0000-0000-0000992F0000}"/>
    <cellStyle name="SAPBEXfilterDrill 2 5 10" xfId="20931" xr:uid="{00000000-0005-0000-0000-00009A2F0000}"/>
    <cellStyle name="SAPBEXfilterDrill 2 5 11" xfId="22543" xr:uid="{00000000-0005-0000-0000-00009B2F0000}"/>
    <cellStyle name="SAPBEXfilterDrill 2 5 2" xfId="4927" xr:uid="{00000000-0005-0000-0000-00009C2F0000}"/>
    <cellStyle name="SAPBEXfilterDrill 2 5 3" xfId="7405" xr:uid="{00000000-0005-0000-0000-00009D2F0000}"/>
    <cellStyle name="SAPBEXfilterDrill 2 5 4" xfId="9358" xr:uid="{00000000-0005-0000-0000-00009E2F0000}"/>
    <cellStyle name="SAPBEXfilterDrill 2 5 5" xfId="11312" xr:uid="{00000000-0005-0000-0000-00009F2F0000}"/>
    <cellStyle name="SAPBEXfilterDrill 2 5 6" xfId="13265" xr:uid="{00000000-0005-0000-0000-0000A02F0000}"/>
    <cellStyle name="SAPBEXfilterDrill 2 5 7" xfId="14264" xr:uid="{00000000-0005-0000-0000-0000A12F0000}"/>
    <cellStyle name="SAPBEXfilterDrill 2 5 8" xfId="17299" xr:uid="{00000000-0005-0000-0000-0000A22F0000}"/>
    <cellStyle name="SAPBEXfilterDrill 2 5 9" xfId="19155" xr:uid="{00000000-0005-0000-0000-0000A32F0000}"/>
    <cellStyle name="SAPBEXfilterDrill 2 6" xfId="3474" xr:uid="{00000000-0005-0000-0000-0000A42F0000}"/>
    <cellStyle name="SAPBEXfilterDrill 2 7" xfId="5952" xr:uid="{00000000-0005-0000-0000-0000A52F0000}"/>
    <cellStyle name="SAPBEXfilterDrill 2 8" xfId="3139" xr:uid="{00000000-0005-0000-0000-0000A62F0000}"/>
    <cellStyle name="SAPBEXfilterDrill 2 9" xfId="3529" xr:uid="{00000000-0005-0000-0000-0000A72F0000}"/>
    <cellStyle name="SAPBEXfilterDrill 3" xfId="870" xr:uid="{00000000-0005-0000-0000-0000A82F0000}"/>
    <cellStyle name="SAPBEXfilterDrill 4" xfId="768" xr:uid="{00000000-0005-0000-0000-0000A92F0000}"/>
    <cellStyle name="SAPBEXfilterDrill 5" xfId="1511" xr:uid="{00000000-0005-0000-0000-0000AA2F0000}"/>
    <cellStyle name="SAPBEXfilterDrill 6" xfId="1443" xr:uid="{00000000-0005-0000-0000-0000AB2F0000}"/>
    <cellStyle name="SAPBEXfilterDrill 7" xfId="2196" xr:uid="{00000000-0005-0000-0000-0000AC2F0000}"/>
    <cellStyle name="SAPBEXfilterItem" xfId="315" xr:uid="{00000000-0005-0000-0000-0000AD2F0000}"/>
    <cellStyle name="SAPBEXfilterItem 2" xfId="572" xr:uid="{00000000-0005-0000-0000-0000AE2F0000}"/>
    <cellStyle name="SAPBEXfilterItem 2 10" xfId="6008" xr:uid="{00000000-0005-0000-0000-0000AF2F0000}"/>
    <cellStyle name="SAPBEXfilterItem 2 11" xfId="15170" xr:uid="{00000000-0005-0000-0000-0000B02F0000}"/>
    <cellStyle name="SAPBEXfilterItem 2 12" xfId="15462" xr:uid="{00000000-0005-0000-0000-0000B12F0000}"/>
    <cellStyle name="SAPBEXfilterItem 2 13" xfId="9438" xr:uid="{00000000-0005-0000-0000-0000B22F0000}"/>
    <cellStyle name="SAPBEXfilterItem 2 14" xfId="17799" xr:uid="{00000000-0005-0000-0000-0000B32F0000}"/>
    <cellStyle name="SAPBEXfilterItem 2 15" xfId="15803" xr:uid="{00000000-0005-0000-0000-0000B42F0000}"/>
    <cellStyle name="SAPBEXfilterItem 2 2" xfId="573" xr:uid="{00000000-0005-0000-0000-0000B52F0000}"/>
    <cellStyle name="SAPBEXfilterItem 2 2 10" xfId="14570" xr:uid="{00000000-0005-0000-0000-0000B62F0000}"/>
    <cellStyle name="SAPBEXfilterItem 2 2 11" xfId="15926" xr:uid="{00000000-0005-0000-0000-0000B72F0000}"/>
    <cellStyle name="SAPBEXfilterItem 2 2 12" xfId="15539" xr:uid="{00000000-0005-0000-0000-0000B82F0000}"/>
    <cellStyle name="SAPBEXfilterItem 2 2 13" xfId="14505" xr:uid="{00000000-0005-0000-0000-0000B92F0000}"/>
    <cellStyle name="SAPBEXfilterItem 2 2 14" xfId="14571" xr:uid="{00000000-0005-0000-0000-0000BA2F0000}"/>
    <cellStyle name="SAPBEXfilterItem 2 2 2" xfId="1091" xr:uid="{00000000-0005-0000-0000-0000BB2F0000}"/>
    <cellStyle name="SAPBEXfilterItem 2 2 2 10" xfId="20137" xr:uid="{00000000-0005-0000-0000-0000BC2F0000}"/>
    <cellStyle name="SAPBEXfilterItem 2 2 2 11" xfId="21876" xr:uid="{00000000-0005-0000-0000-0000BD2F0000}"/>
    <cellStyle name="SAPBEXfilterItem 2 2 2 2" xfId="3994" xr:uid="{00000000-0005-0000-0000-0000BE2F0000}"/>
    <cellStyle name="SAPBEXfilterItem 2 2 2 3" xfId="6472" xr:uid="{00000000-0005-0000-0000-0000BF2F0000}"/>
    <cellStyle name="SAPBEXfilterItem 2 2 2 4" xfId="8429" xr:uid="{00000000-0005-0000-0000-0000C02F0000}"/>
    <cellStyle name="SAPBEXfilterItem 2 2 2 5" xfId="10382" xr:uid="{00000000-0005-0000-0000-0000C12F0000}"/>
    <cellStyle name="SAPBEXfilterItem 2 2 2 6" xfId="12337" xr:uid="{00000000-0005-0000-0000-0000C22F0000}"/>
    <cellStyle name="SAPBEXfilterItem 2 2 2 7" xfId="15498" xr:uid="{00000000-0005-0000-0000-0000C32F0000}"/>
    <cellStyle name="SAPBEXfilterItem 2 2 2 8" xfId="16415" xr:uid="{00000000-0005-0000-0000-0000C42F0000}"/>
    <cellStyle name="SAPBEXfilterItem 2 2 2 9" xfId="18303" xr:uid="{00000000-0005-0000-0000-0000C52F0000}"/>
    <cellStyle name="SAPBEXfilterItem 2 2 3" xfId="1378" xr:uid="{00000000-0005-0000-0000-0000C62F0000}"/>
    <cellStyle name="SAPBEXfilterItem 2 2 3 10" xfId="20363" xr:uid="{00000000-0005-0000-0000-0000C72F0000}"/>
    <cellStyle name="SAPBEXfilterItem 2 2 3 11" xfId="22055" xr:uid="{00000000-0005-0000-0000-0000C82F0000}"/>
    <cellStyle name="SAPBEXfilterItem 2 2 3 2" xfId="4281" xr:uid="{00000000-0005-0000-0000-0000C92F0000}"/>
    <cellStyle name="SAPBEXfilterItem 2 2 3 3" xfId="6759" xr:uid="{00000000-0005-0000-0000-0000CA2F0000}"/>
    <cellStyle name="SAPBEXfilterItem 2 2 3 4" xfId="8715" xr:uid="{00000000-0005-0000-0000-0000CB2F0000}"/>
    <cellStyle name="SAPBEXfilterItem 2 2 3 5" xfId="10668" xr:uid="{00000000-0005-0000-0000-0000CC2F0000}"/>
    <cellStyle name="SAPBEXfilterItem 2 2 3 6" xfId="12622" xr:uid="{00000000-0005-0000-0000-0000CD2F0000}"/>
    <cellStyle name="SAPBEXfilterItem 2 2 3 7" xfId="15696" xr:uid="{00000000-0005-0000-0000-0000CE2F0000}"/>
    <cellStyle name="SAPBEXfilterItem 2 2 3 8" xfId="16684" xr:uid="{00000000-0005-0000-0000-0000CF2F0000}"/>
    <cellStyle name="SAPBEXfilterItem 2 2 3 9" xfId="18556" xr:uid="{00000000-0005-0000-0000-0000D02F0000}"/>
    <cellStyle name="SAPBEXfilterItem 2 2 4" xfId="1992" xr:uid="{00000000-0005-0000-0000-0000D12F0000}"/>
    <cellStyle name="SAPBEXfilterItem 2 2 4 10" xfId="20903" xr:uid="{00000000-0005-0000-0000-0000D22F0000}"/>
    <cellStyle name="SAPBEXfilterItem 2 2 4 11" xfId="22517" xr:uid="{00000000-0005-0000-0000-0000D32F0000}"/>
    <cellStyle name="SAPBEXfilterItem 2 2 4 2" xfId="4895" xr:uid="{00000000-0005-0000-0000-0000D42F0000}"/>
    <cellStyle name="SAPBEXfilterItem 2 2 4 3" xfId="7373" xr:uid="{00000000-0005-0000-0000-0000D52F0000}"/>
    <cellStyle name="SAPBEXfilterItem 2 2 4 4" xfId="9327" xr:uid="{00000000-0005-0000-0000-0000D62F0000}"/>
    <cellStyle name="SAPBEXfilterItem 2 2 4 5" xfId="11281" xr:uid="{00000000-0005-0000-0000-0000D72F0000}"/>
    <cellStyle name="SAPBEXfilterItem 2 2 4 6" xfId="13233" xr:uid="{00000000-0005-0000-0000-0000D82F0000}"/>
    <cellStyle name="SAPBEXfilterItem 2 2 4 7" xfId="15334" xr:uid="{00000000-0005-0000-0000-0000D92F0000}"/>
    <cellStyle name="SAPBEXfilterItem 2 2 4 8" xfId="17269" xr:uid="{00000000-0005-0000-0000-0000DA2F0000}"/>
    <cellStyle name="SAPBEXfilterItem 2 2 4 9" xfId="19128" xr:uid="{00000000-0005-0000-0000-0000DB2F0000}"/>
    <cellStyle name="SAPBEXfilterItem 2 2 5" xfId="3476" xr:uid="{00000000-0005-0000-0000-0000DC2F0000}"/>
    <cellStyle name="SAPBEXfilterItem 2 2 6" xfId="5954" xr:uid="{00000000-0005-0000-0000-0000DD2F0000}"/>
    <cellStyle name="SAPBEXfilterItem 2 2 7" xfId="6118" xr:uid="{00000000-0005-0000-0000-0000DE2F0000}"/>
    <cellStyle name="SAPBEXfilterItem 2 2 8" xfId="5087" xr:uid="{00000000-0005-0000-0000-0000DF2F0000}"/>
    <cellStyle name="SAPBEXfilterItem 2 2 9" xfId="8263" xr:uid="{00000000-0005-0000-0000-0000E02F0000}"/>
    <cellStyle name="SAPBEXfilterItem 2 3" xfId="1090" xr:uid="{00000000-0005-0000-0000-0000E12F0000}"/>
    <cellStyle name="SAPBEXfilterItem 2 3 10" xfId="20136" xr:uid="{00000000-0005-0000-0000-0000E22F0000}"/>
    <cellStyle name="SAPBEXfilterItem 2 3 11" xfId="21875" xr:uid="{00000000-0005-0000-0000-0000E32F0000}"/>
    <cellStyle name="SAPBEXfilterItem 2 3 2" xfId="3993" xr:uid="{00000000-0005-0000-0000-0000E42F0000}"/>
    <cellStyle name="SAPBEXfilterItem 2 3 3" xfId="6471" xr:uid="{00000000-0005-0000-0000-0000E52F0000}"/>
    <cellStyle name="SAPBEXfilterItem 2 3 4" xfId="8428" xr:uid="{00000000-0005-0000-0000-0000E62F0000}"/>
    <cellStyle name="SAPBEXfilterItem 2 3 5" xfId="10381" xr:uid="{00000000-0005-0000-0000-0000E72F0000}"/>
    <cellStyle name="SAPBEXfilterItem 2 3 6" xfId="12336" xr:uid="{00000000-0005-0000-0000-0000E82F0000}"/>
    <cellStyle name="SAPBEXfilterItem 2 3 7" xfId="13029" xr:uid="{00000000-0005-0000-0000-0000E92F0000}"/>
    <cellStyle name="SAPBEXfilterItem 2 3 8" xfId="16414" xr:uid="{00000000-0005-0000-0000-0000EA2F0000}"/>
    <cellStyle name="SAPBEXfilterItem 2 3 9" xfId="18302" xr:uid="{00000000-0005-0000-0000-0000EB2F0000}"/>
    <cellStyle name="SAPBEXfilterItem 2 4" xfId="1377" xr:uid="{00000000-0005-0000-0000-0000EC2F0000}"/>
    <cellStyle name="SAPBEXfilterItem 2 4 10" xfId="20362" xr:uid="{00000000-0005-0000-0000-0000ED2F0000}"/>
    <cellStyle name="SAPBEXfilterItem 2 4 11" xfId="22054" xr:uid="{00000000-0005-0000-0000-0000EE2F0000}"/>
    <cellStyle name="SAPBEXfilterItem 2 4 2" xfId="4280" xr:uid="{00000000-0005-0000-0000-0000EF2F0000}"/>
    <cellStyle name="SAPBEXfilterItem 2 4 3" xfId="6758" xr:uid="{00000000-0005-0000-0000-0000F02F0000}"/>
    <cellStyle name="SAPBEXfilterItem 2 4 4" xfId="8714" xr:uid="{00000000-0005-0000-0000-0000F12F0000}"/>
    <cellStyle name="SAPBEXfilterItem 2 4 5" xfId="10667" xr:uid="{00000000-0005-0000-0000-0000F22F0000}"/>
    <cellStyle name="SAPBEXfilterItem 2 4 6" xfId="12621" xr:uid="{00000000-0005-0000-0000-0000F32F0000}"/>
    <cellStyle name="SAPBEXfilterItem 2 4 7" xfId="15919" xr:uid="{00000000-0005-0000-0000-0000F42F0000}"/>
    <cellStyle name="SAPBEXfilterItem 2 4 8" xfId="16683" xr:uid="{00000000-0005-0000-0000-0000F52F0000}"/>
    <cellStyle name="SAPBEXfilterItem 2 4 9" xfId="18555" xr:uid="{00000000-0005-0000-0000-0000F62F0000}"/>
    <cellStyle name="SAPBEXfilterItem 2 5" xfId="1991" xr:uid="{00000000-0005-0000-0000-0000F72F0000}"/>
    <cellStyle name="SAPBEXfilterItem 2 5 10" xfId="20902" xr:uid="{00000000-0005-0000-0000-0000F82F0000}"/>
    <cellStyle name="SAPBEXfilterItem 2 5 11" xfId="22516" xr:uid="{00000000-0005-0000-0000-0000F92F0000}"/>
    <cellStyle name="SAPBEXfilterItem 2 5 2" xfId="4894" xr:uid="{00000000-0005-0000-0000-0000FA2F0000}"/>
    <cellStyle name="SAPBEXfilterItem 2 5 3" xfId="7372" xr:uid="{00000000-0005-0000-0000-0000FB2F0000}"/>
    <cellStyle name="SAPBEXfilterItem 2 5 4" xfId="9326" xr:uid="{00000000-0005-0000-0000-0000FC2F0000}"/>
    <cellStyle name="SAPBEXfilterItem 2 5 5" xfId="11280" xr:uid="{00000000-0005-0000-0000-0000FD2F0000}"/>
    <cellStyle name="SAPBEXfilterItem 2 5 6" xfId="13232" xr:uid="{00000000-0005-0000-0000-0000FE2F0000}"/>
    <cellStyle name="SAPBEXfilterItem 2 5 7" xfId="6097" xr:uid="{00000000-0005-0000-0000-0000FF2F0000}"/>
    <cellStyle name="SAPBEXfilterItem 2 5 8" xfId="17268" xr:uid="{00000000-0005-0000-0000-000000300000}"/>
    <cellStyle name="SAPBEXfilterItem 2 5 9" xfId="19127" xr:uid="{00000000-0005-0000-0000-000001300000}"/>
    <cellStyle name="SAPBEXfilterItem 2 6" xfId="3475" xr:uid="{00000000-0005-0000-0000-000002300000}"/>
    <cellStyle name="SAPBEXfilterItem 2 7" xfId="5953" xr:uid="{00000000-0005-0000-0000-000003300000}"/>
    <cellStyle name="SAPBEXfilterItem 2 8" xfId="6119" xr:uid="{00000000-0005-0000-0000-000004300000}"/>
    <cellStyle name="SAPBEXfilterItem 2 9" xfId="3691" xr:uid="{00000000-0005-0000-0000-000005300000}"/>
    <cellStyle name="SAPBEXfilterText" xfId="316" xr:uid="{00000000-0005-0000-0000-000006300000}"/>
    <cellStyle name="SAPBEXfilterText 2" xfId="574" xr:uid="{00000000-0005-0000-0000-000007300000}"/>
    <cellStyle name="SAPBEXfilterText 2 10" xfId="3535" xr:uid="{00000000-0005-0000-0000-000008300000}"/>
    <cellStyle name="SAPBEXfilterText 2 11" xfId="14295" xr:uid="{00000000-0005-0000-0000-000009300000}"/>
    <cellStyle name="SAPBEXfilterText 2 12" xfId="12953" xr:uid="{00000000-0005-0000-0000-00000A300000}"/>
    <cellStyle name="SAPBEXfilterText 2 13" xfId="14545" xr:uid="{00000000-0005-0000-0000-00000B300000}"/>
    <cellStyle name="SAPBEXfilterText 2 14" xfId="15730" xr:uid="{00000000-0005-0000-0000-00000C300000}"/>
    <cellStyle name="SAPBEXfilterText 2 15" xfId="18137" xr:uid="{00000000-0005-0000-0000-00000D300000}"/>
    <cellStyle name="SAPBEXfilterText 2 2" xfId="1092" xr:uid="{00000000-0005-0000-0000-00000E300000}"/>
    <cellStyle name="SAPBEXfilterText 2 2 10" xfId="20138" xr:uid="{00000000-0005-0000-0000-00000F300000}"/>
    <cellStyle name="SAPBEXfilterText 2 2 11" xfId="21877" xr:uid="{00000000-0005-0000-0000-000010300000}"/>
    <cellStyle name="SAPBEXfilterText 2 2 2" xfId="3995" xr:uid="{00000000-0005-0000-0000-000011300000}"/>
    <cellStyle name="SAPBEXfilterText 2 2 3" xfId="6473" xr:uid="{00000000-0005-0000-0000-000012300000}"/>
    <cellStyle name="SAPBEXfilterText 2 2 4" xfId="8430" xr:uid="{00000000-0005-0000-0000-000013300000}"/>
    <cellStyle name="SAPBEXfilterText 2 2 5" xfId="10383" xr:uid="{00000000-0005-0000-0000-000014300000}"/>
    <cellStyle name="SAPBEXfilterText 2 2 6" xfId="12338" xr:uid="{00000000-0005-0000-0000-000015300000}"/>
    <cellStyle name="SAPBEXfilterText 2 2 7" xfId="15668" xr:uid="{00000000-0005-0000-0000-000016300000}"/>
    <cellStyle name="SAPBEXfilterText 2 2 8" xfId="16416" xr:uid="{00000000-0005-0000-0000-000017300000}"/>
    <cellStyle name="SAPBEXfilterText 2 2 9" xfId="18304" xr:uid="{00000000-0005-0000-0000-000018300000}"/>
    <cellStyle name="SAPBEXfilterText 2 3" xfId="1379" xr:uid="{00000000-0005-0000-0000-000019300000}"/>
    <cellStyle name="SAPBEXfilterText 2 3 10" xfId="20364" xr:uid="{00000000-0005-0000-0000-00001A300000}"/>
    <cellStyle name="SAPBEXfilterText 2 3 11" xfId="22056" xr:uid="{00000000-0005-0000-0000-00001B300000}"/>
    <cellStyle name="SAPBEXfilterText 2 3 2" xfId="4282" xr:uid="{00000000-0005-0000-0000-00001C300000}"/>
    <cellStyle name="SAPBEXfilterText 2 3 3" xfId="6760" xr:uid="{00000000-0005-0000-0000-00001D300000}"/>
    <cellStyle name="SAPBEXfilterText 2 3 4" xfId="8716" xr:uid="{00000000-0005-0000-0000-00001E300000}"/>
    <cellStyle name="SAPBEXfilterText 2 3 5" xfId="10669" xr:uid="{00000000-0005-0000-0000-00001F300000}"/>
    <cellStyle name="SAPBEXfilterText 2 3 6" xfId="12623" xr:uid="{00000000-0005-0000-0000-000020300000}"/>
    <cellStyle name="SAPBEXfilterText 2 3 7" xfId="15362" xr:uid="{00000000-0005-0000-0000-000021300000}"/>
    <cellStyle name="SAPBEXfilterText 2 3 8" xfId="16685" xr:uid="{00000000-0005-0000-0000-000022300000}"/>
    <cellStyle name="SAPBEXfilterText 2 3 9" xfId="18557" xr:uid="{00000000-0005-0000-0000-000023300000}"/>
    <cellStyle name="SAPBEXfilterText 2 4" xfId="1993" xr:uid="{00000000-0005-0000-0000-000024300000}"/>
    <cellStyle name="SAPBEXfilterText 2 4 10" xfId="20904" xr:uid="{00000000-0005-0000-0000-000025300000}"/>
    <cellStyle name="SAPBEXfilterText 2 4 11" xfId="22518" xr:uid="{00000000-0005-0000-0000-000026300000}"/>
    <cellStyle name="SAPBEXfilterText 2 4 2" xfId="4896" xr:uid="{00000000-0005-0000-0000-000027300000}"/>
    <cellStyle name="SAPBEXfilterText 2 4 3" xfId="7374" xr:uid="{00000000-0005-0000-0000-000028300000}"/>
    <cellStyle name="SAPBEXfilterText 2 4 4" xfId="9328" xr:uid="{00000000-0005-0000-0000-000029300000}"/>
    <cellStyle name="SAPBEXfilterText 2 4 5" xfId="11282" xr:uid="{00000000-0005-0000-0000-00002A300000}"/>
    <cellStyle name="SAPBEXfilterText 2 4 6" xfId="13234" xr:uid="{00000000-0005-0000-0000-00002B300000}"/>
    <cellStyle name="SAPBEXfilterText 2 4 7" xfId="15189" xr:uid="{00000000-0005-0000-0000-00002C300000}"/>
    <cellStyle name="SAPBEXfilterText 2 4 8" xfId="17270" xr:uid="{00000000-0005-0000-0000-00002D300000}"/>
    <cellStyle name="SAPBEXfilterText 2 4 9" xfId="19129" xr:uid="{00000000-0005-0000-0000-00002E300000}"/>
    <cellStyle name="SAPBEXfilterText 2 5" xfId="2025" xr:uid="{00000000-0005-0000-0000-00002F300000}"/>
    <cellStyle name="SAPBEXfilterText 2 5 10" xfId="20932" xr:uid="{00000000-0005-0000-0000-000030300000}"/>
    <cellStyle name="SAPBEXfilterText 2 5 11" xfId="22544" xr:uid="{00000000-0005-0000-0000-000031300000}"/>
    <cellStyle name="SAPBEXfilterText 2 5 2" xfId="4928" xr:uid="{00000000-0005-0000-0000-000032300000}"/>
    <cellStyle name="SAPBEXfilterText 2 5 3" xfId="7406" xr:uid="{00000000-0005-0000-0000-000033300000}"/>
    <cellStyle name="SAPBEXfilterText 2 5 4" xfId="9359" xr:uid="{00000000-0005-0000-0000-000034300000}"/>
    <cellStyle name="SAPBEXfilterText 2 5 5" xfId="11313" xr:uid="{00000000-0005-0000-0000-000035300000}"/>
    <cellStyle name="SAPBEXfilterText 2 5 6" xfId="13266" xr:uid="{00000000-0005-0000-0000-000036300000}"/>
    <cellStyle name="SAPBEXfilterText 2 5 7" xfId="13046" xr:uid="{00000000-0005-0000-0000-000037300000}"/>
    <cellStyle name="SAPBEXfilterText 2 5 8" xfId="17300" xr:uid="{00000000-0005-0000-0000-000038300000}"/>
    <cellStyle name="SAPBEXfilterText 2 5 9" xfId="19156" xr:uid="{00000000-0005-0000-0000-000039300000}"/>
    <cellStyle name="SAPBEXfilterText 2 6" xfId="3477" xr:uid="{00000000-0005-0000-0000-00003A300000}"/>
    <cellStyle name="SAPBEXfilterText 2 7" xfId="5955" xr:uid="{00000000-0005-0000-0000-00003B300000}"/>
    <cellStyle name="SAPBEXfilterText 2 8" xfId="6117" xr:uid="{00000000-0005-0000-0000-00003C300000}"/>
    <cellStyle name="SAPBEXfilterText 2 9" xfId="3528" xr:uid="{00000000-0005-0000-0000-00003D300000}"/>
    <cellStyle name="SAPBEXformats" xfId="317" xr:uid="{00000000-0005-0000-0000-00003E300000}"/>
    <cellStyle name="SAPBEXformats 10" xfId="2126" xr:uid="{00000000-0005-0000-0000-00003F300000}"/>
    <cellStyle name="SAPBEXformats 10 10" xfId="21020" xr:uid="{00000000-0005-0000-0000-000040300000}"/>
    <cellStyle name="SAPBEXformats 10 11" xfId="22613" xr:uid="{00000000-0005-0000-0000-000041300000}"/>
    <cellStyle name="SAPBEXformats 10 2" xfId="5029" xr:uid="{00000000-0005-0000-0000-000042300000}"/>
    <cellStyle name="SAPBEXformats 10 3" xfId="7506" xr:uid="{00000000-0005-0000-0000-000043300000}"/>
    <cellStyle name="SAPBEXformats 10 4" xfId="9459" xr:uid="{00000000-0005-0000-0000-000044300000}"/>
    <cellStyle name="SAPBEXformats 10 5" xfId="11413" xr:uid="{00000000-0005-0000-0000-000045300000}"/>
    <cellStyle name="SAPBEXformats 10 6" xfId="13366" xr:uid="{00000000-0005-0000-0000-000046300000}"/>
    <cellStyle name="SAPBEXformats 10 7" xfId="13045" xr:uid="{00000000-0005-0000-0000-000047300000}"/>
    <cellStyle name="SAPBEXformats 10 8" xfId="17397" xr:uid="{00000000-0005-0000-0000-000048300000}"/>
    <cellStyle name="SAPBEXformats 10 9" xfId="19249" xr:uid="{00000000-0005-0000-0000-000049300000}"/>
    <cellStyle name="SAPBEXformats 11" xfId="2394" xr:uid="{00000000-0005-0000-0000-00004A300000}"/>
    <cellStyle name="SAPBEXformats 11 10" xfId="21274" xr:uid="{00000000-0005-0000-0000-00004B300000}"/>
    <cellStyle name="SAPBEXformats 11 11" xfId="22847" xr:uid="{00000000-0005-0000-0000-00004C300000}"/>
    <cellStyle name="SAPBEXformats 11 2" xfId="5297" xr:uid="{00000000-0005-0000-0000-00004D300000}"/>
    <cellStyle name="SAPBEXformats 11 3" xfId="7773" xr:uid="{00000000-0005-0000-0000-00004E300000}"/>
    <cellStyle name="SAPBEXformats 11 4" xfId="9726" xr:uid="{00000000-0005-0000-0000-00004F300000}"/>
    <cellStyle name="SAPBEXformats 11 5" xfId="11680" xr:uid="{00000000-0005-0000-0000-000050300000}"/>
    <cellStyle name="SAPBEXformats 11 6" xfId="13632" xr:uid="{00000000-0005-0000-0000-000051300000}"/>
    <cellStyle name="SAPBEXformats 11 7" xfId="15005" xr:uid="{00000000-0005-0000-0000-000052300000}"/>
    <cellStyle name="SAPBEXformats 11 8" xfId="17660" xr:uid="{00000000-0005-0000-0000-000053300000}"/>
    <cellStyle name="SAPBEXformats 11 9" xfId="19506" xr:uid="{00000000-0005-0000-0000-000054300000}"/>
    <cellStyle name="SAPBEXformats 12" xfId="2305" xr:uid="{00000000-0005-0000-0000-000055300000}"/>
    <cellStyle name="SAPBEXformats 12 10" xfId="21186" xr:uid="{00000000-0005-0000-0000-000056300000}"/>
    <cellStyle name="SAPBEXformats 12 11" xfId="22763" xr:uid="{00000000-0005-0000-0000-000057300000}"/>
    <cellStyle name="SAPBEXformats 12 2" xfId="5208" xr:uid="{00000000-0005-0000-0000-000058300000}"/>
    <cellStyle name="SAPBEXformats 12 3" xfId="7684" xr:uid="{00000000-0005-0000-0000-000059300000}"/>
    <cellStyle name="SAPBEXformats 12 4" xfId="9637" xr:uid="{00000000-0005-0000-0000-00005A300000}"/>
    <cellStyle name="SAPBEXformats 12 5" xfId="11591" xr:uid="{00000000-0005-0000-0000-00005B300000}"/>
    <cellStyle name="SAPBEXformats 12 6" xfId="13543" xr:uid="{00000000-0005-0000-0000-00005C300000}"/>
    <cellStyle name="SAPBEXformats 12 7" xfId="9182" xr:uid="{00000000-0005-0000-0000-00005D300000}"/>
    <cellStyle name="SAPBEXformats 12 8" xfId="17572" xr:uid="{00000000-0005-0000-0000-00005E300000}"/>
    <cellStyle name="SAPBEXformats 12 9" xfId="19418" xr:uid="{00000000-0005-0000-0000-00005F300000}"/>
    <cellStyle name="SAPBEXformats 13" xfId="2774" xr:uid="{00000000-0005-0000-0000-000060300000}"/>
    <cellStyle name="SAPBEXformats 13 10" xfId="21611" xr:uid="{00000000-0005-0000-0000-000061300000}"/>
    <cellStyle name="SAPBEXformats 13 11" xfId="23141" xr:uid="{00000000-0005-0000-0000-000062300000}"/>
    <cellStyle name="SAPBEXformats 13 2" xfId="5676" xr:uid="{00000000-0005-0000-0000-000063300000}"/>
    <cellStyle name="SAPBEXformats 13 3" xfId="8152" xr:uid="{00000000-0005-0000-0000-000064300000}"/>
    <cellStyle name="SAPBEXformats 13 4" xfId="10104" xr:uid="{00000000-0005-0000-0000-000065300000}"/>
    <cellStyle name="SAPBEXformats 13 5" xfId="12059" xr:uid="{00000000-0005-0000-0000-000066300000}"/>
    <cellStyle name="SAPBEXformats 13 6" xfId="14009" xr:uid="{00000000-0005-0000-0000-000067300000}"/>
    <cellStyle name="SAPBEXformats 13 7" xfId="16138" xr:uid="{00000000-0005-0000-0000-000068300000}"/>
    <cellStyle name="SAPBEXformats 13 8" xfId="18026" xr:uid="{00000000-0005-0000-0000-000069300000}"/>
    <cellStyle name="SAPBEXformats 13 9" xfId="19861" xr:uid="{00000000-0005-0000-0000-00006A300000}"/>
    <cellStyle name="SAPBEXformats 14" xfId="3220" xr:uid="{00000000-0005-0000-0000-00006B300000}"/>
    <cellStyle name="SAPBEXformats 15" xfId="5197" xr:uid="{00000000-0005-0000-0000-00006C300000}"/>
    <cellStyle name="SAPBEXformats 16" xfId="6196" xr:uid="{00000000-0005-0000-0000-00006D300000}"/>
    <cellStyle name="SAPBEXformats 17" xfId="6835" xr:uid="{00000000-0005-0000-0000-00006E300000}"/>
    <cellStyle name="SAPBEXformats 18" xfId="7188" xr:uid="{00000000-0005-0000-0000-00006F300000}"/>
    <cellStyle name="SAPBEXformats 19" xfId="14898" xr:uid="{00000000-0005-0000-0000-000070300000}"/>
    <cellStyle name="SAPBEXformats 2" xfId="424" xr:uid="{00000000-0005-0000-0000-000071300000}"/>
    <cellStyle name="SAPBEXformats 2 10" xfId="3327" xr:uid="{00000000-0005-0000-0000-000072300000}"/>
    <cellStyle name="SAPBEXformats 2 11" xfId="5805" xr:uid="{00000000-0005-0000-0000-000073300000}"/>
    <cellStyle name="SAPBEXformats 2 12" xfId="7613" xr:uid="{00000000-0005-0000-0000-000074300000}"/>
    <cellStyle name="SAPBEXformats 2 13" xfId="9046" xr:uid="{00000000-0005-0000-0000-000075300000}"/>
    <cellStyle name="SAPBEXformats 2 14" xfId="10999" xr:uid="{00000000-0005-0000-0000-000076300000}"/>
    <cellStyle name="SAPBEXformats 2 15" xfId="6000" xr:uid="{00000000-0005-0000-0000-000077300000}"/>
    <cellStyle name="SAPBEXformats 2 16" xfId="14782" xr:uid="{00000000-0005-0000-0000-000078300000}"/>
    <cellStyle name="SAPBEXformats 2 17" xfId="17008" xr:uid="{00000000-0005-0000-0000-000079300000}"/>
    <cellStyle name="SAPBEXformats 2 18" xfId="13043" xr:uid="{00000000-0005-0000-0000-00007A300000}"/>
    <cellStyle name="SAPBEXformats 2 19" xfId="20677" xr:uid="{00000000-0005-0000-0000-00007B300000}"/>
    <cellStyle name="SAPBEXformats 2 2" xfId="575" xr:uid="{00000000-0005-0000-0000-00007C300000}"/>
    <cellStyle name="SAPBEXformats 2 2 10" xfId="5900" xr:uid="{00000000-0005-0000-0000-00007D300000}"/>
    <cellStyle name="SAPBEXformats 2 2 11" xfId="14167" xr:uid="{00000000-0005-0000-0000-00007E300000}"/>
    <cellStyle name="SAPBEXformats 2 2 12" xfId="14402" xr:uid="{00000000-0005-0000-0000-00007F300000}"/>
    <cellStyle name="SAPBEXformats 2 2 13" xfId="15412" xr:uid="{00000000-0005-0000-0000-000080300000}"/>
    <cellStyle name="SAPBEXformats 2 2 14" xfId="18143" xr:uid="{00000000-0005-0000-0000-000081300000}"/>
    <cellStyle name="SAPBEXformats 2 2 2" xfId="1093" xr:uid="{00000000-0005-0000-0000-000082300000}"/>
    <cellStyle name="SAPBEXformats 2 2 2 10" xfId="20139" xr:uid="{00000000-0005-0000-0000-000083300000}"/>
    <cellStyle name="SAPBEXformats 2 2 2 11" xfId="21878" xr:uid="{00000000-0005-0000-0000-000084300000}"/>
    <cellStyle name="SAPBEXformats 2 2 2 2" xfId="3996" xr:uid="{00000000-0005-0000-0000-000085300000}"/>
    <cellStyle name="SAPBEXformats 2 2 2 3" xfId="6474" xr:uid="{00000000-0005-0000-0000-000086300000}"/>
    <cellStyle name="SAPBEXformats 2 2 2 4" xfId="8431" xr:uid="{00000000-0005-0000-0000-000087300000}"/>
    <cellStyle name="SAPBEXformats 2 2 2 5" xfId="10384" xr:uid="{00000000-0005-0000-0000-000088300000}"/>
    <cellStyle name="SAPBEXformats 2 2 2 6" xfId="12339" xr:uid="{00000000-0005-0000-0000-000089300000}"/>
    <cellStyle name="SAPBEXformats 2 2 2 7" xfId="15421" xr:uid="{00000000-0005-0000-0000-00008A300000}"/>
    <cellStyle name="SAPBEXformats 2 2 2 8" xfId="16417" xr:uid="{00000000-0005-0000-0000-00008B300000}"/>
    <cellStyle name="SAPBEXformats 2 2 2 9" xfId="18305" xr:uid="{00000000-0005-0000-0000-00008C300000}"/>
    <cellStyle name="SAPBEXformats 2 2 3" xfId="1380" xr:uid="{00000000-0005-0000-0000-00008D300000}"/>
    <cellStyle name="SAPBEXformats 2 2 3 10" xfId="20365" xr:uid="{00000000-0005-0000-0000-00008E300000}"/>
    <cellStyle name="SAPBEXformats 2 2 3 11" xfId="22057" xr:uid="{00000000-0005-0000-0000-00008F300000}"/>
    <cellStyle name="SAPBEXformats 2 2 3 2" xfId="4283" xr:uid="{00000000-0005-0000-0000-000090300000}"/>
    <cellStyle name="SAPBEXformats 2 2 3 3" xfId="6761" xr:uid="{00000000-0005-0000-0000-000091300000}"/>
    <cellStyle name="SAPBEXformats 2 2 3 4" xfId="8717" xr:uid="{00000000-0005-0000-0000-000092300000}"/>
    <cellStyle name="SAPBEXformats 2 2 3 5" xfId="10670" xr:uid="{00000000-0005-0000-0000-000093300000}"/>
    <cellStyle name="SAPBEXformats 2 2 3 6" xfId="12624" xr:uid="{00000000-0005-0000-0000-000094300000}"/>
    <cellStyle name="SAPBEXformats 2 2 3 7" xfId="14678" xr:uid="{00000000-0005-0000-0000-000095300000}"/>
    <cellStyle name="SAPBEXformats 2 2 3 8" xfId="16686" xr:uid="{00000000-0005-0000-0000-000096300000}"/>
    <cellStyle name="SAPBEXformats 2 2 3 9" xfId="18558" xr:uid="{00000000-0005-0000-0000-000097300000}"/>
    <cellStyle name="SAPBEXformats 2 2 4" xfId="1994" xr:uid="{00000000-0005-0000-0000-000098300000}"/>
    <cellStyle name="SAPBEXformats 2 2 4 10" xfId="20905" xr:uid="{00000000-0005-0000-0000-000099300000}"/>
    <cellStyle name="SAPBEXformats 2 2 4 11" xfId="22519" xr:uid="{00000000-0005-0000-0000-00009A300000}"/>
    <cellStyle name="SAPBEXformats 2 2 4 2" xfId="4897" xr:uid="{00000000-0005-0000-0000-00009B300000}"/>
    <cellStyle name="SAPBEXformats 2 2 4 3" xfId="7375" xr:uid="{00000000-0005-0000-0000-00009C300000}"/>
    <cellStyle name="SAPBEXformats 2 2 4 4" xfId="9329" xr:uid="{00000000-0005-0000-0000-00009D300000}"/>
    <cellStyle name="SAPBEXformats 2 2 4 5" xfId="11283" xr:uid="{00000000-0005-0000-0000-00009E300000}"/>
    <cellStyle name="SAPBEXformats 2 2 4 6" xfId="13235" xr:uid="{00000000-0005-0000-0000-00009F300000}"/>
    <cellStyle name="SAPBEXformats 2 2 4 7" xfId="14889" xr:uid="{00000000-0005-0000-0000-0000A0300000}"/>
    <cellStyle name="SAPBEXformats 2 2 4 8" xfId="17271" xr:uid="{00000000-0005-0000-0000-0000A1300000}"/>
    <cellStyle name="SAPBEXformats 2 2 4 9" xfId="19130" xr:uid="{00000000-0005-0000-0000-0000A2300000}"/>
    <cellStyle name="SAPBEXformats 2 2 5" xfId="3478" xr:uid="{00000000-0005-0000-0000-0000A3300000}"/>
    <cellStyle name="SAPBEXformats 2 2 6" xfId="5956" xr:uid="{00000000-0005-0000-0000-0000A4300000}"/>
    <cellStyle name="SAPBEXformats 2 2 7" xfId="6116" xr:uid="{00000000-0005-0000-0000-0000A5300000}"/>
    <cellStyle name="SAPBEXformats 2 2 8" xfId="6026" xr:uid="{00000000-0005-0000-0000-0000A6300000}"/>
    <cellStyle name="SAPBEXformats 2 2 9" xfId="9870" xr:uid="{00000000-0005-0000-0000-0000A7300000}"/>
    <cellStyle name="SAPBEXformats 2 3" xfId="972" xr:uid="{00000000-0005-0000-0000-0000A8300000}"/>
    <cellStyle name="SAPBEXformats 2 3 10" xfId="20021" xr:uid="{00000000-0005-0000-0000-0000A9300000}"/>
    <cellStyle name="SAPBEXformats 2 3 11" xfId="21768" xr:uid="{00000000-0005-0000-0000-0000AA300000}"/>
    <cellStyle name="SAPBEXformats 2 3 2" xfId="3875" xr:uid="{00000000-0005-0000-0000-0000AB300000}"/>
    <cellStyle name="SAPBEXformats 2 3 3" xfId="6353" xr:uid="{00000000-0005-0000-0000-0000AC300000}"/>
    <cellStyle name="SAPBEXformats 2 3 4" xfId="8310" xr:uid="{00000000-0005-0000-0000-0000AD300000}"/>
    <cellStyle name="SAPBEXformats 2 3 5" xfId="10263" xr:uid="{00000000-0005-0000-0000-0000AE300000}"/>
    <cellStyle name="SAPBEXformats 2 3 6" xfId="12218" xr:uid="{00000000-0005-0000-0000-0000AF300000}"/>
    <cellStyle name="SAPBEXformats 2 3 7" xfId="14559" xr:uid="{00000000-0005-0000-0000-0000B0300000}"/>
    <cellStyle name="SAPBEXformats 2 3 8" xfId="16296" xr:uid="{00000000-0005-0000-0000-0000B1300000}"/>
    <cellStyle name="SAPBEXformats 2 3 9" xfId="18185" xr:uid="{00000000-0005-0000-0000-0000B2300000}"/>
    <cellStyle name="SAPBEXformats 2 4" xfId="1285" xr:uid="{00000000-0005-0000-0000-0000B3300000}"/>
    <cellStyle name="SAPBEXformats 2 4 10" xfId="20272" xr:uid="{00000000-0005-0000-0000-0000B4300000}"/>
    <cellStyle name="SAPBEXformats 2 4 11" xfId="21964" xr:uid="{00000000-0005-0000-0000-0000B5300000}"/>
    <cellStyle name="SAPBEXformats 2 4 2" xfId="4188" xr:uid="{00000000-0005-0000-0000-0000B6300000}"/>
    <cellStyle name="SAPBEXformats 2 4 3" xfId="6666" xr:uid="{00000000-0005-0000-0000-0000B7300000}"/>
    <cellStyle name="SAPBEXformats 2 4 4" xfId="8622" xr:uid="{00000000-0005-0000-0000-0000B8300000}"/>
    <cellStyle name="SAPBEXformats 2 4 5" xfId="10575" xr:uid="{00000000-0005-0000-0000-0000B9300000}"/>
    <cellStyle name="SAPBEXformats 2 4 6" xfId="12529" xr:uid="{00000000-0005-0000-0000-0000BA300000}"/>
    <cellStyle name="SAPBEXformats 2 4 7" xfId="14220" xr:uid="{00000000-0005-0000-0000-0000BB300000}"/>
    <cellStyle name="SAPBEXformats 2 4 8" xfId="16591" xr:uid="{00000000-0005-0000-0000-0000BC300000}"/>
    <cellStyle name="SAPBEXformats 2 4 9" xfId="18464" xr:uid="{00000000-0005-0000-0000-0000BD300000}"/>
    <cellStyle name="SAPBEXformats 2 5" xfId="1631" xr:uid="{00000000-0005-0000-0000-0000BE300000}"/>
    <cellStyle name="SAPBEXformats 2 5 10" xfId="20599" xr:uid="{00000000-0005-0000-0000-0000BF300000}"/>
    <cellStyle name="SAPBEXformats 2 5 11" xfId="22271" xr:uid="{00000000-0005-0000-0000-0000C0300000}"/>
    <cellStyle name="SAPBEXformats 2 5 2" xfId="4534" xr:uid="{00000000-0005-0000-0000-0000C1300000}"/>
    <cellStyle name="SAPBEXformats 2 5 3" xfId="7012" xr:uid="{00000000-0005-0000-0000-0000C2300000}"/>
    <cellStyle name="SAPBEXformats 2 5 4" xfId="8968" xr:uid="{00000000-0005-0000-0000-0000C3300000}"/>
    <cellStyle name="SAPBEXformats 2 5 5" xfId="10921" xr:uid="{00000000-0005-0000-0000-0000C4300000}"/>
    <cellStyle name="SAPBEXformats 2 5 6" xfId="12875" xr:uid="{00000000-0005-0000-0000-0000C5300000}"/>
    <cellStyle name="SAPBEXformats 2 5 7" xfId="15705" xr:uid="{00000000-0005-0000-0000-0000C6300000}"/>
    <cellStyle name="SAPBEXformats 2 5 8" xfId="16930" xr:uid="{00000000-0005-0000-0000-0000C7300000}"/>
    <cellStyle name="SAPBEXformats 2 5 9" xfId="18801" xr:uid="{00000000-0005-0000-0000-0000C8300000}"/>
    <cellStyle name="SAPBEXformats 2 6" xfId="1899" xr:uid="{00000000-0005-0000-0000-0000C9300000}"/>
    <cellStyle name="SAPBEXformats 2 6 10" xfId="20810" xr:uid="{00000000-0005-0000-0000-0000CA300000}"/>
    <cellStyle name="SAPBEXformats 2 6 11" xfId="22424" xr:uid="{00000000-0005-0000-0000-0000CB300000}"/>
    <cellStyle name="SAPBEXformats 2 6 2" xfId="4802" xr:uid="{00000000-0005-0000-0000-0000CC300000}"/>
    <cellStyle name="SAPBEXformats 2 6 3" xfId="7280" xr:uid="{00000000-0005-0000-0000-0000CD300000}"/>
    <cellStyle name="SAPBEXformats 2 6 4" xfId="9234" xr:uid="{00000000-0005-0000-0000-0000CE300000}"/>
    <cellStyle name="SAPBEXformats 2 6 5" xfId="11188" xr:uid="{00000000-0005-0000-0000-0000CF300000}"/>
    <cellStyle name="SAPBEXformats 2 6 6" xfId="13140" xr:uid="{00000000-0005-0000-0000-0000D0300000}"/>
    <cellStyle name="SAPBEXformats 2 6 7" xfId="14634" xr:uid="{00000000-0005-0000-0000-0000D1300000}"/>
    <cellStyle name="SAPBEXformats 2 6 8" xfId="17176" xr:uid="{00000000-0005-0000-0000-0000D2300000}"/>
    <cellStyle name="SAPBEXformats 2 6 9" xfId="19035" xr:uid="{00000000-0005-0000-0000-0000D3300000}"/>
    <cellStyle name="SAPBEXformats 2 7" xfId="2050" xr:uid="{00000000-0005-0000-0000-0000D4300000}"/>
    <cellStyle name="SAPBEXformats 2 7 10" xfId="20952" xr:uid="{00000000-0005-0000-0000-0000D5300000}"/>
    <cellStyle name="SAPBEXformats 2 7 11" xfId="22562" xr:uid="{00000000-0005-0000-0000-0000D6300000}"/>
    <cellStyle name="SAPBEXformats 2 7 2" xfId="4953" xr:uid="{00000000-0005-0000-0000-0000D7300000}"/>
    <cellStyle name="SAPBEXformats 2 7 3" xfId="7430" xr:uid="{00000000-0005-0000-0000-0000D8300000}"/>
    <cellStyle name="SAPBEXformats 2 7 4" xfId="9383" xr:uid="{00000000-0005-0000-0000-0000D9300000}"/>
    <cellStyle name="SAPBEXformats 2 7 5" xfId="11338" xr:uid="{00000000-0005-0000-0000-0000DA300000}"/>
    <cellStyle name="SAPBEXformats 2 7 6" xfId="13290" xr:uid="{00000000-0005-0000-0000-0000DB300000}"/>
    <cellStyle name="SAPBEXformats 2 7 7" xfId="15607" xr:uid="{00000000-0005-0000-0000-0000DC300000}"/>
    <cellStyle name="SAPBEXformats 2 7 8" xfId="17322" xr:uid="{00000000-0005-0000-0000-0000DD300000}"/>
    <cellStyle name="SAPBEXformats 2 7 9" xfId="19177" xr:uid="{00000000-0005-0000-0000-0000DE300000}"/>
    <cellStyle name="SAPBEXformats 2 8" xfId="2583" xr:uid="{00000000-0005-0000-0000-0000DF300000}"/>
    <cellStyle name="SAPBEXformats 2 8 10" xfId="21439" xr:uid="{00000000-0005-0000-0000-0000E0300000}"/>
    <cellStyle name="SAPBEXformats 2 8 11" xfId="22992" xr:uid="{00000000-0005-0000-0000-0000E1300000}"/>
    <cellStyle name="SAPBEXformats 2 8 2" xfId="5485" xr:uid="{00000000-0005-0000-0000-0000E2300000}"/>
    <cellStyle name="SAPBEXformats 2 8 3" xfId="7961" xr:uid="{00000000-0005-0000-0000-0000E3300000}"/>
    <cellStyle name="SAPBEXformats 2 8 4" xfId="9913" xr:uid="{00000000-0005-0000-0000-0000E4300000}"/>
    <cellStyle name="SAPBEXformats 2 8 5" xfId="11868" xr:uid="{00000000-0005-0000-0000-0000E5300000}"/>
    <cellStyle name="SAPBEXformats 2 8 6" xfId="13820" xr:uid="{00000000-0005-0000-0000-0000E6300000}"/>
    <cellStyle name="SAPBEXformats 2 8 7" xfId="15599" xr:uid="{00000000-0005-0000-0000-0000E7300000}"/>
    <cellStyle name="SAPBEXformats 2 8 8" xfId="17842" xr:uid="{00000000-0005-0000-0000-0000E8300000}"/>
    <cellStyle name="SAPBEXformats 2 8 9" xfId="19680" xr:uid="{00000000-0005-0000-0000-0000E9300000}"/>
    <cellStyle name="SAPBEXformats 2 9" xfId="2748" xr:uid="{00000000-0005-0000-0000-0000EA300000}"/>
    <cellStyle name="SAPBEXformats 2 9 10" xfId="21586" xr:uid="{00000000-0005-0000-0000-0000EB300000}"/>
    <cellStyle name="SAPBEXformats 2 9 11" xfId="23116" xr:uid="{00000000-0005-0000-0000-0000EC300000}"/>
    <cellStyle name="SAPBEXformats 2 9 2" xfId="5650" xr:uid="{00000000-0005-0000-0000-0000ED300000}"/>
    <cellStyle name="SAPBEXformats 2 9 3" xfId="8126" xr:uid="{00000000-0005-0000-0000-0000EE300000}"/>
    <cellStyle name="SAPBEXformats 2 9 4" xfId="10078" xr:uid="{00000000-0005-0000-0000-0000EF300000}"/>
    <cellStyle name="SAPBEXformats 2 9 5" xfId="12033" xr:uid="{00000000-0005-0000-0000-0000F0300000}"/>
    <cellStyle name="SAPBEXformats 2 9 6" xfId="13983" xr:uid="{00000000-0005-0000-0000-0000F1300000}"/>
    <cellStyle name="SAPBEXformats 2 9 7" xfId="16112" xr:uid="{00000000-0005-0000-0000-0000F2300000}"/>
    <cellStyle name="SAPBEXformats 2 9 8" xfId="18000" xr:uid="{00000000-0005-0000-0000-0000F3300000}"/>
    <cellStyle name="SAPBEXformats 2 9 9" xfId="19836" xr:uid="{00000000-0005-0000-0000-0000F4300000}"/>
    <cellStyle name="SAPBEXformats 20" xfId="15162" xr:uid="{00000000-0005-0000-0000-0000F5300000}"/>
    <cellStyle name="SAPBEXformats 21" xfId="14696" xr:uid="{00000000-0005-0000-0000-0000F6300000}"/>
    <cellStyle name="SAPBEXformats 22" xfId="18633" xr:uid="{00000000-0005-0000-0000-0000F7300000}"/>
    <cellStyle name="SAPBEXformats 23" xfId="16746" xr:uid="{00000000-0005-0000-0000-0000F8300000}"/>
    <cellStyle name="SAPBEXformats 3" xfId="451" xr:uid="{00000000-0005-0000-0000-0000F9300000}"/>
    <cellStyle name="SAPBEXformats 3 10" xfId="5832" xr:uid="{00000000-0005-0000-0000-0000FA300000}"/>
    <cellStyle name="SAPBEXformats 3 11" xfId="6169" xr:uid="{00000000-0005-0000-0000-0000FB300000}"/>
    <cellStyle name="SAPBEXformats 3 12" xfId="9517" xr:uid="{00000000-0005-0000-0000-0000FC300000}"/>
    <cellStyle name="SAPBEXformats 3 13" xfId="11471" xr:uid="{00000000-0005-0000-0000-0000FD300000}"/>
    <cellStyle name="SAPBEXformats 3 14" xfId="15192" xr:uid="{00000000-0005-0000-0000-0000FE300000}"/>
    <cellStyle name="SAPBEXformats 3 15" xfId="15358" xr:uid="{00000000-0005-0000-0000-0000FF300000}"/>
    <cellStyle name="SAPBEXformats 3 16" xfId="17455" xr:uid="{00000000-0005-0000-0000-000000310000}"/>
    <cellStyle name="SAPBEXformats 3 17" xfId="17392" xr:uid="{00000000-0005-0000-0000-000001310000}"/>
    <cellStyle name="SAPBEXformats 3 18" xfId="21078" xr:uid="{00000000-0005-0000-0000-000002310000}"/>
    <cellStyle name="SAPBEXformats 3 2" xfId="999" xr:uid="{00000000-0005-0000-0000-000003310000}"/>
    <cellStyle name="SAPBEXformats 3 2 10" xfId="20046" xr:uid="{00000000-0005-0000-0000-000004310000}"/>
    <cellStyle name="SAPBEXformats 3 2 11" xfId="21793" xr:uid="{00000000-0005-0000-0000-000005310000}"/>
    <cellStyle name="SAPBEXformats 3 2 2" xfId="3902" xr:uid="{00000000-0005-0000-0000-000006310000}"/>
    <cellStyle name="SAPBEXformats 3 2 3" xfId="6380" xr:uid="{00000000-0005-0000-0000-000007310000}"/>
    <cellStyle name="SAPBEXformats 3 2 4" xfId="8337" xr:uid="{00000000-0005-0000-0000-000008310000}"/>
    <cellStyle name="SAPBEXformats 3 2 5" xfId="10290" xr:uid="{00000000-0005-0000-0000-000009310000}"/>
    <cellStyle name="SAPBEXformats 3 2 6" xfId="12245" xr:uid="{00000000-0005-0000-0000-00000A310000}"/>
    <cellStyle name="SAPBEXformats 3 2 7" xfId="15423" xr:uid="{00000000-0005-0000-0000-00000B310000}"/>
    <cellStyle name="SAPBEXformats 3 2 8" xfId="16323" xr:uid="{00000000-0005-0000-0000-00000C310000}"/>
    <cellStyle name="SAPBEXformats 3 2 9" xfId="18211" xr:uid="{00000000-0005-0000-0000-00000D310000}"/>
    <cellStyle name="SAPBEXformats 3 3" xfId="1312" xr:uid="{00000000-0005-0000-0000-00000E310000}"/>
    <cellStyle name="SAPBEXformats 3 3 10" xfId="20297" xr:uid="{00000000-0005-0000-0000-00000F310000}"/>
    <cellStyle name="SAPBEXformats 3 3 11" xfId="21989" xr:uid="{00000000-0005-0000-0000-000010310000}"/>
    <cellStyle name="SAPBEXformats 3 3 2" xfId="4215" xr:uid="{00000000-0005-0000-0000-000011310000}"/>
    <cellStyle name="SAPBEXformats 3 3 3" xfId="6693" xr:uid="{00000000-0005-0000-0000-000012310000}"/>
    <cellStyle name="SAPBEXformats 3 3 4" xfId="8649" xr:uid="{00000000-0005-0000-0000-000013310000}"/>
    <cellStyle name="SAPBEXformats 3 3 5" xfId="10602" xr:uid="{00000000-0005-0000-0000-000014310000}"/>
    <cellStyle name="SAPBEXformats 3 3 6" xfId="12556" xr:uid="{00000000-0005-0000-0000-000015310000}"/>
    <cellStyle name="SAPBEXformats 3 3 7" xfId="15478" xr:uid="{00000000-0005-0000-0000-000016310000}"/>
    <cellStyle name="SAPBEXformats 3 3 8" xfId="16618" xr:uid="{00000000-0005-0000-0000-000017310000}"/>
    <cellStyle name="SAPBEXformats 3 3 9" xfId="18490" xr:uid="{00000000-0005-0000-0000-000018310000}"/>
    <cellStyle name="SAPBEXformats 3 4" xfId="1657" xr:uid="{00000000-0005-0000-0000-000019310000}"/>
    <cellStyle name="SAPBEXformats 3 4 10" xfId="20625" xr:uid="{00000000-0005-0000-0000-00001A310000}"/>
    <cellStyle name="SAPBEXformats 3 4 11" xfId="22297" xr:uid="{00000000-0005-0000-0000-00001B310000}"/>
    <cellStyle name="SAPBEXformats 3 4 2" xfId="4560" xr:uid="{00000000-0005-0000-0000-00001C310000}"/>
    <cellStyle name="SAPBEXformats 3 4 3" xfId="7038" xr:uid="{00000000-0005-0000-0000-00001D310000}"/>
    <cellStyle name="SAPBEXformats 3 4 4" xfId="8994" xr:uid="{00000000-0005-0000-0000-00001E310000}"/>
    <cellStyle name="SAPBEXformats 3 4 5" xfId="10947" xr:uid="{00000000-0005-0000-0000-00001F310000}"/>
    <cellStyle name="SAPBEXformats 3 4 6" xfId="12901" xr:uid="{00000000-0005-0000-0000-000020310000}"/>
    <cellStyle name="SAPBEXformats 3 4 7" xfId="13113" xr:uid="{00000000-0005-0000-0000-000021310000}"/>
    <cellStyle name="SAPBEXformats 3 4 8" xfId="16956" xr:uid="{00000000-0005-0000-0000-000022310000}"/>
    <cellStyle name="SAPBEXformats 3 4 9" xfId="18827" xr:uid="{00000000-0005-0000-0000-000023310000}"/>
    <cellStyle name="SAPBEXformats 3 5" xfId="1924" xr:uid="{00000000-0005-0000-0000-000024310000}"/>
    <cellStyle name="SAPBEXformats 3 5 10" xfId="20835" xr:uid="{00000000-0005-0000-0000-000025310000}"/>
    <cellStyle name="SAPBEXformats 3 5 11" xfId="22449" xr:uid="{00000000-0005-0000-0000-000026310000}"/>
    <cellStyle name="SAPBEXformats 3 5 2" xfId="4827" xr:uid="{00000000-0005-0000-0000-000027310000}"/>
    <cellStyle name="SAPBEXformats 3 5 3" xfId="7305" xr:uid="{00000000-0005-0000-0000-000028310000}"/>
    <cellStyle name="SAPBEXformats 3 5 4" xfId="9259" xr:uid="{00000000-0005-0000-0000-000029310000}"/>
    <cellStyle name="SAPBEXformats 3 5 5" xfId="11213" xr:uid="{00000000-0005-0000-0000-00002A310000}"/>
    <cellStyle name="SAPBEXformats 3 5 6" xfId="13165" xr:uid="{00000000-0005-0000-0000-00002B310000}"/>
    <cellStyle name="SAPBEXformats 3 5 7" xfId="14933" xr:uid="{00000000-0005-0000-0000-00002C310000}"/>
    <cellStyle name="SAPBEXformats 3 5 8" xfId="17201" xr:uid="{00000000-0005-0000-0000-00002D310000}"/>
    <cellStyle name="SAPBEXformats 3 5 9" xfId="19060" xr:uid="{00000000-0005-0000-0000-00002E310000}"/>
    <cellStyle name="SAPBEXformats 3 6" xfId="2039" xr:uid="{00000000-0005-0000-0000-00002F310000}"/>
    <cellStyle name="SAPBEXformats 3 6 10" xfId="20941" xr:uid="{00000000-0005-0000-0000-000030310000}"/>
    <cellStyle name="SAPBEXformats 3 6 11" xfId="22551" xr:uid="{00000000-0005-0000-0000-000031310000}"/>
    <cellStyle name="SAPBEXformats 3 6 2" xfId="4942" xr:uid="{00000000-0005-0000-0000-000032310000}"/>
    <cellStyle name="SAPBEXformats 3 6 3" xfId="7419" xr:uid="{00000000-0005-0000-0000-000033310000}"/>
    <cellStyle name="SAPBEXformats 3 6 4" xfId="9372" xr:uid="{00000000-0005-0000-0000-000034310000}"/>
    <cellStyle name="SAPBEXformats 3 6 5" xfId="11327" xr:uid="{00000000-0005-0000-0000-000035310000}"/>
    <cellStyle name="SAPBEXformats 3 6 6" xfId="13279" xr:uid="{00000000-0005-0000-0000-000036310000}"/>
    <cellStyle name="SAPBEXformats 3 6 7" xfId="11759" xr:uid="{00000000-0005-0000-0000-000037310000}"/>
    <cellStyle name="SAPBEXformats 3 6 8" xfId="17311" xr:uid="{00000000-0005-0000-0000-000038310000}"/>
    <cellStyle name="SAPBEXformats 3 6 9" xfId="19166" xr:uid="{00000000-0005-0000-0000-000039310000}"/>
    <cellStyle name="SAPBEXformats 3 7" xfId="2507" xr:uid="{00000000-0005-0000-0000-00003A310000}"/>
    <cellStyle name="SAPBEXformats 3 7 10" xfId="21365" xr:uid="{00000000-0005-0000-0000-00003B310000}"/>
    <cellStyle name="SAPBEXformats 3 7 11" xfId="22919" xr:uid="{00000000-0005-0000-0000-00003C310000}"/>
    <cellStyle name="SAPBEXformats 3 7 2" xfId="5409" xr:uid="{00000000-0005-0000-0000-00003D310000}"/>
    <cellStyle name="SAPBEXformats 3 7 3" xfId="7885" xr:uid="{00000000-0005-0000-0000-00003E310000}"/>
    <cellStyle name="SAPBEXformats 3 7 4" xfId="9837" xr:uid="{00000000-0005-0000-0000-00003F310000}"/>
    <cellStyle name="SAPBEXformats 3 7 5" xfId="11792" xr:uid="{00000000-0005-0000-0000-000040310000}"/>
    <cellStyle name="SAPBEXformats 3 7 6" xfId="13744" xr:uid="{00000000-0005-0000-0000-000041310000}"/>
    <cellStyle name="SAPBEXformats 3 7 7" xfId="14354" xr:uid="{00000000-0005-0000-0000-000042310000}"/>
    <cellStyle name="SAPBEXformats 3 7 8" xfId="17766" xr:uid="{00000000-0005-0000-0000-000043310000}"/>
    <cellStyle name="SAPBEXformats 3 7 9" xfId="19605" xr:uid="{00000000-0005-0000-0000-000044310000}"/>
    <cellStyle name="SAPBEXformats 3 8" xfId="2334" xr:uid="{00000000-0005-0000-0000-000045310000}"/>
    <cellStyle name="SAPBEXformats 3 8 10" xfId="21214" xr:uid="{00000000-0005-0000-0000-000046310000}"/>
    <cellStyle name="SAPBEXformats 3 8 11" xfId="22790" xr:uid="{00000000-0005-0000-0000-000047310000}"/>
    <cellStyle name="SAPBEXformats 3 8 2" xfId="5237" xr:uid="{00000000-0005-0000-0000-000048310000}"/>
    <cellStyle name="SAPBEXformats 3 8 3" xfId="7713" xr:uid="{00000000-0005-0000-0000-000049310000}"/>
    <cellStyle name="SAPBEXformats 3 8 4" xfId="9666" xr:uid="{00000000-0005-0000-0000-00004A310000}"/>
    <cellStyle name="SAPBEXformats 3 8 5" xfId="11620" xr:uid="{00000000-0005-0000-0000-00004B310000}"/>
    <cellStyle name="SAPBEXformats 3 8 6" xfId="13572" xr:uid="{00000000-0005-0000-0000-00004C310000}"/>
    <cellStyle name="SAPBEXformats 3 8 7" xfId="14396" xr:uid="{00000000-0005-0000-0000-00004D310000}"/>
    <cellStyle name="SAPBEXformats 3 8 8" xfId="17600" xr:uid="{00000000-0005-0000-0000-00004E310000}"/>
    <cellStyle name="SAPBEXformats 3 8 9" xfId="19446" xr:uid="{00000000-0005-0000-0000-00004F310000}"/>
    <cellStyle name="SAPBEXformats 3 9" xfId="3354" xr:uid="{00000000-0005-0000-0000-000050310000}"/>
    <cellStyle name="SAPBEXformats 4" xfId="450" xr:uid="{00000000-0005-0000-0000-000051310000}"/>
    <cellStyle name="SAPBEXformats 4 10" xfId="5831" xr:uid="{00000000-0005-0000-0000-000052310000}"/>
    <cellStyle name="SAPBEXformats 4 11" xfId="7403" xr:uid="{00000000-0005-0000-0000-000053310000}"/>
    <cellStyle name="SAPBEXformats 4 12" xfId="6545" xr:uid="{00000000-0005-0000-0000-000054310000}"/>
    <cellStyle name="SAPBEXformats 4 13" xfId="7211" xr:uid="{00000000-0005-0000-0000-000055310000}"/>
    <cellStyle name="SAPBEXformats 4 14" xfId="13685" xr:uid="{00000000-0005-0000-0000-000056310000}"/>
    <cellStyle name="SAPBEXformats 4 15" xfId="14751" xr:uid="{00000000-0005-0000-0000-000057310000}"/>
    <cellStyle name="SAPBEXformats 4 16" xfId="15255" xr:uid="{00000000-0005-0000-0000-000058310000}"/>
    <cellStyle name="SAPBEXformats 4 17" xfId="16478" xr:uid="{00000000-0005-0000-0000-000059310000}"/>
    <cellStyle name="SAPBEXformats 4 18" xfId="17113" xr:uid="{00000000-0005-0000-0000-00005A310000}"/>
    <cellStyle name="SAPBEXformats 4 2" xfId="998" xr:uid="{00000000-0005-0000-0000-00005B310000}"/>
    <cellStyle name="SAPBEXformats 4 2 10" xfId="20045" xr:uid="{00000000-0005-0000-0000-00005C310000}"/>
    <cellStyle name="SAPBEXformats 4 2 11" xfId="21792" xr:uid="{00000000-0005-0000-0000-00005D310000}"/>
    <cellStyle name="SAPBEXformats 4 2 2" xfId="3901" xr:uid="{00000000-0005-0000-0000-00005E310000}"/>
    <cellStyle name="SAPBEXformats 4 2 3" xfId="6379" xr:uid="{00000000-0005-0000-0000-00005F310000}"/>
    <cellStyle name="SAPBEXformats 4 2 4" xfId="8336" xr:uid="{00000000-0005-0000-0000-000060310000}"/>
    <cellStyle name="SAPBEXformats 4 2 5" xfId="10289" xr:uid="{00000000-0005-0000-0000-000061310000}"/>
    <cellStyle name="SAPBEXformats 4 2 6" xfId="12244" xr:uid="{00000000-0005-0000-0000-000062310000}"/>
    <cellStyle name="SAPBEXformats 4 2 7" xfId="15833" xr:uid="{00000000-0005-0000-0000-000063310000}"/>
    <cellStyle name="SAPBEXformats 4 2 8" xfId="16322" xr:uid="{00000000-0005-0000-0000-000064310000}"/>
    <cellStyle name="SAPBEXformats 4 2 9" xfId="18210" xr:uid="{00000000-0005-0000-0000-000065310000}"/>
    <cellStyle name="SAPBEXformats 4 3" xfId="1311" xr:uid="{00000000-0005-0000-0000-000066310000}"/>
    <cellStyle name="SAPBEXformats 4 3 10" xfId="20296" xr:uid="{00000000-0005-0000-0000-000067310000}"/>
    <cellStyle name="SAPBEXformats 4 3 11" xfId="21988" xr:uid="{00000000-0005-0000-0000-000068310000}"/>
    <cellStyle name="SAPBEXformats 4 3 2" xfId="4214" xr:uid="{00000000-0005-0000-0000-000069310000}"/>
    <cellStyle name="SAPBEXformats 4 3 3" xfId="6692" xr:uid="{00000000-0005-0000-0000-00006A310000}"/>
    <cellStyle name="SAPBEXformats 4 3 4" xfId="8648" xr:uid="{00000000-0005-0000-0000-00006B310000}"/>
    <cellStyle name="SAPBEXformats 4 3 5" xfId="10601" xr:uid="{00000000-0005-0000-0000-00006C310000}"/>
    <cellStyle name="SAPBEXformats 4 3 6" xfId="12555" xr:uid="{00000000-0005-0000-0000-00006D310000}"/>
    <cellStyle name="SAPBEXformats 4 3 7" xfId="15910" xr:uid="{00000000-0005-0000-0000-00006E310000}"/>
    <cellStyle name="SAPBEXformats 4 3 8" xfId="16617" xr:uid="{00000000-0005-0000-0000-00006F310000}"/>
    <cellStyle name="SAPBEXformats 4 3 9" xfId="18489" xr:uid="{00000000-0005-0000-0000-000070310000}"/>
    <cellStyle name="SAPBEXformats 4 4" xfId="1656" xr:uid="{00000000-0005-0000-0000-000071310000}"/>
    <cellStyle name="SAPBEXformats 4 4 10" xfId="20624" xr:uid="{00000000-0005-0000-0000-000072310000}"/>
    <cellStyle name="SAPBEXformats 4 4 11" xfId="22296" xr:uid="{00000000-0005-0000-0000-000073310000}"/>
    <cellStyle name="SAPBEXformats 4 4 2" xfId="4559" xr:uid="{00000000-0005-0000-0000-000074310000}"/>
    <cellStyle name="SAPBEXformats 4 4 3" xfId="7037" xr:uid="{00000000-0005-0000-0000-000075310000}"/>
    <cellStyle name="SAPBEXformats 4 4 4" xfId="8993" xr:uid="{00000000-0005-0000-0000-000076310000}"/>
    <cellStyle name="SAPBEXformats 4 4 5" xfId="10946" xr:uid="{00000000-0005-0000-0000-000077310000}"/>
    <cellStyle name="SAPBEXformats 4 4 6" xfId="12900" xr:uid="{00000000-0005-0000-0000-000078310000}"/>
    <cellStyle name="SAPBEXformats 4 4 7" xfId="13699" xr:uid="{00000000-0005-0000-0000-000079310000}"/>
    <cellStyle name="SAPBEXformats 4 4 8" xfId="16955" xr:uid="{00000000-0005-0000-0000-00007A310000}"/>
    <cellStyle name="SAPBEXformats 4 4 9" xfId="18826" xr:uid="{00000000-0005-0000-0000-00007B310000}"/>
    <cellStyle name="SAPBEXformats 4 5" xfId="1923" xr:uid="{00000000-0005-0000-0000-00007C310000}"/>
    <cellStyle name="SAPBEXformats 4 5 10" xfId="20834" xr:uid="{00000000-0005-0000-0000-00007D310000}"/>
    <cellStyle name="SAPBEXformats 4 5 11" xfId="22448" xr:uid="{00000000-0005-0000-0000-00007E310000}"/>
    <cellStyle name="SAPBEXformats 4 5 2" xfId="4826" xr:uid="{00000000-0005-0000-0000-00007F310000}"/>
    <cellStyle name="SAPBEXformats 4 5 3" xfId="7304" xr:uid="{00000000-0005-0000-0000-000080310000}"/>
    <cellStyle name="SAPBEXformats 4 5 4" xfId="9258" xr:uid="{00000000-0005-0000-0000-000081310000}"/>
    <cellStyle name="SAPBEXformats 4 5 5" xfId="11212" xr:uid="{00000000-0005-0000-0000-000082310000}"/>
    <cellStyle name="SAPBEXformats 4 5 6" xfId="13164" xr:uid="{00000000-0005-0000-0000-000083310000}"/>
    <cellStyle name="SAPBEXformats 4 5 7" xfId="9163" xr:uid="{00000000-0005-0000-0000-000084310000}"/>
    <cellStyle name="SAPBEXformats 4 5 8" xfId="17200" xr:uid="{00000000-0005-0000-0000-000085310000}"/>
    <cellStyle name="SAPBEXformats 4 5 9" xfId="19059" xr:uid="{00000000-0005-0000-0000-000086310000}"/>
    <cellStyle name="SAPBEXformats 4 6" xfId="2142" xr:uid="{00000000-0005-0000-0000-000087310000}"/>
    <cellStyle name="SAPBEXformats 4 6 10" xfId="21036" xr:uid="{00000000-0005-0000-0000-000088310000}"/>
    <cellStyle name="SAPBEXformats 4 6 11" xfId="22627" xr:uid="{00000000-0005-0000-0000-000089310000}"/>
    <cellStyle name="SAPBEXformats 4 6 2" xfId="5045" xr:uid="{00000000-0005-0000-0000-00008A310000}"/>
    <cellStyle name="SAPBEXformats 4 6 3" xfId="7522" xr:uid="{00000000-0005-0000-0000-00008B310000}"/>
    <cellStyle name="SAPBEXformats 4 6 4" xfId="9475" xr:uid="{00000000-0005-0000-0000-00008C310000}"/>
    <cellStyle name="SAPBEXformats 4 6 5" xfId="11429" xr:uid="{00000000-0005-0000-0000-00008D310000}"/>
    <cellStyle name="SAPBEXformats 4 6 6" xfId="13382" xr:uid="{00000000-0005-0000-0000-00008E310000}"/>
    <cellStyle name="SAPBEXformats 4 6 7" xfId="15052" xr:uid="{00000000-0005-0000-0000-00008F310000}"/>
    <cellStyle name="SAPBEXformats 4 6 8" xfId="17413" xr:uid="{00000000-0005-0000-0000-000090310000}"/>
    <cellStyle name="SAPBEXformats 4 6 9" xfId="19265" xr:uid="{00000000-0005-0000-0000-000091310000}"/>
    <cellStyle name="SAPBEXformats 4 7" xfId="2667" xr:uid="{00000000-0005-0000-0000-000092310000}"/>
    <cellStyle name="SAPBEXformats 4 7 10" xfId="21506" xr:uid="{00000000-0005-0000-0000-000093310000}"/>
    <cellStyle name="SAPBEXformats 4 7 11" xfId="23043" xr:uid="{00000000-0005-0000-0000-000094310000}"/>
    <cellStyle name="SAPBEXformats 4 7 2" xfId="5569" xr:uid="{00000000-0005-0000-0000-000095310000}"/>
    <cellStyle name="SAPBEXformats 4 7 3" xfId="8045" xr:uid="{00000000-0005-0000-0000-000096310000}"/>
    <cellStyle name="SAPBEXformats 4 7 4" xfId="9997" xr:uid="{00000000-0005-0000-0000-000097310000}"/>
    <cellStyle name="SAPBEXformats 4 7 5" xfId="11952" xr:uid="{00000000-0005-0000-0000-000098310000}"/>
    <cellStyle name="SAPBEXformats 4 7 6" xfId="13902" xr:uid="{00000000-0005-0000-0000-000099310000}"/>
    <cellStyle name="SAPBEXformats 4 7 7" xfId="16031" xr:uid="{00000000-0005-0000-0000-00009A310000}"/>
    <cellStyle name="SAPBEXformats 4 7 8" xfId="17920" xr:uid="{00000000-0005-0000-0000-00009B310000}"/>
    <cellStyle name="SAPBEXformats 4 7 9" xfId="19756" xr:uid="{00000000-0005-0000-0000-00009C310000}"/>
    <cellStyle name="SAPBEXformats 4 8" xfId="2759" xr:uid="{00000000-0005-0000-0000-00009D310000}"/>
    <cellStyle name="SAPBEXformats 4 8 10" xfId="21597" xr:uid="{00000000-0005-0000-0000-00009E310000}"/>
    <cellStyle name="SAPBEXformats 4 8 11" xfId="23127" xr:uid="{00000000-0005-0000-0000-00009F310000}"/>
    <cellStyle name="SAPBEXformats 4 8 2" xfId="5661" xr:uid="{00000000-0005-0000-0000-0000A0310000}"/>
    <cellStyle name="SAPBEXformats 4 8 3" xfId="8137" xr:uid="{00000000-0005-0000-0000-0000A1310000}"/>
    <cellStyle name="SAPBEXformats 4 8 4" xfId="10089" xr:uid="{00000000-0005-0000-0000-0000A2310000}"/>
    <cellStyle name="SAPBEXformats 4 8 5" xfId="12044" xr:uid="{00000000-0005-0000-0000-0000A3310000}"/>
    <cellStyle name="SAPBEXformats 4 8 6" xfId="13994" xr:uid="{00000000-0005-0000-0000-0000A4310000}"/>
    <cellStyle name="SAPBEXformats 4 8 7" xfId="16123" xr:uid="{00000000-0005-0000-0000-0000A5310000}"/>
    <cellStyle name="SAPBEXformats 4 8 8" xfId="18011" xr:uid="{00000000-0005-0000-0000-0000A6310000}"/>
    <cellStyle name="SAPBEXformats 4 8 9" xfId="19847" xr:uid="{00000000-0005-0000-0000-0000A7310000}"/>
    <cellStyle name="SAPBEXformats 4 9" xfId="3353" xr:uid="{00000000-0005-0000-0000-0000A8310000}"/>
    <cellStyle name="SAPBEXformats 5" xfId="485" xr:uid="{00000000-0005-0000-0000-0000A9310000}"/>
    <cellStyle name="SAPBEXformats 5 10" xfId="5866" xr:uid="{00000000-0005-0000-0000-0000AA310000}"/>
    <cellStyle name="SAPBEXformats 5 11" xfId="6503" xr:uid="{00000000-0005-0000-0000-0000AB310000}"/>
    <cellStyle name="SAPBEXformats 5 12" xfId="7223" xr:uid="{00000000-0005-0000-0000-0000AC310000}"/>
    <cellStyle name="SAPBEXformats 5 13" xfId="8535" xr:uid="{00000000-0005-0000-0000-0000AD310000}"/>
    <cellStyle name="SAPBEXformats 5 14" xfId="14574" xr:uid="{00000000-0005-0000-0000-0000AE310000}"/>
    <cellStyle name="SAPBEXformats 5 15" xfId="15153" xr:uid="{00000000-0005-0000-0000-0000AF310000}"/>
    <cellStyle name="SAPBEXformats 5 16" xfId="14631" xr:uid="{00000000-0005-0000-0000-0000B0310000}"/>
    <cellStyle name="SAPBEXformats 5 17" xfId="19355" xr:uid="{00000000-0005-0000-0000-0000B1310000}"/>
    <cellStyle name="SAPBEXformats 5 18" xfId="10517" xr:uid="{00000000-0005-0000-0000-0000B2310000}"/>
    <cellStyle name="SAPBEXformats 5 2" xfId="1033" xr:uid="{00000000-0005-0000-0000-0000B3310000}"/>
    <cellStyle name="SAPBEXformats 5 2 10" xfId="20080" xr:uid="{00000000-0005-0000-0000-0000B4310000}"/>
    <cellStyle name="SAPBEXformats 5 2 11" xfId="21827" xr:uid="{00000000-0005-0000-0000-0000B5310000}"/>
    <cellStyle name="SAPBEXformats 5 2 2" xfId="3936" xr:uid="{00000000-0005-0000-0000-0000B6310000}"/>
    <cellStyle name="SAPBEXformats 5 2 3" xfId="6414" xr:uid="{00000000-0005-0000-0000-0000B7310000}"/>
    <cellStyle name="SAPBEXformats 5 2 4" xfId="8371" xr:uid="{00000000-0005-0000-0000-0000B8310000}"/>
    <cellStyle name="SAPBEXformats 5 2 5" xfId="10324" xr:uid="{00000000-0005-0000-0000-0000B9310000}"/>
    <cellStyle name="SAPBEXformats 5 2 6" xfId="12279" xr:uid="{00000000-0005-0000-0000-0000BA310000}"/>
    <cellStyle name="SAPBEXformats 5 2 7" xfId="15927" xr:uid="{00000000-0005-0000-0000-0000BB310000}"/>
    <cellStyle name="SAPBEXformats 5 2 8" xfId="16357" xr:uid="{00000000-0005-0000-0000-0000BC310000}"/>
    <cellStyle name="SAPBEXformats 5 2 9" xfId="18245" xr:uid="{00000000-0005-0000-0000-0000BD310000}"/>
    <cellStyle name="SAPBEXformats 5 3" xfId="1346" xr:uid="{00000000-0005-0000-0000-0000BE310000}"/>
    <cellStyle name="SAPBEXformats 5 3 10" xfId="20331" xr:uid="{00000000-0005-0000-0000-0000BF310000}"/>
    <cellStyle name="SAPBEXformats 5 3 11" xfId="22023" xr:uid="{00000000-0005-0000-0000-0000C0310000}"/>
    <cellStyle name="SAPBEXformats 5 3 2" xfId="4249" xr:uid="{00000000-0005-0000-0000-0000C1310000}"/>
    <cellStyle name="SAPBEXformats 5 3 3" xfId="6727" xr:uid="{00000000-0005-0000-0000-0000C2310000}"/>
    <cellStyle name="SAPBEXformats 5 3 4" xfId="8683" xr:uid="{00000000-0005-0000-0000-0000C3310000}"/>
    <cellStyle name="SAPBEXformats 5 3 5" xfId="10636" xr:uid="{00000000-0005-0000-0000-0000C4310000}"/>
    <cellStyle name="SAPBEXformats 5 3 6" xfId="12590" xr:uid="{00000000-0005-0000-0000-0000C5310000}"/>
    <cellStyle name="SAPBEXformats 5 3 7" xfId="15584" xr:uid="{00000000-0005-0000-0000-0000C6310000}"/>
    <cellStyle name="SAPBEXformats 5 3 8" xfId="16652" xr:uid="{00000000-0005-0000-0000-0000C7310000}"/>
    <cellStyle name="SAPBEXformats 5 3 9" xfId="18524" xr:uid="{00000000-0005-0000-0000-0000C8310000}"/>
    <cellStyle name="SAPBEXformats 5 4" xfId="1691" xr:uid="{00000000-0005-0000-0000-0000C9310000}"/>
    <cellStyle name="SAPBEXformats 5 4 10" xfId="20659" xr:uid="{00000000-0005-0000-0000-0000CA310000}"/>
    <cellStyle name="SAPBEXformats 5 4 11" xfId="22331" xr:uid="{00000000-0005-0000-0000-0000CB310000}"/>
    <cellStyle name="SAPBEXformats 5 4 2" xfId="4594" xr:uid="{00000000-0005-0000-0000-0000CC310000}"/>
    <cellStyle name="SAPBEXformats 5 4 3" xfId="7072" xr:uid="{00000000-0005-0000-0000-0000CD310000}"/>
    <cellStyle name="SAPBEXformats 5 4 4" xfId="9028" xr:uid="{00000000-0005-0000-0000-0000CE310000}"/>
    <cellStyle name="SAPBEXformats 5 4 5" xfId="10981" xr:uid="{00000000-0005-0000-0000-0000CF310000}"/>
    <cellStyle name="SAPBEXformats 5 4 6" xfId="12935" xr:uid="{00000000-0005-0000-0000-0000D0310000}"/>
    <cellStyle name="SAPBEXformats 5 4 7" xfId="11098" xr:uid="{00000000-0005-0000-0000-0000D1310000}"/>
    <cellStyle name="SAPBEXformats 5 4 8" xfId="16990" xr:uid="{00000000-0005-0000-0000-0000D2310000}"/>
    <cellStyle name="SAPBEXformats 5 4 9" xfId="18861" xr:uid="{00000000-0005-0000-0000-0000D3310000}"/>
    <cellStyle name="SAPBEXformats 5 5" xfId="1958" xr:uid="{00000000-0005-0000-0000-0000D4310000}"/>
    <cellStyle name="SAPBEXformats 5 5 10" xfId="20869" xr:uid="{00000000-0005-0000-0000-0000D5310000}"/>
    <cellStyle name="SAPBEXformats 5 5 11" xfId="22483" xr:uid="{00000000-0005-0000-0000-0000D6310000}"/>
    <cellStyle name="SAPBEXformats 5 5 2" xfId="4861" xr:uid="{00000000-0005-0000-0000-0000D7310000}"/>
    <cellStyle name="SAPBEXformats 5 5 3" xfId="7339" xr:uid="{00000000-0005-0000-0000-0000D8310000}"/>
    <cellStyle name="SAPBEXformats 5 5 4" xfId="9293" xr:uid="{00000000-0005-0000-0000-0000D9310000}"/>
    <cellStyle name="SAPBEXformats 5 5 5" xfId="11247" xr:uid="{00000000-0005-0000-0000-0000DA310000}"/>
    <cellStyle name="SAPBEXformats 5 5 6" xfId="13199" xr:uid="{00000000-0005-0000-0000-0000DB310000}"/>
    <cellStyle name="SAPBEXformats 5 5 7" xfId="14242" xr:uid="{00000000-0005-0000-0000-0000DC310000}"/>
    <cellStyle name="SAPBEXformats 5 5 8" xfId="17235" xr:uid="{00000000-0005-0000-0000-0000DD310000}"/>
    <cellStyle name="SAPBEXformats 5 5 9" xfId="19094" xr:uid="{00000000-0005-0000-0000-0000DE310000}"/>
    <cellStyle name="SAPBEXformats 5 6" xfId="2260" xr:uid="{00000000-0005-0000-0000-0000DF310000}"/>
    <cellStyle name="SAPBEXformats 5 6 10" xfId="21150" xr:uid="{00000000-0005-0000-0000-0000E0310000}"/>
    <cellStyle name="SAPBEXformats 5 6 11" xfId="22735" xr:uid="{00000000-0005-0000-0000-0000E1310000}"/>
    <cellStyle name="SAPBEXformats 5 6 2" xfId="5163" xr:uid="{00000000-0005-0000-0000-0000E2310000}"/>
    <cellStyle name="SAPBEXformats 5 6 3" xfId="7639" xr:uid="{00000000-0005-0000-0000-0000E3310000}"/>
    <cellStyle name="SAPBEXformats 5 6 4" xfId="9593" xr:uid="{00000000-0005-0000-0000-0000E4310000}"/>
    <cellStyle name="SAPBEXformats 5 6 5" xfId="11547" xr:uid="{00000000-0005-0000-0000-0000E5310000}"/>
    <cellStyle name="SAPBEXformats 5 6 6" xfId="13500" xr:uid="{00000000-0005-0000-0000-0000E6310000}"/>
    <cellStyle name="SAPBEXformats 5 6 7" xfId="12358" xr:uid="{00000000-0005-0000-0000-0000E7310000}"/>
    <cellStyle name="SAPBEXformats 5 6 8" xfId="17531" xr:uid="{00000000-0005-0000-0000-0000E8310000}"/>
    <cellStyle name="SAPBEXformats 5 6 9" xfId="19380" xr:uid="{00000000-0005-0000-0000-0000E9310000}"/>
    <cellStyle name="SAPBEXformats 5 7" xfId="2674" xr:uid="{00000000-0005-0000-0000-0000EA310000}"/>
    <cellStyle name="SAPBEXformats 5 7 10" xfId="21513" xr:uid="{00000000-0005-0000-0000-0000EB310000}"/>
    <cellStyle name="SAPBEXformats 5 7 11" xfId="23050" xr:uid="{00000000-0005-0000-0000-0000EC310000}"/>
    <cellStyle name="SAPBEXformats 5 7 2" xfId="5576" xr:uid="{00000000-0005-0000-0000-0000ED310000}"/>
    <cellStyle name="SAPBEXformats 5 7 3" xfId="8052" xr:uid="{00000000-0005-0000-0000-0000EE310000}"/>
    <cellStyle name="SAPBEXformats 5 7 4" xfId="10004" xr:uid="{00000000-0005-0000-0000-0000EF310000}"/>
    <cellStyle name="SAPBEXformats 5 7 5" xfId="11959" xr:uid="{00000000-0005-0000-0000-0000F0310000}"/>
    <cellStyle name="SAPBEXformats 5 7 6" xfId="13909" xr:uid="{00000000-0005-0000-0000-0000F1310000}"/>
    <cellStyle name="SAPBEXformats 5 7 7" xfId="16038" xr:uid="{00000000-0005-0000-0000-0000F2310000}"/>
    <cellStyle name="SAPBEXformats 5 7 8" xfId="17927" xr:uid="{00000000-0005-0000-0000-0000F3310000}"/>
    <cellStyle name="SAPBEXformats 5 7 9" xfId="19763" xr:uid="{00000000-0005-0000-0000-0000F4310000}"/>
    <cellStyle name="SAPBEXformats 5 8" xfId="2850" xr:uid="{00000000-0005-0000-0000-0000F5310000}"/>
    <cellStyle name="SAPBEXformats 5 8 10" xfId="21687" xr:uid="{00000000-0005-0000-0000-0000F6310000}"/>
    <cellStyle name="SAPBEXformats 5 8 11" xfId="23216" xr:uid="{00000000-0005-0000-0000-0000F7310000}"/>
    <cellStyle name="SAPBEXformats 5 8 2" xfId="5752" xr:uid="{00000000-0005-0000-0000-0000F8310000}"/>
    <cellStyle name="SAPBEXformats 5 8 3" xfId="8228" xr:uid="{00000000-0005-0000-0000-0000F9310000}"/>
    <cellStyle name="SAPBEXformats 5 8 4" xfId="10180" xr:uid="{00000000-0005-0000-0000-0000FA310000}"/>
    <cellStyle name="SAPBEXformats 5 8 5" xfId="12135" xr:uid="{00000000-0005-0000-0000-0000FB310000}"/>
    <cellStyle name="SAPBEXformats 5 8 6" xfId="14085" xr:uid="{00000000-0005-0000-0000-0000FC310000}"/>
    <cellStyle name="SAPBEXformats 5 8 7" xfId="16214" xr:uid="{00000000-0005-0000-0000-0000FD310000}"/>
    <cellStyle name="SAPBEXformats 5 8 8" xfId="18102" xr:uid="{00000000-0005-0000-0000-0000FE310000}"/>
    <cellStyle name="SAPBEXformats 5 8 9" xfId="19937" xr:uid="{00000000-0005-0000-0000-0000FF310000}"/>
    <cellStyle name="SAPBEXformats 5 9" xfId="3388" xr:uid="{00000000-0005-0000-0000-000000320000}"/>
    <cellStyle name="SAPBEXformats 6" xfId="871" xr:uid="{00000000-0005-0000-0000-000001320000}"/>
    <cellStyle name="SAPBEXformats 6 10" xfId="14464" xr:uid="{00000000-0005-0000-0000-000002320000}"/>
    <cellStyle name="SAPBEXformats 6 11" xfId="17078" xr:uid="{00000000-0005-0000-0000-000003320000}"/>
    <cellStyle name="SAPBEXformats 6 12" xfId="18348" xr:uid="{00000000-0005-0000-0000-000004320000}"/>
    <cellStyle name="SAPBEXformats 6 13" xfId="20745" xr:uid="{00000000-0005-0000-0000-000005320000}"/>
    <cellStyle name="SAPBEXformats 6 2" xfId="2666" xr:uid="{00000000-0005-0000-0000-000006320000}"/>
    <cellStyle name="SAPBEXformats 6 2 10" xfId="21505" xr:uid="{00000000-0005-0000-0000-000007320000}"/>
    <cellStyle name="SAPBEXformats 6 2 11" xfId="23042" xr:uid="{00000000-0005-0000-0000-000008320000}"/>
    <cellStyle name="SAPBEXformats 6 2 2" xfId="5568" xr:uid="{00000000-0005-0000-0000-000009320000}"/>
    <cellStyle name="SAPBEXformats 6 2 3" xfId="8044" xr:uid="{00000000-0005-0000-0000-00000A320000}"/>
    <cellStyle name="SAPBEXformats 6 2 4" xfId="9996" xr:uid="{00000000-0005-0000-0000-00000B320000}"/>
    <cellStyle name="SAPBEXformats 6 2 5" xfId="11951" xr:uid="{00000000-0005-0000-0000-00000C320000}"/>
    <cellStyle name="SAPBEXformats 6 2 6" xfId="13901" xr:uid="{00000000-0005-0000-0000-00000D320000}"/>
    <cellStyle name="SAPBEXformats 6 2 7" xfId="16030" xr:uid="{00000000-0005-0000-0000-00000E320000}"/>
    <cellStyle name="SAPBEXformats 6 2 8" xfId="17919" xr:uid="{00000000-0005-0000-0000-00000F320000}"/>
    <cellStyle name="SAPBEXformats 6 2 9" xfId="19755" xr:uid="{00000000-0005-0000-0000-000010320000}"/>
    <cellStyle name="SAPBEXformats 6 3" xfId="2817" xr:uid="{00000000-0005-0000-0000-000011320000}"/>
    <cellStyle name="SAPBEXformats 6 3 10" xfId="21654" xr:uid="{00000000-0005-0000-0000-000012320000}"/>
    <cellStyle name="SAPBEXformats 6 3 11" xfId="23184" xr:uid="{00000000-0005-0000-0000-000013320000}"/>
    <cellStyle name="SAPBEXformats 6 3 2" xfId="5719" xr:uid="{00000000-0005-0000-0000-000014320000}"/>
    <cellStyle name="SAPBEXformats 6 3 3" xfId="8195" xr:uid="{00000000-0005-0000-0000-000015320000}"/>
    <cellStyle name="SAPBEXformats 6 3 4" xfId="10147" xr:uid="{00000000-0005-0000-0000-000016320000}"/>
    <cellStyle name="SAPBEXformats 6 3 5" xfId="12102" xr:uid="{00000000-0005-0000-0000-000017320000}"/>
    <cellStyle name="SAPBEXformats 6 3 6" xfId="14052" xr:uid="{00000000-0005-0000-0000-000018320000}"/>
    <cellStyle name="SAPBEXformats 6 3 7" xfId="16181" xr:uid="{00000000-0005-0000-0000-000019320000}"/>
    <cellStyle name="SAPBEXformats 6 3 8" xfId="18069" xr:uid="{00000000-0005-0000-0000-00001A320000}"/>
    <cellStyle name="SAPBEXformats 6 3 9" xfId="19904" xr:uid="{00000000-0005-0000-0000-00001B320000}"/>
    <cellStyle name="SAPBEXformats 6 4" xfId="3774" xr:uid="{00000000-0005-0000-0000-00001C320000}"/>
    <cellStyle name="SAPBEXformats 6 5" xfId="6252" xr:uid="{00000000-0005-0000-0000-00001D320000}"/>
    <cellStyle name="SAPBEXformats 6 6" xfId="6043" xr:uid="{00000000-0005-0000-0000-00001E320000}"/>
    <cellStyle name="SAPBEXformats 6 7" xfId="9120" xr:uid="{00000000-0005-0000-0000-00001F320000}"/>
    <cellStyle name="SAPBEXformats 6 8" xfId="11074" xr:uid="{00000000-0005-0000-0000-000020320000}"/>
    <cellStyle name="SAPBEXformats 6 9" xfId="14194" xr:uid="{00000000-0005-0000-0000-000021320000}"/>
    <cellStyle name="SAPBEXformats 7" xfId="1218" xr:uid="{00000000-0005-0000-0000-000022320000}"/>
    <cellStyle name="SAPBEXformats 7 10" xfId="20213" xr:uid="{00000000-0005-0000-0000-000023320000}"/>
    <cellStyle name="SAPBEXformats 7 11" xfId="21907" xr:uid="{00000000-0005-0000-0000-000024320000}"/>
    <cellStyle name="SAPBEXformats 7 2" xfId="4121" xr:uid="{00000000-0005-0000-0000-000025320000}"/>
    <cellStyle name="SAPBEXformats 7 3" xfId="6599" xr:uid="{00000000-0005-0000-0000-000026320000}"/>
    <cellStyle name="SAPBEXformats 7 4" xfId="8556" xr:uid="{00000000-0005-0000-0000-000027320000}"/>
    <cellStyle name="SAPBEXformats 7 5" xfId="10508" xr:uid="{00000000-0005-0000-0000-000028320000}"/>
    <cellStyle name="SAPBEXformats 7 6" xfId="12462" xr:uid="{00000000-0005-0000-0000-000029320000}"/>
    <cellStyle name="SAPBEXformats 7 7" xfId="14275" xr:uid="{00000000-0005-0000-0000-00002A320000}"/>
    <cellStyle name="SAPBEXformats 7 8" xfId="16526" xr:uid="{00000000-0005-0000-0000-00002B320000}"/>
    <cellStyle name="SAPBEXformats 7 9" xfId="18399" xr:uid="{00000000-0005-0000-0000-00002C320000}"/>
    <cellStyle name="SAPBEXformats 8" xfId="1531" xr:uid="{00000000-0005-0000-0000-00002D320000}"/>
    <cellStyle name="SAPBEXformats 8 10" xfId="20500" xr:uid="{00000000-0005-0000-0000-00002E320000}"/>
    <cellStyle name="SAPBEXformats 8 11" xfId="22172" xr:uid="{00000000-0005-0000-0000-00002F320000}"/>
    <cellStyle name="SAPBEXformats 8 2" xfId="4434" xr:uid="{00000000-0005-0000-0000-000030320000}"/>
    <cellStyle name="SAPBEXformats 8 3" xfId="6912" xr:uid="{00000000-0005-0000-0000-000031320000}"/>
    <cellStyle name="SAPBEXformats 8 4" xfId="8868" xr:uid="{00000000-0005-0000-0000-000032320000}"/>
    <cellStyle name="SAPBEXformats 8 5" xfId="10821" xr:uid="{00000000-0005-0000-0000-000033320000}"/>
    <cellStyle name="SAPBEXformats 8 6" xfId="12775" xr:uid="{00000000-0005-0000-0000-000034320000}"/>
    <cellStyle name="SAPBEXformats 8 7" xfId="15714" xr:uid="{00000000-0005-0000-0000-000035320000}"/>
    <cellStyle name="SAPBEXformats 8 8" xfId="16830" xr:uid="{00000000-0005-0000-0000-000036320000}"/>
    <cellStyle name="SAPBEXformats 8 9" xfId="18702" xr:uid="{00000000-0005-0000-0000-000037320000}"/>
    <cellStyle name="SAPBEXformats 9" xfId="1510" xr:uid="{00000000-0005-0000-0000-000038320000}"/>
    <cellStyle name="SAPBEXformats 9 10" xfId="20480" xr:uid="{00000000-0005-0000-0000-000039320000}"/>
    <cellStyle name="SAPBEXformats 9 11" xfId="22152" xr:uid="{00000000-0005-0000-0000-00003A320000}"/>
    <cellStyle name="SAPBEXformats 9 2" xfId="4413" xr:uid="{00000000-0005-0000-0000-00003B320000}"/>
    <cellStyle name="SAPBEXformats 9 3" xfId="6891" xr:uid="{00000000-0005-0000-0000-00003C320000}"/>
    <cellStyle name="SAPBEXformats 9 4" xfId="8847" xr:uid="{00000000-0005-0000-0000-00003D320000}"/>
    <cellStyle name="SAPBEXformats 9 5" xfId="10800" xr:uid="{00000000-0005-0000-0000-00003E320000}"/>
    <cellStyle name="SAPBEXformats 9 6" xfId="12754" xr:uid="{00000000-0005-0000-0000-00003F320000}"/>
    <cellStyle name="SAPBEXformats 9 7" xfId="14778" xr:uid="{00000000-0005-0000-0000-000040320000}"/>
    <cellStyle name="SAPBEXformats 9 8" xfId="16809" xr:uid="{00000000-0005-0000-0000-000041320000}"/>
    <cellStyle name="SAPBEXformats 9 9" xfId="18681" xr:uid="{00000000-0005-0000-0000-000042320000}"/>
    <cellStyle name="SAPBEXheaderItem" xfId="318" xr:uid="{00000000-0005-0000-0000-000043320000}"/>
    <cellStyle name="SAPBEXheaderItem 10" xfId="576" xr:uid="{00000000-0005-0000-0000-000044320000}"/>
    <cellStyle name="SAPBEXheaderItem 11" xfId="577" xr:uid="{00000000-0005-0000-0000-000045320000}"/>
    <cellStyle name="SAPBEXheaderItem 12" xfId="578" xr:uid="{00000000-0005-0000-0000-000046320000}"/>
    <cellStyle name="SAPBEXheaderItem 2" xfId="579" xr:uid="{00000000-0005-0000-0000-000047320000}"/>
    <cellStyle name="SAPBEXheaderItem 3" xfId="580" xr:uid="{00000000-0005-0000-0000-000048320000}"/>
    <cellStyle name="SAPBEXheaderItem 3 2" xfId="581" xr:uid="{00000000-0005-0000-0000-000049320000}"/>
    <cellStyle name="SAPBEXheaderItem 4" xfId="582" xr:uid="{00000000-0005-0000-0000-00004A320000}"/>
    <cellStyle name="SAPBEXheaderItem 4 2" xfId="583" xr:uid="{00000000-0005-0000-0000-00004B320000}"/>
    <cellStyle name="SAPBEXheaderItem 5" xfId="584" xr:uid="{00000000-0005-0000-0000-00004C320000}"/>
    <cellStyle name="SAPBEXheaderItem 6" xfId="585" xr:uid="{00000000-0005-0000-0000-00004D320000}"/>
    <cellStyle name="SAPBEXheaderItem 7" xfId="586" xr:uid="{00000000-0005-0000-0000-00004E320000}"/>
    <cellStyle name="SAPBEXheaderItem 8" xfId="587" xr:uid="{00000000-0005-0000-0000-00004F320000}"/>
    <cellStyle name="SAPBEXheaderItem 9" xfId="588" xr:uid="{00000000-0005-0000-0000-000050320000}"/>
    <cellStyle name="SAPBEXheaderText" xfId="319" xr:uid="{00000000-0005-0000-0000-000051320000}"/>
    <cellStyle name="SAPBEXheaderText 10" xfId="589" xr:uid="{00000000-0005-0000-0000-000052320000}"/>
    <cellStyle name="SAPBEXheaderText 11" xfId="590" xr:uid="{00000000-0005-0000-0000-000053320000}"/>
    <cellStyle name="SAPBEXheaderText 12" xfId="591" xr:uid="{00000000-0005-0000-0000-000054320000}"/>
    <cellStyle name="SAPBEXheaderText 2" xfId="592" xr:uid="{00000000-0005-0000-0000-000055320000}"/>
    <cellStyle name="SAPBEXheaderText 3" xfId="593" xr:uid="{00000000-0005-0000-0000-000056320000}"/>
    <cellStyle name="SAPBEXheaderText 3 2" xfId="594" xr:uid="{00000000-0005-0000-0000-000057320000}"/>
    <cellStyle name="SAPBEXheaderText 4" xfId="595" xr:uid="{00000000-0005-0000-0000-000058320000}"/>
    <cellStyle name="SAPBEXheaderText 4 2" xfId="596" xr:uid="{00000000-0005-0000-0000-000059320000}"/>
    <cellStyle name="SAPBEXheaderText 5" xfId="597" xr:uid="{00000000-0005-0000-0000-00005A320000}"/>
    <cellStyle name="SAPBEXheaderText 6" xfId="598" xr:uid="{00000000-0005-0000-0000-00005B320000}"/>
    <cellStyle name="SAPBEXheaderText 7" xfId="599" xr:uid="{00000000-0005-0000-0000-00005C320000}"/>
    <cellStyle name="SAPBEXheaderText 8" xfId="600" xr:uid="{00000000-0005-0000-0000-00005D320000}"/>
    <cellStyle name="SAPBEXheaderText 9" xfId="601" xr:uid="{00000000-0005-0000-0000-00005E320000}"/>
    <cellStyle name="SAPBEXHLevel0" xfId="320" xr:uid="{00000000-0005-0000-0000-00005F320000}"/>
    <cellStyle name="SAPBEXHLevel0 10" xfId="2176" xr:uid="{00000000-0005-0000-0000-000060320000}"/>
    <cellStyle name="SAPBEXHLevel0 10 10" xfId="21070" xr:uid="{00000000-0005-0000-0000-000061320000}"/>
    <cellStyle name="SAPBEXHLevel0 10 11" xfId="22661" xr:uid="{00000000-0005-0000-0000-000062320000}"/>
    <cellStyle name="SAPBEXHLevel0 10 2" xfId="5079" xr:uid="{00000000-0005-0000-0000-000063320000}"/>
    <cellStyle name="SAPBEXHLevel0 10 3" xfId="7556" xr:uid="{00000000-0005-0000-0000-000064320000}"/>
    <cellStyle name="SAPBEXHLevel0 10 4" xfId="9509" xr:uid="{00000000-0005-0000-0000-000065320000}"/>
    <cellStyle name="SAPBEXHLevel0 10 5" xfId="11463" xr:uid="{00000000-0005-0000-0000-000066320000}"/>
    <cellStyle name="SAPBEXHLevel0 10 6" xfId="13416" xr:uid="{00000000-0005-0000-0000-000067320000}"/>
    <cellStyle name="SAPBEXHLevel0 10 7" xfId="13760" xr:uid="{00000000-0005-0000-0000-000068320000}"/>
    <cellStyle name="SAPBEXHLevel0 10 8" xfId="17447" xr:uid="{00000000-0005-0000-0000-000069320000}"/>
    <cellStyle name="SAPBEXHLevel0 10 9" xfId="19299" xr:uid="{00000000-0005-0000-0000-00006A320000}"/>
    <cellStyle name="SAPBEXHLevel0 11" xfId="2397" xr:uid="{00000000-0005-0000-0000-00006B320000}"/>
    <cellStyle name="SAPBEXHLevel0 11 10" xfId="21277" xr:uid="{00000000-0005-0000-0000-00006C320000}"/>
    <cellStyle name="SAPBEXHLevel0 11 11" xfId="22850" xr:uid="{00000000-0005-0000-0000-00006D320000}"/>
    <cellStyle name="SAPBEXHLevel0 11 2" xfId="5300" xr:uid="{00000000-0005-0000-0000-00006E320000}"/>
    <cellStyle name="SAPBEXHLevel0 11 3" xfId="7776" xr:uid="{00000000-0005-0000-0000-00006F320000}"/>
    <cellStyle name="SAPBEXHLevel0 11 4" xfId="9729" xr:uid="{00000000-0005-0000-0000-000070320000}"/>
    <cellStyle name="SAPBEXHLevel0 11 5" xfId="11683" xr:uid="{00000000-0005-0000-0000-000071320000}"/>
    <cellStyle name="SAPBEXHLevel0 11 6" xfId="13635" xr:uid="{00000000-0005-0000-0000-000072320000}"/>
    <cellStyle name="SAPBEXHLevel0 11 7" xfId="13673" xr:uid="{00000000-0005-0000-0000-000073320000}"/>
    <cellStyle name="SAPBEXHLevel0 11 8" xfId="17663" xr:uid="{00000000-0005-0000-0000-000074320000}"/>
    <cellStyle name="SAPBEXHLevel0 11 9" xfId="19509" xr:uid="{00000000-0005-0000-0000-000075320000}"/>
    <cellStyle name="SAPBEXHLevel0 12" xfId="2302" xr:uid="{00000000-0005-0000-0000-000076320000}"/>
    <cellStyle name="SAPBEXHLevel0 12 10" xfId="21183" xr:uid="{00000000-0005-0000-0000-000077320000}"/>
    <cellStyle name="SAPBEXHLevel0 12 11" xfId="22760" xr:uid="{00000000-0005-0000-0000-000078320000}"/>
    <cellStyle name="SAPBEXHLevel0 12 2" xfId="5205" xr:uid="{00000000-0005-0000-0000-000079320000}"/>
    <cellStyle name="SAPBEXHLevel0 12 3" xfId="7681" xr:uid="{00000000-0005-0000-0000-00007A320000}"/>
    <cellStyle name="SAPBEXHLevel0 12 4" xfId="9634" xr:uid="{00000000-0005-0000-0000-00007B320000}"/>
    <cellStyle name="SAPBEXHLevel0 12 5" xfId="11588" xr:uid="{00000000-0005-0000-0000-00007C320000}"/>
    <cellStyle name="SAPBEXHLevel0 12 6" xfId="13540" xr:uid="{00000000-0005-0000-0000-00007D320000}"/>
    <cellStyle name="SAPBEXHLevel0 12 7" xfId="10041" xr:uid="{00000000-0005-0000-0000-00007E320000}"/>
    <cellStyle name="SAPBEXHLevel0 12 8" xfId="17569" xr:uid="{00000000-0005-0000-0000-00007F320000}"/>
    <cellStyle name="SAPBEXHLevel0 12 9" xfId="19415" xr:uid="{00000000-0005-0000-0000-000080320000}"/>
    <cellStyle name="SAPBEXHLevel0 13" xfId="2795" xr:uid="{00000000-0005-0000-0000-000081320000}"/>
    <cellStyle name="SAPBEXHLevel0 13 10" xfId="21632" xr:uid="{00000000-0005-0000-0000-000082320000}"/>
    <cellStyle name="SAPBEXHLevel0 13 11" xfId="23162" xr:uid="{00000000-0005-0000-0000-000083320000}"/>
    <cellStyle name="SAPBEXHLevel0 13 2" xfId="5697" xr:uid="{00000000-0005-0000-0000-000084320000}"/>
    <cellStyle name="SAPBEXHLevel0 13 3" xfId="8173" xr:uid="{00000000-0005-0000-0000-000085320000}"/>
    <cellStyle name="SAPBEXHLevel0 13 4" xfId="10125" xr:uid="{00000000-0005-0000-0000-000086320000}"/>
    <cellStyle name="SAPBEXHLevel0 13 5" xfId="12080" xr:uid="{00000000-0005-0000-0000-000087320000}"/>
    <cellStyle name="SAPBEXHLevel0 13 6" xfId="14030" xr:uid="{00000000-0005-0000-0000-000088320000}"/>
    <cellStyle name="SAPBEXHLevel0 13 7" xfId="16159" xr:uid="{00000000-0005-0000-0000-000089320000}"/>
    <cellStyle name="SAPBEXHLevel0 13 8" xfId="18047" xr:uid="{00000000-0005-0000-0000-00008A320000}"/>
    <cellStyle name="SAPBEXHLevel0 13 9" xfId="19882" xr:uid="{00000000-0005-0000-0000-00008B320000}"/>
    <cellStyle name="SAPBEXHLevel0 14" xfId="3223" xr:uid="{00000000-0005-0000-0000-00008C320000}"/>
    <cellStyle name="SAPBEXHLevel0 15" xfId="3432" xr:uid="{00000000-0005-0000-0000-00008D320000}"/>
    <cellStyle name="SAPBEXHLevel0 16" xfId="7485" xr:uid="{00000000-0005-0000-0000-00008E320000}"/>
    <cellStyle name="SAPBEXHLevel0 17" xfId="8797" xr:uid="{00000000-0005-0000-0000-00008F320000}"/>
    <cellStyle name="SAPBEXHLevel0 18" xfId="10750" xr:uid="{00000000-0005-0000-0000-000090320000}"/>
    <cellStyle name="SAPBEXHLevel0 19" xfId="15951" xr:uid="{00000000-0005-0000-0000-000091320000}"/>
    <cellStyle name="SAPBEXHLevel0 2" xfId="425" xr:uid="{00000000-0005-0000-0000-000092320000}"/>
    <cellStyle name="SAPBEXHLevel0 2 10" xfId="5806" xr:uid="{00000000-0005-0000-0000-000093320000}"/>
    <cellStyle name="SAPBEXHLevel0 2 11" xfId="7090" xr:uid="{00000000-0005-0000-0000-000094320000}"/>
    <cellStyle name="SAPBEXHLevel0 2 12" xfId="8389" xr:uid="{00000000-0005-0000-0000-000095320000}"/>
    <cellStyle name="SAPBEXHLevel0 2 13" xfId="10342" xr:uid="{00000000-0005-0000-0000-000096320000}"/>
    <cellStyle name="SAPBEXHLevel0 2 14" xfId="15601" xr:uid="{00000000-0005-0000-0000-000097320000}"/>
    <cellStyle name="SAPBEXHLevel0 2 15" xfId="15353" xr:uid="{00000000-0005-0000-0000-000098320000}"/>
    <cellStyle name="SAPBEXHLevel0 2 16" xfId="16375" xr:uid="{00000000-0005-0000-0000-000099320000}"/>
    <cellStyle name="SAPBEXHLevel0 2 17" xfId="15653" xr:uid="{00000000-0005-0000-0000-00009A320000}"/>
    <cellStyle name="SAPBEXHLevel0 2 18" xfId="20098" xr:uid="{00000000-0005-0000-0000-00009B320000}"/>
    <cellStyle name="SAPBEXHLevel0 2 2" xfId="973" xr:uid="{00000000-0005-0000-0000-00009C320000}"/>
    <cellStyle name="SAPBEXHLevel0 2 2 10" xfId="20022" xr:uid="{00000000-0005-0000-0000-00009D320000}"/>
    <cellStyle name="SAPBEXHLevel0 2 2 11" xfId="21769" xr:uid="{00000000-0005-0000-0000-00009E320000}"/>
    <cellStyle name="SAPBEXHLevel0 2 2 2" xfId="3876" xr:uid="{00000000-0005-0000-0000-00009F320000}"/>
    <cellStyle name="SAPBEXHLevel0 2 2 3" xfId="6354" xr:uid="{00000000-0005-0000-0000-0000A0320000}"/>
    <cellStyle name="SAPBEXHLevel0 2 2 4" xfId="8311" xr:uid="{00000000-0005-0000-0000-0000A1320000}"/>
    <cellStyle name="SAPBEXHLevel0 2 2 5" xfId="10264" xr:uid="{00000000-0005-0000-0000-0000A2320000}"/>
    <cellStyle name="SAPBEXHLevel0 2 2 6" xfId="12219" xr:uid="{00000000-0005-0000-0000-0000A3320000}"/>
    <cellStyle name="SAPBEXHLevel0 2 2 7" xfId="14281" xr:uid="{00000000-0005-0000-0000-0000A4320000}"/>
    <cellStyle name="SAPBEXHLevel0 2 2 8" xfId="16297" xr:uid="{00000000-0005-0000-0000-0000A5320000}"/>
    <cellStyle name="SAPBEXHLevel0 2 2 9" xfId="18186" xr:uid="{00000000-0005-0000-0000-0000A6320000}"/>
    <cellStyle name="SAPBEXHLevel0 2 3" xfId="1286" xr:uid="{00000000-0005-0000-0000-0000A7320000}"/>
    <cellStyle name="SAPBEXHLevel0 2 3 10" xfId="20273" xr:uid="{00000000-0005-0000-0000-0000A8320000}"/>
    <cellStyle name="SAPBEXHLevel0 2 3 11" xfId="21965" xr:uid="{00000000-0005-0000-0000-0000A9320000}"/>
    <cellStyle name="SAPBEXHLevel0 2 3 2" xfId="4189" xr:uid="{00000000-0005-0000-0000-0000AA320000}"/>
    <cellStyle name="SAPBEXHLevel0 2 3 3" xfId="6667" xr:uid="{00000000-0005-0000-0000-0000AB320000}"/>
    <cellStyle name="SAPBEXHLevel0 2 3 4" xfId="8623" xr:uid="{00000000-0005-0000-0000-0000AC320000}"/>
    <cellStyle name="SAPBEXHLevel0 2 3 5" xfId="10576" xr:uid="{00000000-0005-0000-0000-0000AD320000}"/>
    <cellStyle name="SAPBEXHLevel0 2 3 6" xfId="12530" xr:uid="{00000000-0005-0000-0000-0000AE320000}"/>
    <cellStyle name="SAPBEXHLevel0 2 3 7" xfId="7620" xr:uid="{00000000-0005-0000-0000-0000AF320000}"/>
    <cellStyle name="SAPBEXHLevel0 2 3 8" xfId="16592" xr:uid="{00000000-0005-0000-0000-0000B0320000}"/>
    <cellStyle name="SAPBEXHLevel0 2 3 9" xfId="18465" xr:uid="{00000000-0005-0000-0000-0000B1320000}"/>
    <cellStyle name="SAPBEXHLevel0 2 4" xfId="1632" xr:uid="{00000000-0005-0000-0000-0000B2320000}"/>
    <cellStyle name="SAPBEXHLevel0 2 4 10" xfId="20600" xr:uid="{00000000-0005-0000-0000-0000B3320000}"/>
    <cellStyle name="SAPBEXHLevel0 2 4 11" xfId="22272" xr:uid="{00000000-0005-0000-0000-0000B4320000}"/>
    <cellStyle name="SAPBEXHLevel0 2 4 2" xfId="4535" xr:uid="{00000000-0005-0000-0000-0000B5320000}"/>
    <cellStyle name="SAPBEXHLevel0 2 4 3" xfId="7013" xr:uid="{00000000-0005-0000-0000-0000B6320000}"/>
    <cellStyle name="SAPBEXHLevel0 2 4 4" xfId="8969" xr:uid="{00000000-0005-0000-0000-0000B7320000}"/>
    <cellStyle name="SAPBEXHLevel0 2 4 5" xfId="10922" xr:uid="{00000000-0005-0000-0000-0000B8320000}"/>
    <cellStyle name="SAPBEXHLevel0 2 4 6" xfId="12876" xr:uid="{00000000-0005-0000-0000-0000B9320000}"/>
    <cellStyle name="SAPBEXHLevel0 2 4 7" xfId="15273" xr:uid="{00000000-0005-0000-0000-0000BA320000}"/>
    <cellStyle name="SAPBEXHLevel0 2 4 8" xfId="16931" xr:uid="{00000000-0005-0000-0000-0000BB320000}"/>
    <cellStyle name="SAPBEXHLevel0 2 4 9" xfId="18802" xr:uid="{00000000-0005-0000-0000-0000BC320000}"/>
    <cellStyle name="SAPBEXHLevel0 2 5" xfId="1900" xr:uid="{00000000-0005-0000-0000-0000BD320000}"/>
    <cellStyle name="SAPBEXHLevel0 2 5 10" xfId="20811" xr:uid="{00000000-0005-0000-0000-0000BE320000}"/>
    <cellStyle name="SAPBEXHLevel0 2 5 11" xfId="22425" xr:uid="{00000000-0005-0000-0000-0000BF320000}"/>
    <cellStyle name="SAPBEXHLevel0 2 5 2" xfId="4803" xr:uid="{00000000-0005-0000-0000-0000C0320000}"/>
    <cellStyle name="SAPBEXHLevel0 2 5 3" xfId="7281" xr:uid="{00000000-0005-0000-0000-0000C1320000}"/>
    <cellStyle name="SAPBEXHLevel0 2 5 4" xfId="9235" xr:uid="{00000000-0005-0000-0000-0000C2320000}"/>
    <cellStyle name="SAPBEXHLevel0 2 5 5" xfId="11189" xr:uid="{00000000-0005-0000-0000-0000C3320000}"/>
    <cellStyle name="SAPBEXHLevel0 2 5 6" xfId="13141" xr:uid="{00000000-0005-0000-0000-0000C4320000}"/>
    <cellStyle name="SAPBEXHLevel0 2 5 7" xfId="12406" xr:uid="{00000000-0005-0000-0000-0000C5320000}"/>
    <cellStyle name="SAPBEXHLevel0 2 5 8" xfId="17177" xr:uid="{00000000-0005-0000-0000-0000C6320000}"/>
    <cellStyle name="SAPBEXHLevel0 2 5 9" xfId="19036" xr:uid="{00000000-0005-0000-0000-0000C7320000}"/>
    <cellStyle name="SAPBEXHLevel0 2 6" xfId="2049" xr:uid="{00000000-0005-0000-0000-0000C8320000}"/>
    <cellStyle name="SAPBEXHLevel0 2 6 10" xfId="20951" xr:uid="{00000000-0005-0000-0000-0000C9320000}"/>
    <cellStyle name="SAPBEXHLevel0 2 6 11" xfId="22561" xr:uid="{00000000-0005-0000-0000-0000CA320000}"/>
    <cellStyle name="SAPBEXHLevel0 2 6 2" xfId="4952" xr:uid="{00000000-0005-0000-0000-0000CB320000}"/>
    <cellStyle name="SAPBEXHLevel0 2 6 3" xfId="7429" xr:uid="{00000000-0005-0000-0000-0000CC320000}"/>
    <cellStyle name="SAPBEXHLevel0 2 6 4" xfId="9382" xr:uid="{00000000-0005-0000-0000-0000CD320000}"/>
    <cellStyle name="SAPBEXHLevel0 2 6 5" xfId="11337" xr:uid="{00000000-0005-0000-0000-0000CE320000}"/>
    <cellStyle name="SAPBEXHLevel0 2 6 6" xfId="13289" xr:uid="{00000000-0005-0000-0000-0000CF320000}"/>
    <cellStyle name="SAPBEXHLevel0 2 6 7" xfId="14173" xr:uid="{00000000-0005-0000-0000-0000D0320000}"/>
    <cellStyle name="SAPBEXHLevel0 2 6 8" xfId="17321" xr:uid="{00000000-0005-0000-0000-0000D1320000}"/>
    <cellStyle name="SAPBEXHLevel0 2 6 9" xfId="19176" xr:uid="{00000000-0005-0000-0000-0000D2320000}"/>
    <cellStyle name="SAPBEXHLevel0 2 7" xfId="2586" xr:uid="{00000000-0005-0000-0000-0000D3320000}"/>
    <cellStyle name="SAPBEXHLevel0 2 7 10" xfId="21442" xr:uid="{00000000-0005-0000-0000-0000D4320000}"/>
    <cellStyle name="SAPBEXHLevel0 2 7 11" xfId="22995" xr:uid="{00000000-0005-0000-0000-0000D5320000}"/>
    <cellStyle name="SAPBEXHLevel0 2 7 2" xfId="5488" xr:uid="{00000000-0005-0000-0000-0000D6320000}"/>
    <cellStyle name="SAPBEXHLevel0 2 7 3" xfId="7964" xr:uid="{00000000-0005-0000-0000-0000D7320000}"/>
    <cellStyle name="SAPBEXHLevel0 2 7 4" xfId="9916" xr:uid="{00000000-0005-0000-0000-0000D8320000}"/>
    <cellStyle name="SAPBEXHLevel0 2 7 5" xfId="11871" xr:uid="{00000000-0005-0000-0000-0000D9320000}"/>
    <cellStyle name="SAPBEXHLevel0 2 7 6" xfId="13823" xr:uid="{00000000-0005-0000-0000-0000DA320000}"/>
    <cellStyle name="SAPBEXHLevel0 2 7 7" xfId="15596" xr:uid="{00000000-0005-0000-0000-0000DB320000}"/>
    <cellStyle name="SAPBEXHLevel0 2 7 8" xfId="17845" xr:uid="{00000000-0005-0000-0000-0000DC320000}"/>
    <cellStyle name="SAPBEXHLevel0 2 7 9" xfId="19683" xr:uid="{00000000-0005-0000-0000-0000DD320000}"/>
    <cellStyle name="SAPBEXHLevel0 2 8" xfId="2743" xr:uid="{00000000-0005-0000-0000-0000DE320000}"/>
    <cellStyle name="SAPBEXHLevel0 2 8 10" xfId="21581" xr:uid="{00000000-0005-0000-0000-0000DF320000}"/>
    <cellStyle name="SAPBEXHLevel0 2 8 11" xfId="23111" xr:uid="{00000000-0005-0000-0000-0000E0320000}"/>
    <cellStyle name="SAPBEXHLevel0 2 8 2" xfId="5645" xr:uid="{00000000-0005-0000-0000-0000E1320000}"/>
    <cellStyle name="SAPBEXHLevel0 2 8 3" xfId="8121" xr:uid="{00000000-0005-0000-0000-0000E2320000}"/>
    <cellStyle name="SAPBEXHLevel0 2 8 4" xfId="10073" xr:uid="{00000000-0005-0000-0000-0000E3320000}"/>
    <cellStyle name="SAPBEXHLevel0 2 8 5" xfId="12028" xr:uid="{00000000-0005-0000-0000-0000E4320000}"/>
    <cellStyle name="SAPBEXHLevel0 2 8 6" xfId="13978" xr:uid="{00000000-0005-0000-0000-0000E5320000}"/>
    <cellStyle name="SAPBEXHLevel0 2 8 7" xfId="16107" xr:uid="{00000000-0005-0000-0000-0000E6320000}"/>
    <cellStyle name="SAPBEXHLevel0 2 8 8" xfId="17995" xr:uid="{00000000-0005-0000-0000-0000E7320000}"/>
    <cellStyle name="SAPBEXHLevel0 2 8 9" xfId="19831" xr:uid="{00000000-0005-0000-0000-0000E8320000}"/>
    <cellStyle name="SAPBEXHLevel0 2 9" xfId="3328" xr:uid="{00000000-0005-0000-0000-0000E9320000}"/>
    <cellStyle name="SAPBEXHLevel0 20" xfId="14135" xr:uid="{00000000-0005-0000-0000-0000EA320000}"/>
    <cellStyle name="SAPBEXHLevel0 21" xfId="16761" xr:uid="{00000000-0005-0000-0000-0000EB320000}"/>
    <cellStyle name="SAPBEXHLevel0 22" xfId="19244" xr:uid="{00000000-0005-0000-0000-0000EC320000}"/>
    <cellStyle name="SAPBEXHLevel0 23" xfId="20435" xr:uid="{00000000-0005-0000-0000-0000ED320000}"/>
    <cellStyle name="SAPBEXHLevel0 3" xfId="454" xr:uid="{00000000-0005-0000-0000-0000EE320000}"/>
    <cellStyle name="SAPBEXHLevel0 3 10" xfId="3357" xr:uid="{00000000-0005-0000-0000-0000EF320000}"/>
    <cellStyle name="SAPBEXHLevel0 3 11" xfId="5835" xr:uid="{00000000-0005-0000-0000-0000F0320000}"/>
    <cellStyle name="SAPBEXHLevel0 3 12" xfId="6189" xr:uid="{00000000-0005-0000-0000-0000F1320000}"/>
    <cellStyle name="SAPBEXHLevel0 3 13" xfId="6160" xr:uid="{00000000-0005-0000-0000-0000F2320000}"/>
    <cellStyle name="SAPBEXHLevel0 3 14" xfId="9454" xr:uid="{00000000-0005-0000-0000-0000F3320000}"/>
    <cellStyle name="SAPBEXHLevel0 3 15" xfId="14575" xr:uid="{00000000-0005-0000-0000-0000F4320000}"/>
    <cellStyle name="SAPBEXHLevel0 3 16" xfId="15514" xr:uid="{00000000-0005-0000-0000-0000F5320000}"/>
    <cellStyle name="SAPBEXHLevel0 3 17" xfId="15350" xr:uid="{00000000-0005-0000-0000-0000F6320000}"/>
    <cellStyle name="SAPBEXHLevel0 3 18" xfId="14770" xr:uid="{00000000-0005-0000-0000-0000F7320000}"/>
    <cellStyle name="SAPBEXHLevel0 3 19" xfId="14237" xr:uid="{00000000-0005-0000-0000-0000F8320000}"/>
    <cellStyle name="SAPBEXHLevel0 3 2" xfId="602" xr:uid="{00000000-0005-0000-0000-0000F9320000}"/>
    <cellStyle name="SAPBEXHLevel0 3 2 10" xfId="15430" xr:uid="{00000000-0005-0000-0000-0000FA320000}"/>
    <cellStyle name="SAPBEXHLevel0 3 2 11" xfId="6084" xr:uid="{00000000-0005-0000-0000-0000FB320000}"/>
    <cellStyle name="SAPBEXHLevel0 3 2 12" xfId="16517" xr:uid="{00000000-0005-0000-0000-0000FC320000}"/>
    <cellStyle name="SAPBEXHLevel0 3 2 13" xfId="18993" xr:uid="{00000000-0005-0000-0000-0000FD320000}"/>
    <cellStyle name="SAPBEXHLevel0 3 2 14" xfId="20204" xr:uid="{00000000-0005-0000-0000-0000FE320000}"/>
    <cellStyle name="SAPBEXHLevel0 3 2 2" xfId="1096" xr:uid="{00000000-0005-0000-0000-0000FF320000}"/>
    <cellStyle name="SAPBEXHLevel0 3 2 2 10" xfId="20142" xr:uid="{00000000-0005-0000-0000-000000330000}"/>
    <cellStyle name="SAPBEXHLevel0 3 2 2 11" xfId="21881" xr:uid="{00000000-0005-0000-0000-000001330000}"/>
    <cellStyle name="SAPBEXHLevel0 3 2 2 2" xfId="3999" xr:uid="{00000000-0005-0000-0000-000002330000}"/>
    <cellStyle name="SAPBEXHLevel0 3 2 2 3" xfId="6477" xr:uid="{00000000-0005-0000-0000-000003330000}"/>
    <cellStyle name="SAPBEXHLevel0 3 2 2 4" xfId="8434" xr:uid="{00000000-0005-0000-0000-000004330000}"/>
    <cellStyle name="SAPBEXHLevel0 3 2 2 5" xfId="10387" xr:uid="{00000000-0005-0000-0000-000005330000}"/>
    <cellStyle name="SAPBEXHLevel0 3 2 2 6" xfId="12342" xr:uid="{00000000-0005-0000-0000-000006330000}"/>
    <cellStyle name="SAPBEXHLevel0 3 2 2 7" xfId="14526" xr:uid="{00000000-0005-0000-0000-000007330000}"/>
    <cellStyle name="SAPBEXHLevel0 3 2 2 8" xfId="16420" xr:uid="{00000000-0005-0000-0000-000008330000}"/>
    <cellStyle name="SAPBEXHLevel0 3 2 2 9" xfId="18308" xr:uid="{00000000-0005-0000-0000-000009330000}"/>
    <cellStyle name="SAPBEXHLevel0 3 2 3" xfId="1381" xr:uid="{00000000-0005-0000-0000-00000A330000}"/>
    <cellStyle name="SAPBEXHLevel0 3 2 3 10" xfId="20366" xr:uid="{00000000-0005-0000-0000-00000B330000}"/>
    <cellStyle name="SAPBEXHLevel0 3 2 3 11" xfId="22058" xr:uid="{00000000-0005-0000-0000-00000C330000}"/>
    <cellStyle name="SAPBEXHLevel0 3 2 3 2" xfId="4284" xr:uid="{00000000-0005-0000-0000-00000D330000}"/>
    <cellStyle name="SAPBEXHLevel0 3 2 3 3" xfId="6762" xr:uid="{00000000-0005-0000-0000-00000E330000}"/>
    <cellStyle name="SAPBEXHLevel0 3 2 3 4" xfId="8718" xr:uid="{00000000-0005-0000-0000-00000F330000}"/>
    <cellStyle name="SAPBEXHLevel0 3 2 3 5" xfId="10671" xr:uid="{00000000-0005-0000-0000-000010330000}"/>
    <cellStyle name="SAPBEXHLevel0 3 2 3 6" xfId="12625" xr:uid="{00000000-0005-0000-0000-000011330000}"/>
    <cellStyle name="SAPBEXHLevel0 3 2 3 7" xfId="14758" xr:uid="{00000000-0005-0000-0000-000012330000}"/>
    <cellStyle name="SAPBEXHLevel0 3 2 3 8" xfId="16687" xr:uid="{00000000-0005-0000-0000-000013330000}"/>
    <cellStyle name="SAPBEXHLevel0 3 2 3 9" xfId="18559" xr:uid="{00000000-0005-0000-0000-000014330000}"/>
    <cellStyle name="SAPBEXHLevel0 3 2 4" xfId="1995" xr:uid="{00000000-0005-0000-0000-000015330000}"/>
    <cellStyle name="SAPBEXHLevel0 3 2 4 10" xfId="20906" xr:uid="{00000000-0005-0000-0000-000016330000}"/>
    <cellStyle name="SAPBEXHLevel0 3 2 4 11" xfId="22520" xr:uid="{00000000-0005-0000-0000-000017330000}"/>
    <cellStyle name="SAPBEXHLevel0 3 2 4 2" xfId="4898" xr:uid="{00000000-0005-0000-0000-000018330000}"/>
    <cellStyle name="SAPBEXHLevel0 3 2 4 3" xfId="7376" xr:uid="{00000000-0005-0000-0000-000019330000}"/>
    <cellStyle name="SAPBEXHLevel0 3 2 4 4" xfId="9330" xr:uid="{00000000-0005-0000-0000-00001A330000}"/>
    <cellStyle name="SAPBEXHLevel0 3 2 4 5" xfId="11284" xr:uid="{00000000-0005-0000-0000-00001B330000}"/>
    <cellStyle name="SAPBEXHLevel0 3 2 4 6" xfId="13236" xr:uid="{00000000-0005-0000-0000-00001C330000}"/>
    <cellStyle name="SAPBEXHLevel0 3 2 4 7" xfId="14731" xr:uid="{00000000-0005-0000-0000-00001D330000}"/>
    <cellStyle name="SAPBEXHLevel0 3 2 4 8" xfId="17272" xr:uid="{00000000-0005-0000-0000-00001E330000}"/>
    <cellStyle name="SAPBEXHLevel0 3 2 4 9" xfId="19131" xr:uid="{00000000-0005-0000-0000-00001F330000}"/>
    <cellStyle name="SAPBEXHLevel0 3 2 5" xfId="3505" xr:uid="{00000000-0005-0000-0000-000020330000}"/>
    <cellStyle name="SAPBEXHLevel0 3 2 6" xfId="5983" xr:uid="{00000000-0005-0000-0000-000021330000}"/>
    <cellStyle name="SAPBEXHLevel0 3 2 7" xfId="7235" xr:uid="{00000000-0005-0000-0000-000022330000}"/>
    <cellStyle name="SAPBEXHLevel0 3 2 8" xfId="8547" xr:uid="{00000000-0005-0000-0000-000023330000}"/>
    <cellStyle name="SAPBEXHLevel0 3 2 9" xfId="10499" xr:uid="{00000000-0005-0000-0000-000024330000}"/>
    <cellStyle name="SAPBEXHLevel0 3 3" xfId="1002" xr:uid="{00000000-0005-0000-0000-000025330000}"/>
    <cellStyle name="SAPBEXHLevel0 3 3 10" xfId="20049" xr:uid="{00000000-0005-0000-0000-000026330000}"/>
    <cellStyle name="SAPBEXHLevel0 3 3 11" xfId="21796" xr:uid="{00000000-0005-0000-0000-000027330000}"/>
    <cellStyle name="SAPBEXHLevel0 3 3 2" xfId="3905" xr:uid="{00000000-0005-0000-0000-000028330000}"/>
    <cellStyle name="SAPBEXHLevel0 3 3 3" xfId="6383" xr:uid="{00000000-0005-0000-0000-000029330000}"/>
    <cellStyle name="SAPBEXHLevel0 3 3 4" xfId="8340" xr:uid="{00000000-0005-0000-0000-00002A330000}"/>
    <cellStyle name="SAPBEXHLevel0 3 3 5" xfId="10293" xr:uid="{00000000-0005-0000-0000-00002B330000}"/>
    <cellStyle name="SAPBEXHLevel0 3 3 6" xfId="12248" xr:uid="{00000000-0005-0000-0000-00002C330000}"/>
    <cellStyle name="SAPBEXHLevel0 3 3 7" xfId="14528" xr:uid="{00000000-0005-0000-0000-00002D330000}"/>
    <cellStyle name="SAPBEXHLevel0 3 3 8" xfId="16326" xr:uid="{00000000-0005-0000-0000-00002E330000}"/>
    <cellStyle name="SAPBEXHLevel0 3 3 9" xfId="18214" xr:uid="{00000000-0005-0000-0000-00002F330000}"/>
    <cellStyle name="SAPBEXHLevel0 3 4" xfId="1315" xr:uid="{00000000-0005-0000-0000-000030330000}"/>
    <cellStyle name="SAPBEXHLevel0 3 4 10" xfId="20300" xr:uid="{00000000-0005-0000-0000-000031330000}"/>
    <cellStyle name="SAPBEXHLevel0 3 4 11" xfId="21992" xr:uid="{00000000-0005-0000-0000-000032330000}"/>
    <cellStyle name="SAPBEXHLevel0 3 4 2" xfId="4218" xr:uid="{00000000-0005-0000-0000-000033330000}"/>
    <cellStyle name="SAPBEXHLevel0 3 4 3" xfId="6696" xr:uid="{00000000-0005-0000-0000-000034330000}"/>
    <cellStyle name="SAPBEXHLevel0 3 4 4" xfId="8652" xr:uid="{00000000-0005-0000-0000-000035330000}"/>
    <cellStyle name="SAPBEXHLevel0 3 4 5" xfId="10605" xr:uid="{00000000-0005-0000-0000-000036330000}"/>
    <cellStyle name="SAPBEXHLevel0 3 4 6" xfId="12559" xr:uid="{00000000-0005-0000-0000-000037330000}"/>
    <cellStyle name="SAPBEXHLevel0 3 4 7" xfId="13693" xr:uid="{00000000-0005-0000-0000-000038330000}"/>
    <cellStyle name="SAPBEXHLevel0 3 4 8" xfId="16621" xr:uid="{00000000-0005-0000-0000-000039330000}"/>
    <cellStyle name="SAPBEXHLevel0 3 4 9" xfId="18493" xr:uid="{00000000-0005-0000-0000-00003A330000}"/>
    <cellStyle name="SAPBEXHLevel0 3 5" xfId="1660" xr:uid="{00000000-0005-0000-0000-00003B330000}"/>
    <cellStyle name="SAPBEXHLevel0 3 5 10" xfId="20628" xr:uid="{00000000-0005-0000-0000-00003C330000}"/>
    <cellStyle name="SAPBEXHLevel0 3 5 11" xfId="22300" xr:uid="{00000000-0005-0000-0000-00003D330000}"/>
    <cellStyle name="SAPBEXHLevel0 3 5 2" xfId="4563" xr:uid="{00000000-0005-0000-0000-00003E330000}"/>
    <cellStyle name="SAPBEXHLevel0 3 5 3" xfId="7041" xr:uid="{00000000-0005-0000-0000-00003F330000}"/>
    <cellStyle name="SAPBEXHLevel0 3 5 4" xfId="8997" xr:uid="{00000000-0005-0000-0000-000040330000}"/>
    <cellStyle name="SAPBEXHLevel0 3 5 5" xfId="10950" xr:uid="{00000000-0005-0000-0000-000041330000}"/>
    <cellStyle name="SAPBEXHLevel0 3 5 6" xfId="12904" xr:uid="{00000000-0005-0000-0000-000042330000}"/>
    <cellStyle name="SAPBEXHLevel0 3 5 7" xfId="15536" xr:uid="{00000000-0005-0000-0000-000043330000}"/>
    <cellStyle name="SAPBEXHLevel0 3 5 8" xfId="16959" xr:uid="{00000000-0005-0000-0000-000044330000}"/>
    <cellStyle name="SAPBEXHLevel0 3 5 9" xfId="18830" xr:uid="{00000000-0005-0000-0000-000045330000}"/>
    <cellStyle name="SAPBEXHLevel0 3 6" xfId="1927" xr:uid="{00000000-0005-0000-0000-000046330000}"/>
    <cellStyle name="SAPBEXHLevel0 3 6 10" xfId="20838" xr:uid="{00000000-0005-0000-0000-000047330000}"/>
    <cellStyle name="SAPBEXHLevel0 3 6 11" xfId="22452" xr:uid="{00000000-0005-0000-0000-000048330000}"/>
    <cellStyle name="SAPBEXHLevel0 3 6 2" xfId="4830" xr:uid="{00000000-0005-0000-0000-000049330000}"/>
    <cellStyle name="SAPBEXHLevel0 3 6 3" xfId="7308" xr:uid="{00000000-0005-0000-0000-00004A330000}"/>
    <cellStyle name="SAPBEXHLevel0 3 6 4" xfId="9262" xr:uid="{00000000-0005-0000-0000-00004B330000}"/>
    <cellStyle name="SAPBEXHLevel0 3 6 5" xfId="11216" xr:uid="{00000000-0005-0000-0000-00004C330000}"/>
    <cellStyle name="SAPBEXHLevel0 3 6 6" xfId="13168" xr:uid="{00000000-0005-0000-0000-00004D330000}"/>
    <cellStyle name="SAPBEXHLevel0 3 6 7" xfId="14930" xr:uid="{00000000-0005-0000-0000-00004E330000}"/>
    <cellStyle name="SAPBEXHLevel0 3 6 8" xfId="17204" xr:uid="{00000000-0005-0000-0000-00004F330000}"/>
    <cellStyle name="SAPBEXHLevel0 3 6 9" xfId="19063" xr:uid="{00000000-0005-0000-0000-000050330000}"/>
    <cellStyle name="SAPBEXHLevel0 3 7" xfId="2038" xr:uid="{00000000-0005-0000-0000-000051330000}"/>
    <cellStyle name="SAPBEXHLevel0 3 7 10" xfId="20940" xr:uid="{00000000-0005-0000-0000-000052330000}"/>
    <cellStyle name="SAPBEXHLevel0 3 7 11" xfId="22550" xr:uid="{00000000-0005-0000-0000-000053330000}"/>
    <cellStyle name="SAPBEXHLevel0 3 7 2" xfId="4941" xr:uid="{00000000-0005-0000-0000-000054330000}"/>
    <cellStyle name="SAPBEXHLevel0 3 7 3" xfId="7418" xr:uid="{00000000-0005-0000-0000-000055330000}"/>
    <cellStyle name="SAPBEXHLevel0 3 7 4" xfId="9371" xr:uid="{00000000-0005-0000-0000-000056330000}"/>
    <cellStyle name="SAPBEXHLevel0 3 7 5" xfId="11326" xr:uid="{00000000-0005-0000-0000-000057330000}"/>
    <cellStyle name="SAPBEXHLevel0 3 7 6" xfId="13278" xr:uid="{00000000-0005-0000-0000-000058330000}"/>
    <cellStyle name="SAPBEXHLevel0 3 7 7" xfId="14422" xr:uid="{00000000-0005-0000-0000-000059330000}"/>
    <cellStyle name="SAPBEXHLevel0 3 7 8" xfId="17310" xr:uid="{00000000-0005-0000-0000-00005A330000}"/>
    <cellStyle name="SAPBEXHLevel0 3 7 9" xfId="19165" xr:uid="{00000000-0005-0000-0000-00005B330000}"/>
    <cellStyle name="SAPBEXHLevel0 3 8" xfId="2504" xr:uid="{00000000-0005-0000-0000-00005C330000}"/>
    <cellStyle name="SAPBEXHLevel0 3 8 10" xfId="21362" xr:uid="{00000000-0005-0000-0000-00005D330000}"/>
    <cellStyle name="SAPBEXHLevel0 3 8 11" xfId="22916" xr:uid="{00000000-0005-0000-0000-00005E330000}"/>
    <cellStyle name="SAPBEXHLevel0 3 8 2" xfId="5406" xr:uid="{00000000-0005-0000-0000-00005F330000}"/>
    <cellStyle name="SAPBEXHLevel0 3 8 3" xfId="7882" xr:uid="{00000000-0005-0000-0000-000060330000}"/>
    <cellStyle name="SAPBEXHLevel0 3 8 4" xfId="9834" xr:uid="{00000000-0005-0000-0000-000061330000}"/>
    <cellStyle name="SAPBEXHLevel0 3 8 5" xfId="11789" xr:uid="{00000000-0005-0000-0000-000062330000}"/>
    <cellStyle name="SAPBEXHLevel0 3 8 6" xfId="13741" xr:uid="{00000000-0005-0000-0000-000063330000}"/>
    <cellStyle name="SAPBEXHLevel0 3 8 7" xfId="13887" xr:uid="{00000000-0005-0000-0000-000064330000}"/>
    <cellStyle name="SAPBEXHLevel0 3 8 8" xfId="17763" xr:uid="{00000000-0005-0000-0000-000065330000}"/>
    <cellStyle name="SAPBEXHLevel0 3 8 9" xfId="19602" xr:uid="{00000000-0005-0000-0000-000066330000}"/>
    <cellStyle name="SAPBEXHLevel0 3 9" xfId="2331" xr:uid="{00000000-0005-0000-0000-000067330000}"/>
    <cellStyle name="SAPBEXHLevel0 3 9 10" xfId="21211" xr:uid="{00000000-0005-0000-0000-000068330000}"/>
    <cellStyle name="SAPBEXHLevel0 3 9 11" xfId="22787" xr:uid="{00000000-0005-0000-0000-000069330000}"/>
    <cellStyle name="SAPBEXHLevel0 3 9 2" xfId="5234" xr:uid="{00000000-0005-0000-0000-00006A330000}"/>
    <cellStyle name="SAPBEXHLevel0 3 9 3" xfId="7710" xr:uid="{00000000-0005-0000-0000-00006B330000}"/>
    <cellStyle name="SAPBEXHLevel0 3 9 4" xfId="9663" xr:uid="{00000000-0005-0000-0000-00006C330000}"/>
    <cellStyle name="SAPBEXHLevel0 3 9 5" xfId="11617" xr:uid="{00000000-0005-0000-0000-00006D330000}"/>
    <cellStyle name="SAPBEXHLevel0 3 9 6" xfId="13569" xr:uid="{00000000-0005-0000-0000-00006E330000}"/>
    <cellStyle name="SAPBEXHLevel0 3 9 7" xfId="11117" xr:uid="{00000000-0005-0000-0000-00006F330000}"/>
    <cellStyle name="SAPBEXHLevel0 3 9 8" xfId="17597" xr:uid="{00000000-0005-0000-0000-000070330000}"/>
    <cellStyle name="SAPBEXHLevel0 3 9 9" xfId="19443" xr:uid="{00000000-0005-0000-0000-000071330000}"/>
    <cellStyle name="SAPBEXHLevel0 4" xfId="452" xr:uid="{00000000-0005-0000-0000-000072330000}"/>
    <cellStyle name="SAPBEXHLevel0 4 10" xfId="5833" xr:uid="{00000000-0005-0000-0000-000073330000}"/>
    <cellStyle name="SAPBEXHLevel0 4 11" xfId="7564" xr:uid="{00000000-0005-0000-0000-000074330000}"/>
    <cellStyle name="SAPBEXHLevel0 4 12" xfId="8835" xr:uid="{00000000-0005-0000-0000-000075330000}"/>
    <cellStyle name="SAPBEXHLevel0 4 13" xfId="10788" xr:uid="{00000000-0005-0000-0000-000076330000}"/>
    <cellStyle name="SAPBEXHLevel0 4 14" xfId="15175" xr:uid="{00000000-0005-0000-0000-000077330000}"/>
    <cellStyle name="SAPBEXHLevel0 4 15" xfId="7669" xr:uid="{00000000-0005-0000-0000-000078330000}"/>
    <cellStyle name="SAPBEXHLevel0 4 16" xfId="16797" xr:uid="{00000000-0005-0000-0000-000079330000}"/>
    <cellStyle name="SAPBEXHLevel0 4 17" xfId="15338" xr:uid="{00000000-0005-0000-0000-00007A330000}"/>
    <cellStyle name="SAPBEXHLevel0 4 18" xfId="20468" xr:uid="{00000000-0005-0000-0000-00007B330000}"/>
    <cellStyle name="SAPBEXHLevel0 4 2" xfId="1000" xr:uid="{00000000-0005-0000-0000-00007C330000}"/>
    <cellStyle name="SAPBEXHLevel0 4 2 10" xfId="20047" xr:uid="{00000000-0005-0000-0000-00007D330000}"/>
    <cellStyle name="SAPBEXHLevel0 4 2 11" xfId="21794" xr:uid="{00000000-0005-0000-0000-00007E330000}"/>
    <cellStyle name="SAPBEXHLevel0 4 2 2" xfId="3903" xr:uid="{00000000-0005-0000-0000-00007F330000}"/>
    <cellStyle name="SAPBEXHLevel0 4 2 3" xfId="6381" xr:uid="{00000000-0005-0000-0000-000080330000}"/>
    <cellStyle name="SAPBEXHLevel0 4 2 4" xfId="8338" xr:uid="{00000000-0005-0000-0000-000081330000}"/>
    <cellStyle name="SAPBEXHLevel0 4 2 5" xfId="10291" xr:uid="{00000000-0005-0000-0000-000082330000}"/>
    <cellStyle name="SAPBEXHLevel0 4 2 6" xfId="12246" xr:uid="{00000000-0005-0000-0000-000083330000}"/>
    <cellStyle name="SAPBEXHLevel0 4 2 7" xfId="15123" xr:uid="{00000000-0005-0000-0000-000084330000}"/>
    <cellStyle name="SAPBEXHLevel0 4 2 8" xfId="16324" xr:uid="{00000000-0005-0000-0000-000085330000}"/>
    <cellStyle name="SAPBEXHLevel0 4 2 9" xfId="18212" xr:uid="{00000000-0005-0000-0000-000086330000}"/>
    <cellStyle name="SAPBEXHLevel0 4 3" xfId="1313" xr:uid="{00000000-0005-0000-0000-000087330000}"/>
    <cellStyle name="SAPBEXHLevel0 4 3 10" xfId="20298" xr:uid="{00000000-0005-0000-0000-000088330000}"/>
    <cellStyle name="SAPBEXHLevel0 4 3 11" xfId="21990" xr:uid="{00000000-0005-0000-0000-000089330000}"/>
    <cellStyle name="SAPBEXHLevel0 4 3 2" xfId="4216" xr:uid="{00000000-0005-0000-0000-00008A330000}"/>
    <cellStyle name="SAPBEXHLevel0 4 3 3" xfId="6694" xr:uid="{00000000-0005-0000-0000-00008B330000}"/>
    <cellStyle name="SAPBEXHLevel0 4 3 4" xfId="8650" xr:uid="{00000000-0005-0000-0000-00008C330000}"/>
    <cellStyle name="SAPBEXHLevel0 4 3 5" xfId="10603" xr:uid="{00000000-0005-0000-0000-00008D330000}"/>
    <cellStyle name="SAPBEXHLevel0 4 3 6" xfId="12557" xr:uid="{00000000-0005-0000-0000-00008E330000}"/>
    <cellStyle name="SAPBEXHLevel0 4 3 7" xfId="15546" xr:uid="{00000000-0005-0000-0000-00008F330000}"/>
    <cellStyle name="SAPBEXHLevel0 4 3 8" xfId="16619" xr:uid="{00000000-0005-0000-0000-000090330000}"/>
    <cellStyle name="SAPBEXHLevel0 4 3 9" xfId="18491" xr:uid="{00000000-0005-0000-0000-000091330000}"/>
    <cellStyle name="SAPBEXHLevel0 4 4" xfId="1658" xr:uid="{00000000-0005-0000-0000-000092330000}"/>
    <cellStyle name="SAPBEXHLevel0 4 4 10" xfId="20626" xr:uid="{00000000-0005-0000-0000-000093330000}"/>
    <cellStyle name="SAPBEXHLevel0 4 4 11" xfId="22298" xr:uid="{00000000-0005-0000-0000-000094330000}"/>
    <cellStyle name="SAPBEXHLevel0 4 4 2" xfId="4561" xr:uid="{00000000-0005-0000-0000-000095330000}"/>
    <cellStyle name="SAPBEXHLevel0 4 4 3" xfId="7039" xr:uid="{00000000-0005-0000-0000-000096330000}"/>
    <cellStyle name="SAPBEXHLevel0 4 4 4" xfId="8995" xr:uid="{00000000-0005-0000-0000-000097330000}"/>
    <cellStyle name="SAPBEXHLevel0 4 4 5" xfId="10948" xr:uid="{00000000-0005-0000-0000-000098330000}"/>
    <cellStyle name="SAPBEXHLevel0 4 4 6" xfId="12902" xr:uid="{00000000-0005-0000-0000-000099330000}"/>
    <cellStyle name="SAPBEXHLevel0 4 4 7" xfId="15970" xr:uid="{00000000-0005-0000-0000-00009A330000}"/>
    <cellStyle name="SAPBEXHLevel0 4 4 8" xfId="16957" xr:uid="{00000000-0005-0000-0000-00009B330000}"/>
    <cellStyle name="SAPBEXHLevel0 4 4 9" xfId="18828" xr:uid="{00000000-0005-0000-0000-00009C330000}"/>
    <cellStyle name="SAPBEXHLevel0 4 5" xfId="1925" xr:uid="{00000000-0005-0000-0000-00009D330000}"/>
    <cellStyle name="SAPBEXHLevel0 4 5 10" xfId="20836" xr:uid="{00000000-0005-0000-0000-00009E330000}"/>
    <cellStyle name="SAPBEXHLevel0 4 5 11" xfId="22450" xr:uid="{00000000-0005-0000-0000-00009F330000}"/>
    <cellStyle name="SAPBEXHLevel0 4 5 2" xfId="4828" xr:uid="{00000000-0005-0000-0000-0000A0330000}"/>
    <cellStyle name="SAPBEXHLevel0 4 5 3" xfId="7306" xr:uid="{00000000-0005-0000-0000-0000A1330000}"/>
    <cellStyle name="SAPBEXHLevel0 4 5 4" xfId="9260" xr:uid="{00000000-0005-0000-0000-0000A2330000}"/>
    <cellStyle name="SAPBEXHLevel0 4 5 5" xfId="11214" xr:uid="{00000000-0005-0000-0000-0000A3330000}"/>
    <cellStyle name="SAPBEXHLevel0 4 5 6" xfId="13166" xr:uid="{00000000-0005-0000-0000-0000A4330000}"/>
    <cellStyle name="SAPBEXHLevel0 4 5 7" xfId="14309" xr:uid="{00000000-0005-0000-0000-0000A5330000}"/>
    <cellStyle name="SAPBEXHLevel0 4 5 8" xfId="17202" xr:uid="{00000000-0005-0000-0000-0000A6330000}"/>
    <cellStyle name="SAPBEXHLevel0 4 5 9" xfId="19061" xr:uid="{00000000-0005-0000-0000-0000A7330000}"/>
    <cellStyle name="SAPBEXHLevel0 4 6" xfId="2141" xr:uid="{00000000-0005-0000-0000-0000A8330000}"/>
    <cellStyle name="SAPBEXHLevel0 4 6 10" xfId="21035" xr:uid="{00000000-0005-0000-0000-0000A9330000}"/>
    <cellStyle name="SAPBEXHLevel0 4 6 11" xfId="22626" xr:uid="{00000000-0005-0000-0000-0000AA330000}"/>
    <cellStyle name="SAPBEXHLevel0 4 6 2" xfId="5044" xr:uid="{00000000-0005-0000-0000-0000AB330000}"/>
    <cellStyle name="SAPBEXHLevel0 4 6 3" xfId="7521" xr:uid="{00000000-0005-0000-0000-0000AC330000}"/>
    <cellStyle name="SAPBEXHLevel0 4 6 4" xfId="9474" xr:uid="{00000000-0005-0000-0000-0000AD330000}"/>
    <cellStyle name="SAPBEXHLevel0 4 6 5" xfId="11428" xr:uid="{00000000-0005-0000-0000-0000AE330000}"/>
    <cellStyle name="SAPBEXHLevel0 4 6 6" xfId="13381" xr:uid="{00000000-0005-0000-0000-0000AF330000}"/>
    <cellStyle name="SAPBEXHLevel0 4 6 7" xfId="14725" xr:uid="{00000000-0005-0000-0000-0000B0330000}"/>
    <cellStyle name="SAPBEXHLevel0 4 6 8" xfId="17412" xr:uid="{00000000-0005-0000-0000-0000B1330000}"/>
    <cellStyle name="SAPBEXHLevel0 4 6 9" xfId="19264" xr:uid="{00000000-0005-0000-0000-0000B2330000}"/>
    <cellStyle name="SAPBEXHLevel0 4 7" xfId="2561" xr:uid="{00000000-0005-0000-0000-0000B3330000}"/>
    <cellStyle name="SAPBEXHLevel0 4 7 10" xfId="21417" xr:uid="{00000000-0005-0000-0000-0000B4330000}"/>
    <cellStyle name="SAPBEXHLevel0 4 7 11" xfId="22970" xr:uid="{00000000-0005-0000-0000-0000B5330000}"/>
    <cellStyle name="SAPBEXHLevel0 4 7 2" xfId="5463" xr:uid="{00000000-0005-0000-0000-0000B6330000}"/>
    <cellStyle name="SAPBEXHLevel0 4 7 3" xfId="7939" xr:uid="{00000000-0005-0000-0000-0000B7330000}"/>
    <cellStyle name="SAPBEXHLevel0 4 7 4" xfId="9891" xr:uid="{00000000-0005-0000-0000-0000B8330000}"/>
    <cellStyle name="SAPBEXHLevel0 4 7 5" xfId="11846" xr:uid="{00000000-0005-0000-0000-0000B9330000}"/>
    <cellStyle name="SAPBEXHLevel0 4 7 6" xfId="13798" xr:uid="{00000000-0005-0000-0000-0000BA330000}"/>
    <cellStyle name="SAPBEXHLevel0 4 7 7" xfId="14962" xr:uid="{00000000-0005-0000-0000-0000BB330000}"/>
    <cellStyle name="SAPBEXHLevel0 4 7 8" xfId="17820" xr:uid="{00000000-0005-0000-0000-0000BC330000}"/>
    <cellStyle name="SAPBEXHLevel0 4 7 9" xfId="19658" xr:uid="{00000000-0005-0000-0000-0000BD330000}"/>
    <cellStyle name="SAPBEXHLevel0 4 8" xfId="2350" xr:uid="{00000000-0005-0000-0000-0000BE330000}"/>
    <cellStyle name="SAPBEXHLevel0 4 8 10" xfId="21230" xr:uid="{00000000-0005-0000-0000-0000BF330000}"/>
    <cellStyle name="SAPBEXHLevel0 4 8 11" xfId="22806" xr:uid="{00000000-0005-0000-0000-0000C0330000}"/>
    <cellStyle name="SAPBEXHLevel0 4 8 2" xfId="5253" xr:uid="{00000000-0005-0000-0000-0000C1330000}"/>
    <cellStyle name="SAPBEXHLevel0 4 8 3" xfId="7729" xr:uid="{00000000-0005-0000-0000-0000C2330000}"/>
    <cellStyle name="SAPBEXHLevel0 4 8 4" xfId="9682" xr:uid="{00000000-0005-0000-0000-0000C3330000}"/>
    <cellStyle name="SAPBEXHLevel0 4 8 5" xfId="11636" xr:uid="{00000000-0005-0000-0000-0000C4330000}"/>
    <cellStyle name="SAPBEXHLevel0 4 8 6" xfId="13588" xr:uid="{00000000-0005-0000-0000-0000C5330000}"/>
    <cellStyle name="SAPBEXHLevel0 4 8 7" xfId="12419" xr:uid="{00000000-0005-0000-0000-0000C6330000}"/>
    <cellStyle name="SAPBEXHLevel0 4 8 8" xfId="17616" xr:uid="{00000000-0005-0000-0000-0000C7330000}"/>
    <cellStyle name="SAPBEXHLevel0 4 8 9" xfId="19462" xr:uid="{00000000-0005-0000-0000-0000C8330000}"/>
    <cellStyle name="SAPBEXHLevel0 4 9" xfId="3355" xr:uid="{00000000-0005-0000-0000-0000C9330000}"/>
    <cellStyle name="SAPBEXHLevel0 5" xfId="486" xr:uid="{00000000-0005-0000-0000-0000CA330000}"/>
    <cellStyle name="SAPBEXHLevel0 5 10" xfId="5867" xr:uid="{00000000-0005-0000-0000-0000CB330000}"/>
    <cellStyle name="SAPBEXHLevel0 5 11" xfId="6025" xr:uid="{00000000-0005-0000-0000-0000CC330000}"/>
    <cellStyle name="SAPBEXHLevel0 5 12" xfId="8393" xr:uid="{00000000-0005-0000-0000-0000CD330000}"/>
    <cellStyle name="SAPBEXHLevel0 5 13" xfId="10346" xr:uid="{00000000-0005-0000-0000-0000CE330000}"/>
    <cellStyle name="SAPBEXHLevel0 5 14" xfId="14298" xr:uid="{00000000-0005-0000-0000-0000CF330000}"/>
    <cellStyle name="SAPBEXHLevel0 5 15" xfId="14711" xr:uid="{00000000-0005-0000-0000-0000D0330000}"/>
    <cellStyle name="SAPBEXHLevel0 5 16" xfId="16379" xr:uid="{00000000-0005-0000-0000-0000D1330000}"/>
    <cellStyle name="SAPBEXHLevel0 5 17" xfId="18880" xr:uid="{00000000-0005-0000-0000-0000D2330000}"/>
    <cellStyle name="SAPBEXHLevel0 5 18" xfId="20102" xr:uid="{00000000-0005-0000-0000-0000D3330000}"/>
    <cellStyle name="SAPBEXHLevel0 5 2" xfId="1034" xr:uid="{00000000-0005-0000-0000-0000D4330000}"/>
    <cellStyle name="SAPBEXHLevel0 5 2 10" xfId="20081" xr:uid="{00000000-0005-0000-0000-0000D5330000}"/>
    <cellStyle name="SAPBEXHLevel0 5 2 11" xfId="21828" xr:uid="{00000000-0005-0000-0000-0000D6330000}"/>
    <cellStyle name="SAPBEXHLevel0 5 2 2" xfId="3937" xr:uid="{00000000-0005-0000-0000-0000D7330000}"/>
    <cellStyle name="SAPBEXHLevel0 5 2 3" xfId="6415" xr:uid="{00000000-0005-0000-0000-0000D8330000}"/>
    <cellStyle name="SAPBEXHLevel0 5 2 4" xfId="8372" xr:uid="{00000000-0005-0000-0000-0000D9330000}"/>
    <cellStyle name="SAPBEXHLevel0 5 2 5" xfId="10325" xr:uid="{00000000-0005-0000-0000-0000DA330000}"/>
    <cellStyle name="SAPBEXHLevel0 5 2 6" xfId="12280" xr:uid="{00000000-0005-0000-0000-0000DB330000}"/>
    <cellStyle name="SAPBEXHLevel0 5 2 7" xfId="15472" xr:uid="{00000000-0005-0000-0000-0000DC330000}"/>
    <cellStyle name="SAPBEXHLevel0 5 2 8" xfId="16358" xr:uid="{00000000-0005-0000-0000-0000DD330000}"/>
    <cellStyle name="SAPBEXHLevel0 5 2 9" xfId="18246" xr:uid="{00000000-0005-0000-0000-0000DE330000}"/>
    <cellStyle name="SAPBEXHLevel0 5 3" xfId="1347" xr:uid="{00000000-0005-0000-0000-0000DF330000}"/>
    <cellStyle name="SAPBEXHLevel0 5 3 10" xfId="20332" xr:uid="{00000000-0005-0000-0000-0000E0330000}"/>
    <cellStyle name="SAPBEXHLevel0 5 3 11" xfId="22024" xr:uid="{00000000-0005-0000-0000-0000E1330000}"/>
    <cellStyle name="SAPBEXHLevel0 5 3 2" xfId="4250" xr:uid="{00000000-0005-0000-0000-0000E2330000}"/>
    <cellStyle name="SAPBEXHLevel0 5 3 3" xfId="6728" xr:uid="{00000000-0005-0000-0000-0000E3330000}"/>
    <cellStyle name="SAPBEXHLevel0 5 3 4" xfId="8684" xr:uid="{00000000-0005-0000-0000-0000E4330000}"/>
    <cellStyle name="SAPBEXHLevel0 5 3 5" xfId="10637" xr:uid="{00000000-0005-0000-0000-0000E5330000}"/>
    <cellStyle name="SAPBEXHLevel0 5 3 6" xfId="12591" xr:uid="{00000000-0005-0000-0000-0000E6330000}"/>
    <cellStyle name="SAPBEXHLevel0 5 3 7" xfId="15718" xr:uid="{00000000-0005-0000-0000-0000E7330000}"/>
    <cellStyle name="SAPBEXHLevel0 5 3 8" xfId="16653" xr:uid="{00000000-0005-0000-0000-0000E8330000}"/>
    <cellStyle name="SAPBEXHLevel0 5 3 9" xfId="18525" xr:uid="{00000000-0005-0000-0000-0000E9330000}"/>
    <cellStyle name="SAPBEXHLevel0 5 4" xfId="1692" xr:uid="{00000000-0005-0000-0000-0000EA330000}"/>
    <cellStyle name="SAPBEXHLevel0 5 4 10" xfId="20660" xr:uid="{00000000-0005-0000-0000-0000EB330000}"/>
    <cellStyle name="SAPBEXHLevel0 5 4 11" xfId="22332" xr:uid="{00000000-0005-0000-0000-0000EC330000}"/>
    <cellStyle name="SAPBEXHLevel0 5 4 2" xfId="4595" xr:uid="{00000000-0005-0000-0000-0000ED330000}"/>
    <cellStyle name="SAPBEXHLevel0 5 4 3" xfId="7073" xr:uid="{00000000-0005-0000-0000-0000EE330000}"/>
    <cellStyle name="SAPBEXHLevel0 5 4 4" xfId="9029" xr:uid="{00000000-0005-0000-0000-0000EF330000}"/>
    <cellStyle name="SAPBEXHLevel0 5 4 5" xfId="10982" xr:uid="{00000000-0005-0000-0000-0000F0330000}"/>
    <cellStyle name="SAPBEXHLevel0 5 4 6" xfId="12936" xr:uid="{00000000-0005-0000-0000-0000F1330000}"/>
    <cellStyle name="SAPBEXHLevel0 5 4 7" xfId="10444" xr:uid="{00000000-0005-0000-0000-0000F2330000}"/>
    <cellStyle name="SAPBEXHLevel0 5 4 8" xfId="16991" xr:uid="{00000000-0005-0000-0000-0000F3330000}"/>
    <cellStyle name="SAPBEXHLevel0 5 4 9" xfId="18862" xr:uid="{00000000-0005-0000-0000-0000F4330000}"/>
    <cellStyle name="SAPBEXHLevel0 5 5" xfId="1959" xr:uid="{00000000-0005-0000-0000-0000F5330000}"/>
    <cellStyle name="SAPBEXHLevel0 5 5 10" xfId="20870" xr:uid="{00000000-0005-0000-0000-0000F6330000}"/>
    <cellStyle name="SAPBEXHLevel0 5 5 11" xfId="22484" xr:uid="{00000000-0005-0000-0000-0000F7330000}"/>
    <cellStyle name="SAPBEXHLevel0 5 5 2" xfId="4862" xr:uid="{00000000-0005-0000-0000-0000F8330000}"/>
    <cellStyle name="SAPBEXHLevel0 5 5 3" xfId="7340" xr:uid="{00000000-0005-0000-0000-0000F9330000}"/>
    <cellStyle name="SAPBEXHLevel0 5 5 4" xfId="9294" xr:uid="{00000000-0005-0000-0000-0000FA330000}"/>
    <cellStyle name="SAPBEXHLevel0 5 5 5" xfId="11248" xr:uid="{00000000-0005-0000-0000-0000FB330000}"/>
    <cellStyle name="SAPBEXHLevel0 5 5 6" xfId="13200" xr:uid="{00000000-0005-0000-0000-0000FC330000}"/>
    <cellStyle name="SAPBEXHLevel0 5 5 7" xfId="13111" xr:uid="{00000000-0005-0000-0000-0000FD330000}"/>
    <cellStyle name="SAPBEXHLevel0 5 5 8" xfId="17236" xr:uid="{00000000-0005-0000-0000-0000FE330000}"/>
    <cellStyle name="SAPBEXHLevel0 5 5 9" xfId="19095" xr:uid="{00000000-0005-0000-0000-0000FF330000}"/>
    <cellStyle name="SAPBEXHLevel0 5 6" xfId="2261" xr:uid="{00000000-0005-0000-0000-000000340000}"/>
    <cellStyle name="SAPBEXHLevel0 5 6 10" xfId="21151" xr:uid="{00000000-0005-0000-0000-000001340000}"/>
    <cellStyle name="SAPBEXHLevel0 5 6 11" xfId="22736" xr:uid="{00000000-0005-0000-0000-000002340000}"/>
    <cellStyle name="SAPBEXHLevel0 5 6 2" xfId="5164" xr:uid="{00000000-0005-0000-0000-000003340000}"/>
    <cellStyle name="SAPBEXHLevel0 5 6 3" xfId="7640" xr:uid="{00000000-0005-0000-0000-000004340000}"/>
    <cellStyle name="SAPBEXHLevel0 5 6 4" xfId="9594" xr:uid="{00000000-0005-0000-0000-000005340000}"/>
    <cellStyle name="SAPBEXHLevel0 5 6 5" xfId="11548" xr:uid="{00000000-0005-0000-0000-000006340000}"/>
    <cellStyle name="SAPBEXHLevel0 5 6 6" xfId="13501" xr:uid="{00000000-0005-0000-0000-000007340000}"/>
    <cellStyle name="SAPBEXHLevel0 5 6 7" xfId="15457" xr:uid="{00000000-0005-0000-0000-000008340000}"/>
    <cellStyle name="SAPBEXHLevel0 5 6 8" xfId="17532" xr:uid="{00000000-0005-0000-0000-000009340000}"/>
    <cellStyle name="SAPBEXHLevel0 5 6 9" xfId="19381" xr:uid="{00000000-0005-0000-0000-00000A340000}"/>
    <cellStyle name="SAPBEXHLevel0 5 7" xfId="2521" xr:uid="{00000000-0005-0000-0000-00000B340000}"/>
    <cellStyle name="SAPBEXHLevel0 5 7 10" xfId="21379" xr:uid="{00000000-0005-0000-0000-00000C340000}"/>
    <cellStyle name="SAPBEXHLevel0 5 7 11" xfId="22933" xr:uid="{00000000-0005-0000-0000-00000D340000}"/>
    <cellStyle name="SAPBEXHLevel0 5 7 2" xfId="5423" xr:uid="{00000000-0005-0000-0000-00000E340000}"/>
    <cellStyle name="SAPBEXHLevel0 5 7 3" xfId="7899" xr:uid="{00000000-0005-0000-0000-00000F340000}"/>
    <cellStyle name="SAPBEXHLevel0 5 7 4" xfId="9851" xr:uid="{00000000-0005-0000-0000-000010340000}"/>
    <cellStyle name="SAPBEXHLevel0 5 7 5" xfId="11806" xr:uid="{00000000-0005-0000-0000-000011340000}"/>
    <cellStyle name="SAPBEXHLevel0 5 7 6" xfId="13758" xr:uid="{00000000-0005-0000-0000-000012340000}"/>
    <cellStyle name="SAPBEXHLevel0 5 7 7" xfId="14350" xr:uid="{00000000-0005-0000-0000-000013340000}"/>
    <cellStyle name="SAPBEXHLevel0 5 7 8" xfId="17780" xr:uid="{00000000-0005-0000-0000-000014340000}"/>
    <cellStyle name="SAPBEXHLevel0 5 7 9" xfId="19619" xr:uid="{00000000-0005-0000-0000-000015340000}"/>
    <cellStyle name="SAPBEXHLevel0 5 8" xfId="2729" xr:uid="{00000000-0005-0000-0000-000016340000}"/>
    <cellStyle name="SAPBEXHLevel0 5 8 10" xfId="21567" xr:uid="{00000000-0005-0000-0000-000017340000}"/>
    <cellStyle name="SAPBEXHLevel0 5 8 11" xfId="23097" xr:uid="{00000000-0005-0000-0000-000018340000}"/>
    <cellStyle name="SAPBEXHLevel0 5 8 2" xfId="5631" xr:uid="{00000000-0005-0000-0000-000019340000}"/>
    <cellStyle name="SAPBEXHLevel0 5 8 3" xfId="8107" xr:uid="{00000000-0005-0000-0000-00001A340000}"/>
    <cellStyle name="SAPBEXHLevel0 5 8 4" xfId="10059" xr:uid="{00000000-0005-0000-0000-00001B340000}"/>
    <cellStyle name="SAPBEXHLevel0 5 8 5" xfId="12014" xr:uid="{00000000-0005-0000-0000-00001C340000}"/>
    <cellStyle name="SAPBEXHLevel0 5 8 6" xfId="13964" xr:uid="{00000000-0005-0000-0000-00001D340000}"/>
    <cellStyle name="SAPBEXHLevel0 5 8 7" xfId="16093" xr:uid="{00000000-0005-0000-0000-00001E340000}"/>
    <cellStyle name="SAPBEXHLevel0 5 8 8" xfId="17981" xr:uid="{00000000-0005-0000-0000-00001F340000}"/>
    <cellStyle name="SAPBEXHLevel0 5 8 9" xfId="19817" xr:uid="{00000000-0005-0000-0000-000020340000}"/>
    <cellStyle name="SAPBEXHLevel0 5 9" xfId="3389" xr:uid="{00000000-0005-0000-0000-000021340000}"/>
    <cellStyle name="SAPBEXHLevel0 6" xfId="873" xr:uid="{00000000-0005-0000-0000-000022340000}"/>
    <cellStyle name="SAPBEXHLevel0 6 10" xfId="15672" xr:uid="{00000000-0005-0000-0000-000023340000}"/>
    <cellStyle name="SAPBEXHLevel0 6 11" xfId="17079" xr:uid="{00000000-0005-0000-0000-000024340000}"/>
    <cellStyle name="SAPBEXHLevel0 6 12" xfId="11113" xr:uid="{00000000-0005-0000-0000-000025340000}"/>
    <cellStyle name="SAPBEXHLevel0 6 13" xfId="20746" xr:uid="{00000000-0005-0000-0000-000026340000}"/>
    <cellStyle name="SAPBEXHLevel0 6 2" xfId="2678" xr:uid="{00000000-0005-0000-0000-000027340000}"/>
    <cellStyle name="SAPBEXHLevel0 6 2 10" xfId="21517" xr:uid="{00000000-0005-0000-0000-000028340000}"/>
    <cellStyle name="SAPBEXHLevel0 6 2 11" xfId="23054" xr:uid="{00000000-0005-0000-0000-000029340000}"/>
    <cellStyle name="SAPBEXHLevel0 6 2 2" xfId="5580" xr:uid="{00000000-0005-0000-0000-00002A340000}"/>
    <cellStyle name="SAPBEXHLevel0 6 2 3" xfId="8056" xr:uid="{00000000-0005-0000-0000-00002B340000}"/>
    <cellStyle name="SAPBEXHLevel0 6 2 4" xfId="10008" xr:uid="{00000000-0005-0000-0000-00002C340000}"/>
    <cellStyle name="SAPBEXHLevel0 6 2 5" xfId="11963" xr:uid="{00000000-0005-0000-0000-00002D340000}"/>
    <cellStyle name="SAPBEXHLevel0 6 2 6" xfId="13913" xr:uid="{00000000-0005-0000-0000-00002E340000}"/>
    <cellStyle name="SAPBEXHLevel0 6 2 7" xfId="16042" xr:uid="{00000000-0005-0000-0000-00002F340000}"/>
    <cellStyle name="SAPBEXHLevel0 6 2 8" xfId="17931" xr:uid="{00000000-0005-0000-0000-000030340000}"/>
    <cellStyle name="SAPBEXHLevel0 6 2 9" xfId="19767" xr:uid="{00000000-0005-0000-0000-000031340000}"/>
    <cellStyle name="SAPBEXHLevel0 6 3" xfId="2854" xr:uid="{00000000-0005-0000-0000-000032340000}"/>
    <cellStyle name="SAPBEXHLevel0 6 3 10" xfId="21691" xr:uid="{00000000-0005-0000-0000-000033340000}"/>
    <cellStyle name="SAPBEXHLevel0 6 3 11" xfId="23220" xr:uid="{00000000-0005-0000-0000-000034340000}"/>
    <cellStyle name="SAPBEXHLevel0 6 3 2" xfId="5756" xr:uid="{00000000-0005-0000-0000-000035340000}"/>
    <cellStyle name="SAPBEXHLevel0 6 3 3" xfId="8232" xr:uid="{00000000-0005-0000-0000-000036340000}"/>
    <cellStyle name="SAPBEXHLevel0 6 3 4" xfId="10184" xr:uid="{00000000-0005-0000-0000-000037340000}"/>
    <cellStyle name="SAPBEXHLevel0 6 3 5" xfId="12139" xr:uid="{00000000-0005-0000-0000-000038340000}"/>
    <cellStyle name="SAPBEXHLevel0 6 3 6" xfId="14089" xr:uid="{00000000-0005-0000-0000-000039340000}"/>
    <cellStyle name="SAPBEXHLevel0 6 3 7" xfId="16218" xr:uid="{00000000-0005-0000-0000-00003A340000}"/>
    <cellStyle name="SAPBEXHLevel0 6 3 8" xfId="18106" xr:uid="{00000000-0005-0000-0000-00003B340000}"/>
    <cellStyle name="SAPBEXHLevel0 6 3 9" xfId="19941" xr:uid="{00000000-0005-0000-0000-00003C340000}"/>
    <cellStyle name="SAPBEXHLevel0 6 4" xfId="3776" xr:uid="{00000000-0005-0000-0000-00003D340000}"/>
    <cellStyle name="SAPBEXHLevel0 6 5" xfId="6254" xr:uid="{00000000-0005-0000-0000-00003E340000}"/>
    <cellStyle name="SAPBEXHLevel0 6 6" xfId="6520" xr:uid="{00000000-0005-0000-0000-00003F340000}"/>
    <cellStyle name="SAPBEXHLevel0 6 7" xfId="9121" xr:uid="{00000000-0005-0000-0000-000040340000}"/>
    <cellStyle name="SAPBEXHLevel0 6 8" xfId="11075" xr:uid="{00000000-0005-0000-0000-000041340000}"/>
    <cellStyle name="SAPBEXHLevel0 6 9" xfId="14563" xr:uid="{00000000-0005-0000-0000-000042340000}"/>
    <cellStyle name="SAPBEXHLevel0 7" xfId="1217" xr:uid="{00000000-0005-0000-0000-000043340000}"/>
    <cellStyle name="SAPBEXHLevel0 7 10" xfId="20212" xr:uid="{00000000-0005-0000-0000-000044340000}"/>
    <cellStyle name="SAPBEXHLevel0 7 11" xfId="21906" xr:uid="{00000000-0005-0000-0000-000045340000}"/>
    <cellStyle name="SAPBEXHLevel0 7 2" xfId="4120" xr:uid="{00000000-0005-0000-0000-000046340000}"/>
    <cellStyle name="SAPBEXHLevel0 7 3" xfId="6598" xr:uid="{00000000-0005-0000-0000-000047340000}"/>
    <cellStyle name="SAPBEXHLevel0 7 4" xfId="8555" xr:uid="{00000000-0005-0000-0000-000048340000}"/>
    <cellStyle name="SAPBEXHLevel0 7 5" xfId="10507" xr:uid="{00000000-0005-0000-0000-000049340000}"/>
    <cellStyle name="SAPBEXHLevel0 7 6" xfId="12461" xr:uid="{00000000-0005-0000-0000-00004A340000}"/>
    <cellStyle name="SAPBEXHLevel0 7 7" xfId="14553" xr:uid="{00000000-0005-0000-0000-00004B340000}"/>
    <cellStyle name="SAPBEXHLevel0 7 8" xfId="16525" xr:uid="{00000000-0005-0000-0000-00004C340000}"/>
    <cellStyle name="SAPBEXHLevel0 7 9" xfId="18398" xr:uid="{00000000-0005-0000-0000-00004D340000}"/>
    <cellStyle name="SAPBEXHLevel0 8" xfId="1532" xr:uid="{00000000-0005-0000-0000-00004E340000}"/>
    <cellStyle name="SAPBEXHLevel0 8 10" xfId="20501" xr:uid="{00000000-0005-0000-0000-00004F340000}"/>
    <cellStyle name="SAPBEXHLevel0 8 11" xfId="22173" xr:uid="{00000000-0005-0000-0000-000050340000}"/>
    <cellStyle name="SAPBEXHLevel0 8 2" xfId="4435" xr:uid="{00000000-0005-0000-0000-000051340000}"/>
    <cellStyle name="SAPBEXHLevel0 8 3" xfId="6913" xr:uid="{00000000-0005-0000-0000-000052340000}"/>
    <cellStyle name="SAPBEXHLevel0 8 4" xfId="8869" xr:uid="{00000000-0005-0000-0000-000053340000}"/>
    <cellStyle name="SAPBEXHLevel0 8 5" xfId="10822" xr:uid="{00000000-0005-0000-0000-000054340000}"/>
    <cellStyle name="SAPBEXHLevel0 8 6" xfId="12776" xr:uid="{00000000-0005-0000-0000-000055340000}"/>
    <cellStyle name="SAPBEXHLevel0 8 7" xfId="15223" xr:uid="{00000000-0005-0000-0000-000056340000}"/>
    <cellStyle name="SAPBEXHLevel0 8 8" xfId="16831" xr:uid="{00000000-0005-0000-0000-000057340000}"/>
    <cellStyle name="SAPBEXHLevel0 8 9" xfId="18703" xr:uid="{00000000-0005-0000-0000-000058340000}"/>
    <cellStyle name="SAPBEXHLevel0 9" xfId="1509" xr:uid="{00000000-0005-0000-0000-000059340000}"/>
    <cellStyle name="SAPBEXHLevel0 9 10" xfId="20479" xr:uid="{00000000-0005-0000-0000-00005A340000}"/>
    <cellStyle name="SAPBEXHLevel0 9 11" xfId="22151" xr:uid="{00000000-0005-0000-0000-00005B340000}"/>
    <cellStyle name="SAPBEXHLevel0 9 2" xfId="4412" xr:uid="{00000000-0005-0000-0000-00005C340000}"/>
    <cellStyle name="SAPBEXHLevel0 9 3" xfId="6890" xr:uid="{00000000-0005-0000-0000-00005D340000}"/>
    <cellStyle name="SAPBEXHLevel0 9 4" xfId="8846" xr:uid="{00000000-0005-0000-0000-00005E340000}"/>
    <cellStyle name="SAPBEXHLevel0 9 5" xfId="10799" xr:uid="{00000000-0005-0000-0000-00005F340000}"/>
    <cellStyle name="SAPBEXHLevel0 9 6" xfId="12753" xr:uid="{00000000-0005-0000-0000-000060340000}"/>
    <cellStyle name="SAPBEXHLevel0 9 7" xfId="14587" xr:uid="{00000000-0005-0000-0000-000061340000}"/>
    <cellStyle name="SAPBEXHLevel0 9 8" xfId="16808" xr:uid="{00000000-0005-0000-0000-000062340000}"/>
    <cellStyle name="SAPBEXHLevel0 9 9" xfId="18680" xr:uid="{00000000-0005-0000-0000-000063340000}"/>
    <cellStyle name="SAPBEXHLevel0X" xfId="321" xr:uid="{00000000-0005-0000-0000-000064340000}"/>
    <cellStyle name="SAPBEXHLevel0X 10" xfId="1449" xr:uid="{00000000-0005-0000-0000-000065340000}"/>
    <cellStyle name="SAPBEXHLevel0X 10 10" xfId="20426" xr:uid="{00000000-0005-0000-0000-000066340000}"/>
    <cellStyle name="SAPBEXHLevel0X 10 11" xfId="22115" xr:uid="{00000000-0005-0000-0000-000067340000}"/>
    <cellStyle name="SAPBEXHLevel0X 10 2" xfId="4352" xr:uid="{00000000-0005-0000-0000-000068340000}"/>
    <cellStyle name="SAPBEXHLevel0X 10 3" xfId="6830" xr:uid="{00000000-0005-0000-0000-000069340000}"/>
    <cellStyle name="SAPBEXHLevel0X 10 4" xfId="8786" xr:uid="{00000000-0005-0000-0000-00006A340000}"/>
    <cellStyle name="SAPBEXHLevel0X 10 5" xfId="10739" xr:uid="{00000000-0005-0000-0000-00006B340000}"/>
    <cellStyle name="SAPBEXHLevel0X 10 6" xfId="12693" xr:uid="{00000000-0005-0000-0000-00006C340000}"/>
    <cellStyle name="SAPBEXHLevel0X 10 7" xfId="15481" xr:uid="{00000000-0005-0000-0000-00006D340000}"/>
    <cellStyle name="SAPBEXHLevel0X 10 8" xfId="16750" xr:uid="{00000000-0005-0000-0000-00006E340000}"/>
    <cellStyle name="SAPBEXHLevel0X 10 9" xfId="18623" xr:uid="{00000000-0005-0000-0000-00006F340000}"/>
    <cellStyle name="SAPBEXHLevel0X 11" xfId="2098" xr:uid="{00000000-0005-0000-0000-000070340000}"/>
    <cellStyle name="SAPBEXHLevel0X 11 10" xfId="20999" xr:uid="{00000000-0005-0000-0000-000071340000}"/>
    <cellStyle name="SAPBEXHLevel0X 11 11" xfId="22602" xr:uid="{00000000-0005-0000-0000-000072340000}"/>
    <cellStyle name="SAPBEXHLevel0X 11 2" xfId="5001" xr:uid="{00000000-0005-0000-0000-000073340000}"/>
    <cellStyle name="SAPBEXHLevel0X 11 3" xfId="7478" xr:uid="{00000000-0005-0000-0000-000074340000}"/>
    <cellStyle name="SAPBEXHLevel0X 11 4" xfId="9431" xr:uid="{00000000-0005-0000-0000-000075340000}"/>
    <cellStyle name="SAPBEXHLevel0X 11 5" xfId="11385" xr:uid="{00000000-0005-0000-0000-000076340000}"/>
    <cellStyle name="SAPBEXHLevel0X 11 6" xfId="13338" xr:uid="{00000000-0005-0000-0000-000077340000}"/>
    <cellStyle name="SAPBEXHLevel0X 11 7" xfId="14125" xr:uid="{00000000-0005-0000-0000-000078340000}"/>
    <cellStyle name="SAPBEXHLevel0X 11 8" xfId="17370" xr:uid="{00000000-0005-0000-0000-000079340000}"/>
    <cellStyle name="SAPBEXHLevel0X 11 9" xfId="19225" xr:uid="{00000000-0005-0000-0000-00007A340000}"/>
    <cellStyle name="SAPBEXHLevel0X 12" xfId="2398" xr:uid="{00000000-0005-0000-0000-00007B340000}"/>
    <cellStyle name="SAPBEXHLevel0X 12 10" xfId="21278" xr:uid="{00000000-0005-0000-0000-00007C340000}"/>
    <cellStyle name="SAPBEXHLevel0X 12 11" xfId="22851" xr:uid="{00000000-0005-0000-0000-00007D340000}"/>
    <cellStyle name="SAPBEXHLevel0X 12 2" xfId="5301" xr:uid="{00000000-0005-0000-0000-00007E340000}"/>
    <cellStyle name="SAPBEXHLevel0X 12 3" xfId="7777" xr:uid="{00000000-0005-0000-0000-00007F340000}"/>
    <cellStyle name="SAPBEXHLevel0X 12 4" xfId="9730" xr:uid="{00000000-0005-0000-0000-000080340000}"/>
    <cellStyle name="SAPBEXHLevel0X 12 5" xfId="11684" xr:uid="{00000000-0005-0000-0000-000081340000}"/>
    <cellStyle name="SAPBEXHLevel0X 12 6" xfId="13636" xr:uid="{00000000-0005-0000-0000-000082340000}"/>
    <cellStyle name="SAPBEXHLevel0X 12 7" xfId="15002" xr:uid="{00000000-0005-0000-0000-000083340000}"/>
    <cellStyle name="SAPBEXHLevel0X 12 8" xfId="17664" xr:uid="{00000000-0005-0000-0000-000084340000}"/>
    <cellStyle name="SAPBEXHLevel0X 12 9" xfId="19510" xr:uid="{00000000-0005-0000-0000-000085340000}"/>
    <cellStyle name="SAPBEXHLevel0X 13" xfId="2301" xr:uid="{00000000-0005-0000-0000-000086340000}"/>
    <cellStyle name="SAPBEXHLevel0X 13 10" xfId="21182" xr:uid="{00000000-0005-0000-0000-000087340000}"/>
    <cellStyle name="SAPBEXHLevel0X 13 11" xfId="22759" xr:uid="{00000000-0005-0000-0000-000088340000}"/>
    <cellStyle name="SAPBEXHLevel0X 13 2" xfId="5204" xr:uid="{00000000-0005-0000-0000-000089340000}"/>
    <cellStyle name="SAPBEXHLevel0X 13 3" xfId="7680" xr:uid="{00000000-0005-0000-0000-00008A340000}"/>
    <cellStyle name="SAPBEXHLevel0X 13 4" xfId="9633" xr:uid="{00000000-0005-0000-0000-00008B340000}"/>
    <cellStyle name="SAPBEXHLevel0X 13 5" xfId="11587" xr:uid="{00000000-0005-0000-0000-00008C340000}"/>
    <cellStyle name="SAPBEXHLevel0X 13 6" xfId="13539" xr:uid="{00000000-0005-0000-0000-00008D340000}"/>
    <cellStyle name="SAPBEXHLevel0X 13 7" xfId="8540" xr:uid="{00000000-0005-0000-0000-00008E340000}"/>
    <cellStyle name="SAPBEXHLevel0X 13 8" xfId="17568" xr:uid="{00000000-0005-0000-0000-00008F340000}"/>
    <cellStyle name="SAPBEXHLevel0X 13 9" xfId="19414" xr:uid="{00000000-0005-0000-0000-000090340000}"/>
    <cellStyle name="SAPBEXHLevel0X 14" xfId="2833" xr:uid="{00000000-0005-0000-0000-000091340000}"/>
    <cellStyle name="SAPBEXHLevel0X 14 10" xfId="21670" xr:uid="{00000000-0005-0000-0000-000092340000}"/>
    <cellStyle name="SAPBEXHLevel0X 14 11" xfId="23200" xr:uid="{00000000-0005-0000-0000-000093340000}"/>
    <cellStyle name="SAPBEXHLevel0X 14 2" xfId="5735" xr:uid="{00000000-0005-0000-0000-000094340000}"/>
    <cellStyle name="SAPBEXHLevel0X 14 3" xfId="8211" xr:uid="{00000000-0005-0000-0000-000095340000}"/>
    <cellStyle name="SAPBEXHLevel0X 14 4" xfId="10163" xr:uid="{00000000-0005-0000-0000-000096340000}"/>
    <cellStyle name="SAPBEXHLevel0X 14 5" xfId="12118" xr:uid="{00000000-0005-0000-0000-000097340000}"/>
    <cellStyle name="SAPBEXHLevel0X 14 6" xfId="14068" xr:uid="{00000000-0005-0000-0000-000098340000}"/>
    <cellStyle name="SAPBEXHLevel0X 14 7" xfId="16197" xr:uid="{00000000-0005-0000-0000-000099340000}"/>
    <cellStyle name="SAPBEXHLevel0X 14 8" xfId="18085" xr:uid="{00000000-0005-0000-0000-00009A340000}"/>
    <cellStyle name="SAPBEXHLevel0X 14 9" xfId="19920" xr:uid="{00000000-0005-0000-0000-00009B340000}"/>
    <cellStyle name="SAPBEXHLevel0X 15" xfId="3224" xr:uid="{00000000-0005-0000-0000-00009C340000}"/>
    <cellStyle name="SAPBEXHLevel0X 16" xfId="2962" xr:uid="{00000000-0005-0000-0000-00009D340000}"/>
    <cellStyle name="SAPBEXHLevel0X 17" xfId="6841" xr:uid="{00000000-0005-0000-0000-00009E340000}"/>
    <cellStyle name="SAPBEXHLevel0X 18" xfId="7185" xr:uid="{00000000-0005-0000-0000-00009F340000}"/>
    <cellStyle name="SAPBEXHLevel0X 19" xfId="8497" xr:uid="{00000000-0005-0000-0000-0000A0340000}"/>
    <cellStyle name="SAPBEXHLevel0X 2" xfId="225" xr:uid="{00000000-0005-0000-0000-0000A1340000}"/>
    <cellStyle name="SAPBEXHLevel0X 2 10" xfId="3005" xr:uid="{00000000-0005-0000-0000-0000A2340000}"/>
    <cellStyle name="SAPBEXHLevel0X 2 11" xfId="6124" xr:uid="{00000000-0005-0000-0000-0000A3340000}"/>
    <cellStyle name="SAPBEXHLevel0X 2 12" xfId="9409" xr:uid="{00000000-0005-0000-0000-0000A4340000}"/>
    <cellStyle name="SAPBEXHLevel0X 2 13" xfId="11364" xr:uid="{00000000-0005-0000-0000-0000A5340000}"/>
    <cellStyle name="SAPBEXHLevel0X 2 14" xfId="15244" xr:uid="{00000000-0005-0000-0000-0000A6340000}"/>
    <cellStyle name="SAPBEXHLevel0X 2 15" xfId="14622" xr:uid="{00000000-0005-0000-0000-0000A7340000}"/>
    <cellStyle name="SAPBEXHLevel0X 2 16" xfId="17348" xr:uid="{00000000-0005-0000-0000-0000A8340000}"/>
    <cellStyle name="SAPBEXHLevel0X 2 17" xfId="19246" xr:uid="{00000000-0005-0000-0000-0000A9340000}"/>
    <cellStyle name="SAPBEXHLevel0X 2 18" xfId="20978" xr:uid="{00000000-0005-0000-0000-0000AA340000}"/>
    <cellStyle name="SAPBEXHLevel0X 2 2" xfId="805" xr:uid="{00000000-0005-0000-0000-0000AB340000}"/>
    <cellStyle name="SAPBEXHLevel0X 2 2 10" xfId="18364" xr:uid="{00000000-0005-0000-0000-0000AC340000}"/>
    <cellStyle name="SAPBEXHLevel0X 2 2 11" xfId="20761" xr:uid="{00000000-0005-0000-0000-0000AD340000}"/>
    <cellStyle name="SAPBEXHLevel0X 2 2 2" xfId="3708" xr:uid="{00000000-0005-0000-0000-0000AE340000}"/>
    <cellStyle name="SAPBEXHLevel0X 2 2 3" xfId="6186" xr:uid="{00000000-0005-0000-0000-0000AF340000}"/>
    <cellStyle name="SAPBEXHLevel0X 2 2 4" xfId="8004" xr:uid="{00000000-0005-0000-0000-0000B0340000}"/>
    <cellStyle name="SAPBEXHLevel0X 2 2 5" xfId="9138" xr:uid="{00000000-0005-0000-0000-0000B1340000}"/>
    <cellStyle name="SAPBEXHLevel0X 2 2 6" xfId="11092" xr:uid="{00000000-0005-0000-0000-0000B2340000}"/>
    <cellStyle name="SAPBEXHLevel0X 2 2 7" xfId="14531" xr:uid="{00000000-0005-0000-0000-0000B3340000}"/>
    <cellStyle name="SAPBEXHLevel0X 2 2 8" xfId="13889" xr:uid="{00000000-0005-0000-0000-0000B4340000}"/>
    <cellStyle name="SAPBEXHLevel0X 2 2 9" xfId="17096" xr:uid="{00000000-0005-0000-0000-0000B5340000}"/>
    <cellStyle name="SAPBEXHLevel0X 2 3" xfId="1076" xr:uid="{00000000-0005-0000-0000-0000B6340000}"/>
    <cellStyle name="SAPBEXHLevel0X 2 3 10" xfId="20123" xr:uid="{00000000-0005-0000-0000-0000B7340000}"/>
    <cellStyle name="SAPBEXHLevel0X 2 3 11" xfId="21862" xr:uid="{00000000-0005-0000-0000-0000B8340000}"/>
    <cellStyle name="SAPBEXHLevel0X 2 3 2" xfId="3979" xr:uid="{00000000-0005-0000-0000-0000B9340000}"/>
    <cellStyle name="SAPBEXHLevel0X 2 3 3" xfId="6457" xr:uid="{00000000-0005-0000-0000-0000BA340000}"/>
    <cellStyle name="SAPBEXHLevel0X 2 3 4" xfId="8414" xr:uid="{00000000-0005-0000-0000-0000BB340000}"/>
    <cellStyle name="SAPBEXHLevel0X 2 3 5" xfId="10367" xr:uid="{00000000-0005-0000-0000-0000BC340000}"/>
    <cellStyle name="SAPBEXHLevel0X 2 3 6" xfId="12322" xr:uid="{00000000-0005-0000-0000-0000BD340000}"/>
    <cellStyle name="SAPBEXHLevel0X 2 3 7" xfId="14556" xr:uid="{00000000-0005-0000-0000-0000BE340000}"/>
    <cellStyle name="SAPBEXHLevel0X 2 3 8" xfId="16400" xr:uid="{00000000-0005-0000-0000-0000BF340000}"/>
    <cellStyle name="SAPBEXHLevel0X 2 3 9" xfId="18288" xr:uid="{00000000-0005-0000-0000-0000C0340000}"/>
    <cellStyle name="SAPBEXHLevel0X 2 4" xfId="1467" xr:uid="{00000000-0005-0000-0000-0000C1340000}"/>
    <cellStyle name="SAPBEXHLevel0X 2 4 10" xfId="20440" xr:uid="{00000000-0005-0000-0000-0000C2340000}"/>
    <cellStyle name="SAPBEXHLevel0X 2 4 11" xfId="22120" xr:uid="{00000000-0005-0000-0000-0000C3340000}"/>
    <cellStyle name="SAPBEXHLevel0X 2 4 2" xfId="4370" xr:uid="{00000000-0005-0000-0000-0000C4340000}"/>
    <cellStyle name="SAPBEXHLevel0X 2 4 3" xfId="6848" xr:uid="{00000000-0005-0000-0000-0000C5340000}"/>
    <cellStyle name="SAPBEXHLevel0X 2 4 4" xfId="8804" xr:uid="{00000000-0005-0000-0000-0000C6340000}"/>
    <cellStyle name="SAPBEXHLevel0X 2 4 5" xfId="10757" xr:uid="{00000000-0005-0000-0000-0000C7340000}"/>
    <cellStyle name="SAPBEXHLevel0X 2 4 6" xfId="12711" xr:uid="{00000000-0005-0000-0000-0000C8340000}"/>
    <cellStyle name="SAPBEXHLevel0X 2 4 7" xfId="15974" xr:uid="{00000000-0005-0000-0000-0000C9340000}"/>
    <cellStyle name="SAPBEXHLevel0X 2 4 8" xfId="16766" xr:uid="{00000000-0005-0000-0000-0000CA340000}"/>
    <cellStyle name="SAPBEXHLevel0X 2 4 9" xfId="18639" xr:uid="{00000000-0005-0000-0000-0000CB340000}"/>
    <cellStyle name="SAPBEXHLevel0X 2 5" xfId="1516" xr:uid="{00000000-0005-0000-0000-0000CC340000}"/>
    <cellStyle name="SAPBEXHLevel0X 2 5 10" xfId="20485" xr:uid="{00000000-0005-0000-0000-0000CD340000}"/>
    <cellStyle name="SAPBEXHLevel0X 2 5 11" xfId="22157" xr:uid="{00000000-0005-0000-0000-0000CE340000}"/>
    <cellStyle name="SAPBEXHLevel0X 2 5 2" xfId="4419" xr:uid="{00000000-0005-0000-0000-0000CF340000}"/>
    <cellStyle name="SAPBEXHLevel0X 2 5 3" xfId="6897" xr:uid="{00000000-0005-0000-0000-0000D0340000}"/>
    <cellStyle name="SAPBEXHLevel0X 2 5 4" xfId="8853" xr:uid="{00000000-0005-0000-0000-0000D1340000}"/>
    <cellStyle name="SAPBEXHLevel0X 2 5 5" xfId="10806" xr:uid="{00000000-0005-0000-0000-0000D2340000}"/>
    <cellStyle name="SAPBEXHLevel0X 2 5 6" xfId="12760" xr:uid="{00000000-0005-0000-0000-0000D3340000}"/>
    <cellStyle name="SAPBEXHLevel0X 2 5 7" xfId="15367" xr:uid="{00000000-0005-0000-0000-0000D4340000}"/>
    <cellStyle name="SAPBEXHLevel0X 2 5 8" xfId="16815" xr:uid="{00000000-0005-0000-0000-0000D5340000}"/>
    <cellStyle name="SAPBEXHLevel0X 2 5 9" xfId="18687" xr:uid="{00000000-0005-0000-0000-0000D6340000}"/>
    <cellStyle name="SAPBEXHLevel0X 2 6" xfId="2216" xr:uid="{00000000-0005-0000-0000-0000D7340000}"/>
    <cellStyle name="SAPBEXHLevel0X 2 6 10" xfId="21108" xr:uid="{00000000-0005-0000-0000-0000D8340000}"/>
    <cellStyle name="SAPBEXHLevel0X 2 6 11" xfId="22698" xr:uid="{00000000-0005-0000-0000-0000D9340000}"/>
    <cellStyle name="SAPBEXHLevel0X 2 6 2" xfId="5119" xr:uid="{00000000-0005-0000-0000-0000DA340000}"/>
    <cellStyle name="SAPBEXHLevel0X 2 6 3" xfId="7595" xr:uid="{00000000-0005-0000-0000-0000DB340000}"/>
    <cellStyle name="SAPBEXHLevel0X 2 6 4" xfId="9549" xr:uid="{00000000-0005-0000-0000-0000DC340000}"/>
    <cellStyle name="SAPBEXHLevel0X 2 6 5" xfId="11503" xr:uid="{00000000-0005-0000-0000-0000DD340000}"/>
    <cellStyle name="SAPBEXHLevel0X 2 6 6" xfId="13456" xr:uid="{00000000-0005-0000-0000-0000DE340000}"/>
    <cellStyle name="SAPBEXHLevel0X 2 6 7" xfId="15894" xr:uid="{00000000-0005-0000-0000-0000DF340000}"/>
    <cellStyle name="SAPBEXHLevel0X 2 6 8" xfId="17487" xr:uid="{00000000-0005-0000-0000-0000E0340000}"/>
    <cellStyle name="SAPBEXHLevel0X 2 6 9" xfId="19337" xr:uid="{00000000-0005-0000-0000-0000E1340000}"/>
    <cellStyle name="SAPBEXHLevel0X 2 7" xfId="2587" xr:uid="{00000000-0005-0000-0000-0000E2340000}"/>
    <cellStyle name="SAPBEXHLevel0X 2 7 10" xfId="21443" xr:uid="{00000000-0005-0000-0000-0000E3340000}"/>
    <cellStyle name="SAPBEXHLevel0X 2 7 11" xfId="22996" xr:uid="{00000000-0005-0000-0000-0000E4340000}"/>
    <cellStyle name="SAPBEXHLevel0X 2 7 2" xfId="5489" xr:uid="{00000000-0005-0000-0000-0000E5340000}"/>
    <cellStyle name="SAPBEXHLevel0X 2 7 3" xfId="7965" xr:uid="{00000000-0005-0000-0000-0000E6340000}"/>
    <cellStyle name="SAPBEXHLevel0X 2 7 4" xfId="9917" xr:uid="{00000000-0005-0000-0000-0000E7340000}"/>
    <cellStyle name="SAPBEXHLevel0X 2 7 5" xfId="11872" xr:uid="{00000000-0005-0000-0000-0000E8340000}"/>
    <cellStyle name="SAPBEXHLevel0X 2 7 6" xfId="13824" xr:uid="{00000000-0005-0000-0000-0000E9340000}"/>
    <cellStyle name="SAPBEXHLevel0X 2 7 7" xfId="14957" xr:uid="{00000000-0005-0000-0000-0000EA340000}"/>
    <cellStyle name="SAPBEXHLevel0X 2 7 8" xfId="17846" xr:uid="{00000000-0005-0000-0000-0000EB340000}"/>
    <cellStyle name="SAPBEXHLevel0X 2 7 9" xfId="19684" xr:uid="{00000000-0005-0000-0000-0000EC340000}"/>
    <cellStyle name="SAPBEXHLevel0X 2 8" xfId="2740" xr:uid="{00000000-0005-0000-0000-0000ED340000}"/>
    <cellStyle name="SAPBEXHLevel0X 2 8 10" xfId="21578" xr:uid="{00000000-0005-0000-0000-0000EE340000}"/>
    <cellStyle name="SAPBEXHLevel0X 2 8 11" xfId="23108" xr:uid="{00000000-0005-0000-0000-0000EF340000}"/>
    <cellStyle name="SAPBEXHLevel0X 2 8 2" xfId="5642" xr:uid="{00000000-0005-0000-0000-0000F0340000}"/>
    <cellStyle name="SAPBEXHLevel0X 2 8 3" xfId="8118" xr:uid="{00000000-0005-0000-0000-0000F1340000}"/>
    <cellStyle name="SAPBEXHLevel0X 2 8 4" xfId="10070" xr:uid="{00000000-0005-0000-0000-0000F2340000}"/>
    <cellStyle name="SAPBEXHLevel0X 2 8 5" xfId="12025" xr:uid="{00000000-0005-0000-0000-0000F3340000}"/>
    <cellStyle name="SAPBEXHLevel0X 2 8 6" xfId="13975" xr:uid="{00000000-0005-0000-0000-0000F4340000}"/>
    <cellStyle name="SAPBEXHLevel0X 2 8 7" xfId="16104" xr:uid="{00000000-0005-0000-0000-0000F5340000}"/>
    <cellStyle name="SAPBEXHLevel0X 2 8 8" xfId="17992" xr:uid="{00000000-0005-0000-0000-0000F6340000}"/>
    <cellStyle name="SAPBEXHLevel0X 2 8 9" xfId="19828" xr:uid="{00000000-0005-0000-0000-0000F7340000}"/>
    <cellStyle name="SAPBEXHLevel0X 2 9" xfId="3128" xr:uid="{00000000-0005-0000-0000-0000F8340000}"/>
    <cellStyle name="SAPBEXHLevel0X 20" xfId="15814" xr:uid="{00000000-0005-0000-0000-0000F9340000}"/>
    <cellStyle name="SAPBEXHLevel0X 21" xfId="15678" xr:uid="{00000000-0005-0000-0000-0000FA340000}"/>
    <cellStyle name="SAPBEXHLevel0X 22" xfId="15486" xr:uid="{00000000-0005-0000-0000-0000FB340000}"/>
    <cellStyle name="SAPBEXHLevel0X 23" xfId="18649" xr:uid="{00000000-0005-0000-0000-0000FC340000}"/>
    <cellStyle name="SAPBEXHLevel0X 24" xfId="15428" xr:uid="{00000000-0005-0000-0000-0000FD340000}"/>
    <cellStyle name="SAPBEXHLevel0X 3" xfId="455" xr:uid="{00000000-0005-0000-0000-0000FE340000}"/>
    <cellStyle name="SAPBEXHLevel0X 3 10" xfId="5836" xr:uid="{00000000-0005-0000-0000-0000FF340000}"/>
    <cellStyle name="SAPBEXHLevel0X 3 11" xfId="2920" xr:uid="{00000000-0005-0000-0000-000000350000}"/>
    <cellStyle name="SAPBEXHLevel0X 3 12" xfId="5966" xr:uid="{00000000-0005-0000-0000-000001350000}"/>
    <cellStyle name="SAPBEXHLevel0X 3 13" xfId="2989" xr:uid="{00000000-0005-0000-0000-000002350000}"/>
    <cellStyle name="SAPBEXHLevel0X 3 14" xfId="14299" xr:uid="{00000000-0005-0000-0000-000003350000}"/>
    <cellStyle name="SAPBEXHLevel0X 3 15" xfId="14719" xr:uid="{00000000-0005-0000-0000-000004350000}"/>
    <cellStyle name="SAPBEXHLevel0X 3 16" xfId="15466" xr:uid="{00000000-0005-0000-0000-000005350000}"/>
    <cellStyle name="SAPBEXHLevel0X 3 17" xfId="19400" xr:uid="{00000000-0005-0000-0000-000006350000}"/>
    <cellStyle name="SAPBEXHLevel0X 3 18" xfId="15287" xr:uid="{00000000-0005-0000-0000-000007350000}"/>
    <cellStyle name="SAPBEXHLevel0X 3 2" xfId="1003" xr:uid="{00000000-0005-0000-0000-000008350000}"/>
    <cellStyle name="SAPBEXHLevel0X 3 2 10" xfId="20050" xr:uid="{00000000-0005-0000-0000-000009350000}"/>
    <cellStyle name="SAPBEXHLevel0X 3 2 11" xfId="21797" xr:uid="{00000000-0005-0000-0000-00000A350000}"/>
    <cellStyle name="SAPBEXHLevel0X 3 2 2" xfId="3906" xr:uid="{00000000-0005-0000-0000-00000B350000}"/>
    <cellStyle name="SAPBEXHLevel0X 3 2 3" xfId="6384" xr:uid="{00000000-0005-0000-0000-00000C350000}"/>
    <cellStyle name="SAPBEXHLevel0X 3 2 4" xfId="8341" xr:uid="{00000000-0005-0000-0000-00000D350000}"/>
    <cellStyle name="SAPBEXHLevel0X 3 2 5" xfId="10294" xr:uid="{00000000-0005-0000-0000-00000E350000}"/>
    <cellStyle name="SAPBEXHLevel0X 3 2 6" xfId="12249" xr:uid="{00000000-0005-0000-0000-00000F350000}"/>
    <cellStyle name="SAPBEXHLevel0X 3 2 7" xfId="14223" xr:uid="{00000000-0005-0000-0000-000010350000}"/>
    <cellStyle name="SAPBEXHLevel0X 3 2 8" xfId="16327" xr:uid="{00000000-0005-0000-0000-000011350000}"/>
    <cellStyle name="SAPBEXHLevel0X 3 2 9" xfId="18215" xr:uid="{00000000-0005-0000-0000-000012350000}"/>
    <cellStyle name="SAPBEXHLevel0X 3 3" xfId="1316" xr:uid="{00000000-0005-0000-0000-000013350000}"/>
    <cellStyle name="SAPBEXHLevel0X 3 3 10" xfId="20301" xr:uid="{00000000-0005-0000-0000-000014350000}"/>
    <cellStyle name="SAPBEXHLevel0X 3 3 11" xfId="21993" xr:uid="{00000000-0005-0000-0000-000015350000}"/>
    <cellStyle name="SAPBEXHLevel0X 3 3 2" xfId="4219" xr:uid="{00000000-0005-0000-0000-000016350000}"/>
    <cellStyle name="SAPBEXHLevel0X 3 3 3" xfId="6697" xr:uid="{00000000-0005-0000-0000-000017350000}"/>
    <cellStyle name="SAPBEXHLevel0X 3 3 4" xfId="8653" xr:uid="{00000000-0005-0000-0000-000018350000}"/>
    <cellStyle name="SAPBEXHLevel0X 3 3 5" xfId="10606" xr:uid="{00000000-0005-0000-0000-000019350000}"/>
    <cellStyle name="SAPBEXHLevel0X 3 3 6" xfId="12560" xr:uid="{00000000-0005-0000-0000-00001A350000}"/>
    <cellStyle name="SAPBEXHLevel0X 3 3 7" xfId="14609" xr:uid="{00000000-0005-0000-0000-00001B350000}"/>
    <cellStyle name="SAPBEXHLevel0X 3 3 8" xfId="16622" xr:uid="{00000000-0005-0000-0000-00001C350000}"/>
    <cellStyle name="SAPBEXHLevel0X 3 3 9" xfId="18494" xr:uid="{00000000-0005-0000-0000-00001D350000}"/>
    <cellStyle name="SAPBEXHLevel0X 3 4" xfId="1661" xr:uid="{00000000-0005-0000-0000-00001E350000}"/>
    <cellStyle name="SAPBEXHLevel0X 3 4 10" xfId="20629" xr:uid="{00000000-0005-0000-0000-00001F350000}"/>
    <cellStyle name="SAPBEXHLevel0X 3 4 11" xfId="22301" xr:uid="{00000000-0005-0000-0000-000020350000}"/>
    <cellStyle name="SAPBEXHLevel0X 3 4 2" xfId="4564" xr:uid="{00000000-0005-0000-0000-000021350000}"/>
    <cellStyle name="SAPBEXHLevel0X 3 4 3" xfId="7042" xr:uid="{00000000-0005-0000-0000-000022350000}"/>
    <cellStyle name="SAPBEXHLevel0X 3 4 4" xfId="8998" xr:uid="{00000000-0005-0000-0000-000023350000}"/>
    <cellStyle name="SAPBEXHLevel0X 3 4 5" xfId="10951" xr:uid="{00000000-0005-0000-0000-000024350000}"/>
    <cellStyle name="SAPBEXHLevel0X 3 4 6" xfId="12905" xr:uid="{00000000-0005-0000-0000-000025350000}"/>
    <cellStyle name="SAPBEXHLevel0X 3 4 7" xfId="12468" xr:uid="{00000000-0005-0000-0000-000026350000}"/>
    <cellStyle name="SAPBEXHLevel0X 3 4 8" xfId="16960" xr:uid="{00000000-0005-0000-0000-000027350000}"/>
    <cellStyle name="SAPBEXHLevel0X 3 4 9" xfId="18831" xr:uid="{00000000-0005-0000-0000-000028350000}"/>
    <cellStyle name="SAPBEXHLevel0X 3 5" xfId="1928" xr:uid="{00000000-0005-0000-0000-000029350000}"/>
    <cellStyle name="SAPBEXHLevel0X 3 5 10" xfId="20839" xr:uid="{00000000-0005-0000-0000-00002A350000}"/>
    <cellStyle name="SAPBEXHLevel0X 3 5 11" xfId="22453" xr:uid="{00000000-0005-0000-0000-00002B350000}"/>
    <cellStyle name="SAPBEXHLevel0X 3 5 2" xfId="4831" xr:uid="{00000000-0005-0000-0000-00002C350000}"/>
    <cellStyle name="SAPBEXHLevel0X 3 5 3" xfId="7309" xr:uid="{00000000-0005-0000-0000-00002D350000}"/>
    <cellStyle name="SAPBEXHLevel0X 3 5 4" xfId="9263" xr:uid="{00000000-0005-0000-0000-00002E350000}"/>
    <cellStyle name="SAPBEXHLevel0X 3 5 5" xfId="11217" xr:uid="{00000000-0005-0000-0000-00002F350000}"/>
    <cellStyle name="SAPBEXHLevel0X 3 5 6" xfId="13169" xr:uid="{00000000-0005-0000-0000-000030350000}"/>
    <cellStyle name="SAPBEXHLevel0X 3 5 7" xfId="14308" xr:uid="{00000000-0005-0000-0000-000031350000}"/>
    <cellStyle name="SAPBEXHLevel0X 3 5 8" xfId="17205" xr:uid="{00000000-0005-0000-0000-000032350000}"/>
    <cellStyle name="SAPBEXHLevel0X 3 5 9" xfId="19064" xr:uid="{00000000-0005-0000-0000-000033350000}"/>
    <cellStyle name="SAPBEXHLevel0X 3 6" xfId="2139" xr:uid="{00000000-0005-0000-0000-000034350000}"/>
    <cellStyle name="SAPBEXHLevel0X 3 6 10" xfId="21033" xr:uid="{00000000-0005-0000-0000-000035350000}"/>
    <cellStyle name="SAPBEXHLevel0X 3 6 11" xfId="22624" xr:uid="{00000000-0005-0000-0000-000036350000}"/>
    <cellStyle name="SAPBEXHLevel0X 3 6 2" xfId="5042" xr:uid="{00000000-0005-0000-0000-000037350000}"/>
    <cellStyle name="SAPBEXHLevel0X 3 6 3" xfId="7519" xr:uid="{00000000-0005-0000-0000-000038350000}"/>
    <cellStyle name="SAPBEXHLevel0X 3 6 4" xfId="9472" xr:uid="{00000000-0005-0000-0000-000039350000}"/>
    <cellStyle name="SAPBEXHLevel0X 3 6 5" xfId="11426" xr:uid="{00000000-0005-0000-0000-00003A350000}"/>
    <cellStyle name="SAPBEXHLevel0X 3 6 6" xfId="13379" xr:uid="{00000000-0005-0000-0000-00003B350000}"/>
    <cellStyle name="SAPBEXHLevel0X 3 6 7" xfId="12956" xr:uid="{00000000-0005-0000-0000-00003C350000}"/>
    <cellStyle name="SAPBEXHLevel0X 3 6 8" xfId="17410" xr:uid="{00000000-0005-0000-0000-00003D350000}"/>
    <cellStyle name="SAPBEXHLevel0X 3 6 9" xfId="19262" xr:uid="{00000000-0005-0000-0000-00003E350000}"/>
    <cellStyle name="SAPBEXHLevel0X 3 7" xfId="2503" xr:uid="{00000000-0005-0000-0000-00003F350000}"/>
    <cellStyle name="SAPBEXHLevel0X 3 7 10" xfId="21361" xr:uid="{00000000-0005-0000-0000-000040350000}"/>
    <cellStyle name="SAPBEXHLevel0X 3 7 11" xfId="22915" xr:uid="{00000000-0005-0000-0000-000041350000}"/>
    <cellStyle name="SAPBEXHLevel0X 3 7 2" xfId="5405" xr:uid="{00000000-0005-0000-0000-000042350000}"/>
    <cellStyle name="SAPBEXHLevel0X 3 7 3" xfId="7881" xr:uid="{00000000-0005-0000-0000-000043350000}"/>
    <cellStyle name="SAPBEXHLevel0X 3 7 4" xfId="9833" xr:uid="{00000000-0005-0000-0000-000044350000}"/>
    <cellStyle name="SAPBEXHLevel0X 3 7 5" xfId="11788" xr:uid="{00000000-0005-0000-0000-000045350000}"/>
    <cellStyle name="SAPBEXHLevel0X 3 7 6" xfId="13740" xr:uid="{00000000-0005-0000-0000-000046350000}"/>
    <cellStyle name="SAPBEXHLevel0X 3 7 7" xfId="13073" xr:uid="{00000000-0005-0000-0000-000047350000}"/>
    <cellStyle name="SAPBEXHLevel0X 3 7 8" xfId="17762" xr:uid="{00000000-0005-0000-0000-000048350000}"/>
    <cellStyle name="SAPBEXHLevel0X 3 7 9" xfId="19601" xr:uid="{00000000-0005-0000-0000-000049350000}"/>
    <cellStyle name="SAPBEXHLevel0X 3 8" xfId="2330" xr:uid="{00000000-0005-0000-0000-00004A350000}"/>
    <cellStyle name="SAPBEXHLevel0X 3 8 10" xfId="21210" xr:uid="{00000000-0005-0000-0000-00004B350000}"/>
    <cellStyle name="SAPBEXHLevel0X 3 8 11" xfId="22786" xr:uid="{00000000-0005-0000-0000-00004C350000}"/>
    <cellStyle name="SAPBEXHLevel0X 3 8 2" xfId="5233" xr:uid="{00000000-0005-0000-0000-00004D350000}"/>
    <cellStyle name="SAPBEXHLevel0X 3 8 3" xfId="7709" xr:uid="{00000000-0005-0000-0000-00004E350000}"/>
    <cellStyle name="SAPBEXHLevel0X 3 8 4" xfId="9662" xr:uid="{00000000-0005-0000-0000-00004F350000}"/>
    <cellStyle name="SAPBEXHLevel0X 3 8 5" xfId="11616" xr:uid="{00000000-0005-0000-0000-000050350000}"/>
    <cellStyle name="SAPBEXHLevel0X 3 8 6" xfId="13568" xr:uid="{00000000-0005-0000-0000-000051350000}"/>
    <cellStyle name="SAPBEXHLevel0X 3 8 7" xfId="14398" xr:uid="{00000000-0005-0000-0000-000052350000}"/>
    <cellStyle name="SAPBEXHLevel0X 3 8 8" xfId="17596" xr:uid="{00000000-0005-0000-0000-000053350000}"/>
    <cellStyle name="SAPBEXHLevel0X 3 8 9" xfId="19442" xr:uid="{00000000-0005-0000-0000-000054350000}"/>
    <cellStyle name="SAPBEXHLevel0X 3 9" xfId="3358" xr:uid="{00000000-0005-0000-0000-000055350000}"/>
    <cellStyle name="SAPBEXHLevel0X 4" xfId="415" xr:uid="{00000000-0005-0000-0000-000056350000}"/>
    <cellStyle name="SAPBEXHLevel0X 4 10" xfId="3318" xr:uid="{00000000-0005-0000-0000-000057350000}"/>
    <cellStyle name="SAPBEXHLevel0X 4 11" xfId="5796" xr:uid="{00000000-0005-0000-0000-000058350000}"/>
    <cellStyle name="SAPBEXHLevel0X 4 12" xfId="5888" xr:uid="{00000000-0005-0000-0000-000059350000}"/>
    <cellStyle name="SAPBEXHLevel0X 4 13" xfId="6013" xr:uid="{00000000-0005-0000-0000-00005A350000}"/>
    <cellStyle name="SAPBEXHLevel0X 4 14" xfId="7854" xr:uid="{00000000-0005-0000-0000-00005B350000}"/>
    <cellStyle name="SAPBEXHLevel0X 4 15" xfId="14233" xr:uid="{00000000-0005-0000-0000-00005C350000}"/>
    <cellStyle name="SAPBEXHLevel0X 4 16" xfId="8314" xr:uid="{00000000-0005-0000-0000-00005D350000}"/>
    <cellStyle name="SAPBEXHLevel0X 4 17" xfId="15025" xr:uid="{00000000-0005-0000-0000-00005E350000}"/>
    <cellStyle name="SAPBEXHLevel0X 4 18" xfId="18881" xr:uid="{00000000-0005-0000-0000-00005F350000}"/>
    <cellStyle name="SAPBEXHLevel0X 4 19" xfId="15475" xr:uid="{00000000-0005-0000-0000-000060350000}"/>
    <cellStyle name="SAPBEXHLevel0X 4 2" xfId="603" xr:uid="{00000000-0005-0000-0000-000061350000}"/>
    <cellStyle name="SAPBEXHLevel0X 4 2 10" xfId="3654" xr:uid="{00000000-0005-0000-0000-000062350000}"/>
    <cellStyle name="SAPBEXHLevel0X 4 2 11" xfId="15130" xr:uid="{00000000-0005-0000-0000-000063350000}"/>
    <cellStyle name="SAPBEXHLevel0X 4 2 12" xfId="15587" xr:uid="{00000000-0005-0000-0000-000064350000}"/>
    <cellStyle name="SAPBEXHLevel0X 4 2 13" xfId="14749" xr:uid="{00000000-0005-0000-0000-000065350000}"/>
    <cellStyle name="SAPBEXHLevel0X 4 2 14" xfId="18389" xr:uid="{00000000-0005-0000-0000-000066350000}"/>
    <cellStyle name="SAPBEXHLevel0X 4 2 15" xfId="12649" xr:uid="{00000000-0005-0000-0000-000067350000}"/>
    <cellStyle name="SAPBEXHLevel0X 4 2 2" xfId="1097" xr:uid="{00000000-0005-0000-0000-000068350000}"/>
    <cellStyle name="SAPBEXHLevel0X 4 2 2 10" xfId="20143" xr:uid="{00000000-0005-0000-0000-000069350000}"/>
    <cellStyle name="SAPBEXHLevel0X 4 2 2 11" xfId="21882" xr:uid="{00000000-0005-0000-0000-00006A350000}"/>
    <cellStyle name="SAPBEXHLevel0X 4 2 2 2" xfId="4000" xr:uid="{00000000-0005-0000-0000-00006B350000}"/>
    <cellStyle name="SAPBEXHLevel0X 4 2 2 3" xfId="6478" xr:uid="{00000000-0005-0000-0000-00006C350000}"/>
    <cellStyle name="SAPBEXHLevel0X 4 2 2 4" xfId="8435" xr:uid="{00000000-0005-0000-0000-00006D350000}"/>
    <cellStyle name="SAPBEXHLevel0X 4 2 2 5" xfId="10388" xr:uid="{00000000-0005-0000-0000-00006E350000}"/>
    <cellStyle name="SAPBEXHLevel0X 4 2 2 6" xfId="12343" xr:uid="{00000000-0005-0000-0000-00006F350000}"/>
    <cellStyle name="SAPBEXHLevel0X 4 2 2 7" xfId="14221" xr:uid="{00000000-0005-0000-0000-000070350000}"/>
    <cellStyle name="SAPBEXHLevel0X 4 2 2 8" xfId="16421" xr:uid="{00000000-0005-0000-0000-000071350000}"/>
    <cellStyle name="SAPBEXHLevel0X 4 2 2 9" xfId="18309" xr:uid="{00000000-0005-0000-0000-000072350000}"/>
    <cellStyle name="SAPBEXHLevel0X 4 2 3" xfId="1382" xr:uid="{00000000-0005-0000-0000-000073350000}"/>
    <cellStyle name="SAPBEXHLevel0X 4 2 3 10" xfId="20367" xr:uid="{00000000-0005-0000-0000-000074350000}"/>
    <cellStyle name="SAPBEXHLevel0X 4 2 3 11" xfId="22059" xr:uid="{00000000-0005-0000-0000-000075350000}"/>
    <cellStyle name="SAPBEXHLevel0X 4 2 3 2" xfId="4285" xr:uid="{00000000-0005-0000-0000-000076350000}"/>
    <cellStyle name="SAPBEXHLevel0X 4 2 3 3" xfId="6763" xr:uid="{00000000-0005-0000-0000-000077350000}"/>
    <cellStyle name="SAPBEXHLevel0X 4 2 3 4" xfId="8719" xr:uid="{00000000-0005-0000-0000-000078350000}"/>
    <cellStyle name="SAPBEXHLevel0X 4 2 3 5" xfId="10672" xr:uid="{00000000-0005-0000-0000-000079350000}"/>
    <cellStyle name="SAPBEXHLevel0X 4 2 3 6" xfId="12626" xr:uid="{00000000-0005-0000-0000-00007A350000}"/>
    <cellStyle name="SAPBEXHLevel0X 4 2 3 7" xfId="14428" xr:uid="{00000000-0005-0000-0000-00007B350000}"/>
    <cellStyle name="SAPBEXHLevel0X 4 2 3 8" xfId="16688" xr:uid="{00000000-0005-0000-0000-00007C350000}"/>
    <cellStyle name="SAPBEXHLevel0X 4 2 3 9" xfId="18560" xr:uid="{00000000-0005-0000-0000-00007D350000}"/>
    <cellStyle name="SAPBEXHLevel0X 4 2 4" xfId="1746" xr:uid="{00000000-0005-0000-0000-00007E350000}"/>
    <cellStyle name="SAPBEXHLevel0X 4 2 4 10" xfId="20713" xr:uid="{00000000-0005-0000-0000-00007F350000}"/>
    <cellStyle name="SAPBEXHLevel0X 4 2 4 11" xfId="22377" xr:uid="{00000000-0005-0000-0000-000080350000}"/>
    <cellStyle name="SAPBEXHLevel0X 4 2 4 2" xfId="4649" xr:uid="{00000000-0005-0000-0000-000081350000}"/>
    <cellStyle name="SAPBEXHLevel0X 4 2 4 3" xfId="7127" xr:uid="{00000000-0005-0000-0000-000082350000}"/>
    <cellStyle name="SAPBEXHLevel0X 4 2 4 4" xfId="9083" xr:uid="{00000000-0005-0000-0000-000083350000}"/>
    <cellStyle name="SAPBEXHLevel0X 4 2 4 5" xfId="11036" xr:uid="{00000000-0005-0000-0000-000084350000}"/>
    <cellStyle name="SAPBEXHLevel0X 4 2 4 6" xfId="12990" xr:uid="{00000000-0005-0000-0000-000085350000}"/>
    <cellStyle name="SAPBEXHLevel0X 4 2 4 7" xfId="11741" xr:uid="{00000000-0005-0000-0000-000086350000}"/>
    <cellStyle name="SAPBEXHLevel0X 4 2 4 8" xfId="17045" xr:uid="{00000000-0005-0000-0000-000087350000}"/>
    <cellStyle name="SAPBEXHLevel0X 4 2 4 9" xfId="18915" xr:uid="{00000000-0005-0000-0000-000088350000}"/>
    <cellStyle name="SAPBEXHLevel0X 4 2 5" xfId="1996" xr:uid="{00000000-0005-0000-0000-000089350000}"/>
    <cellStyle name="SAPBEXHLevel0X 4 2 5 10" xfId="20907" xr:uid="{00000000-0005-0000-0000-00008A350000}"/>
    <cellStyle name="SAPBEXHLevel0X 4 2 5 11" xfId="22521" xr:uid="{00000000-0005-0000-0000-00008B350000}"/>
    <cellStyle name="SAPBEXHLevel0X 4 2 5 2" xfId="4899" xr:uid="{00000000-0005-0000-0000-00008C350000}"/>
    <cellStyle name="SAPBEXHLevel0X 4 2 5 3" xfId="7377" xr:uid="{00000000-0005-0000-0000-00008D350000}"/>
    <cellStyle name="SAPBEXHLevel0X 4 2 5 4" xfId="9331" xr:uid="{00000000-0005-0000-0000-00008E350000}"/>
    <cellStyle name="SAPBEXHLevel0X 4 2 5 5" xfId="11285" xr:uid="{00000000-0005-0000-0000-00008F350000}"/>
    <cellStyle name="SAPBEXHLevel0X 4 2 5 6" xfId="13237" xr:uid="{00000000-0005-0000-0000-000090350000}"/>
    <cellStyle name="SAPBEXHLevel0X 4 2 5 7" xfId="13059" xr:uid="{00000000-0005-0000-0000-000091350000}"/>
    <cellStyle name="SAPBEXHLevel0X 4 2 5 8" xfId="17273" xr:uid="{00000000-0005-0000-0000-000092350000}"/>
    <cellStyle name="SAPBEXHLevel0X 4 2 5 9" xfId="19132" xr:uid="{00000000-0005-0000-0000-000093350000}"/>
    <cellStyle name="SAPBEXHLevel0X 4 2 6" xfId="3506" xr:uid="{00000000-0005-0000-0000-000094350000}"/>
    <cellStyle name="SAPBEXHLevel0X 4 2 7" xfId="5984" xr:uid="{00000000-0005-0000-0000-000095350000}"/>
    <cellStyle name="SAPBEXHLevel0X 4 2 8" xfId="6590" xr:uid="{00000000-0005-0000-0000-000096350000}"/>
    <cellStyle name="SAPBEXHLevel0X 4 2 9" xfId="5184" xr:uid="{00000000-0005-0000-0000-000097350000}"/>
    <cellStyle name="SAPBEXHLevel0X 4 3" xfId="963" xr:uid="{00000000-0005-0000-0000-000098350000}"/>
    <cellStyle name="SAPBEXHLevel0X 4 3 10" xfId="20012" xr:uid="{00000000-0005-0000-0000-000099350000}"/>
    <cellStyle name="SAPBEXHLevel0X 4 3 11" xfId="21759" xr:uid="{00000000-0005-0000-0000-00009A350000}"/>
    <cellStyle name="SAPBEXHLevel0X 4 3 2" xfId="3866" xr:uid="{00000000-0005-0000-0000-00009B350000}"/>
    <cellStyle name="SAPBEXHLevel0X 4 3 3" xfId="6344" xr:uid="{00000000-0005-0000-0000-00009C350000}"/>
    <cellStyle name="SAPBEXHLevel0X 4 3 4" xfId="8301" xr:uid="{00000000-0005-0000-0000-00009D350000}"/>
    <cellStyle name="SAPBEXHLevel0X 4 3 5" xfId="10254" xr:uid="{00000000-0005-0000-0000-00009E350000}"/>
    <cellStyle name="SAPBEXHLevel0X 4 3 6" xfId="12209" xr:uid="{00000000-0005-0000-0000-00009F350000}"/>
    <cellStyle name="SAPBEXHLevel0X 4 3 7" xfId="15291" xr:uid="{00000000-0005-0000-0000-0000A0350000}"/>
    <cellStyle name="SAPBEXHLevel0X 4 3 8" xfId="16287" xr:uid="{00000000-0005-0000-0000-0000A1350000}"/>
    <cellStyle name="SAPBEXHLevel0X 4 3 9" xfId="18176" xr:uid="{00000000-0005-0000-0000-0000A2350000}"/>
    <cellStyle name="SAPBEXHLevel0X 4 4" xfId="1276" xr:uid="{00000000-0005-0000-0000-0000A3350000}"/>
    <cellStyle name="SAPBEXHLevel0X 4 4 10" xfId="20263" xr:uid="{00000000-0005-0000-0000-0000A4350000}"/>
    <cellStyle name="SAPBEXHLevel0X 4 4 11" xfId="21955" xr:uid="{00000000-0005-0000-0000-0000A5350000}"/>
    <cellStyle name="SAPBEXHLevel0X 4 4 2" xfId="4179" xr:uid="{00000000-0005-0000-0000-0000A6350000}"/>
    <cellStyle name="SAPBEXHLevel0X 4 4 3" xfId="6657" xr:uid="{00000000-0005-0000-0000-0000A7350000}"/>
    <cellStyle name="SAPBEXHLevel0X 4 4 4" xfId="8613" xr:uid="{00000000-0005-0000-0000-0000A8350000}"/>
    <cellStyle name="SAPBEXHLevel0X 4 4 5" xfId="10566" xr:uid="{00000000-0005-0000-0000-0000A9350000}"/>
    <cellStyle name="SAPBEXHLevel0X 4 4 6" xfId="12520" xr:uid="{00000000-0005-0000-0000-0000AA350000}"/>
    <cellStyle name="SAPBEXHLevel0X 4 4 7" xfId="15940" xr:uid="{00000000-0005-0000-0000-0000AB350000}"/>
    <cellStyle name="SAPBEXHLevel0X 4 4 8" xfId="16582" xr:uid="{00000000-0005-0000-0000-0000AC350000}"/>
    <cellStyle name="SAPBEXHLevel0X 4 4 9" xfId="18455" xr:uid="{00000000-0005-0000-0000-0000AD350000}"/>
    <cellStyle name="SAPBEXHLevel0X 4 5" xfId="1622" xr:uid="{00000000-0005-0000-0000-0000AE350000}"/>
    <cellStyle name="SAPBEXHLevel0X 4 5 10" xfId="20590" xr:uid="{00000000-0005-0000-0000-0000AF350000}"/>
    <cellStyle name="SAPBEXHLevel0X 4 5 11" xfId="22262" xr:uid="{00000000-0005-0000-0000-0000B0350000}"/>
    <cellStyle name="SAPBEXHLevel0X 4 5 2" xfId="4525" xr:uid="{00000000-0005-0000-0000-0000B1350000}"/>
    <cellStyle name="SAPBEXHLevel0X 4 5 3" xfId="7003" xr:uid="{00000000-0005-0000-0000-0000B2350000}"/>
    <cellStyle name="SAPBEXHLevel0X 4 5 4" xfId="8959" xr:uid="{00000000-0005-0000-0000-0000B3350000}"/>
    <cellStyle name="SAPBEXHLevel0X 4 5 5" xfId="10912" xr:uid="{00000000-0005-0000-0000-0000B4350000}"/>
    <cellStyle name="SAPBEXHLevel0X 4 5 6" xfId="12866" xr:uid="{00000000-0005-0000-0000-0000B5350000}"/>
    <cellStyle name="SAPBEXHLevel0X 4 5 7" xfId="14410" xr:uid="{00000000-0005-0000-0000-0000B6350000}"/>
    <cellStyle name="SAPBEXHLevel0X 4 5 8" xfId="16921" xr:uid="{00000000-0005-0000-0000-0000B7350000}"/>
    <cellStyle name="SAPBEXHLevel0X 4 5 9" xfId="18792" xr:uid="{00000000-0005-0000-0000-0000B8350000}"/>
    <cellStyle name="SAPBEXHLevel0X 4 6" xfId="1890" xr:uid="{00000000-0005-0000-0000-0000B9350000}"/>
    <cellStyle name="SAPBEXHLevel0X 4 6 10" xfId="20801" xr:uid="{00000000-0005-0000-0000-0000BA350000}"/>
    <cellStyle name="SAPBEXHLevel0X 4 6 11" xfId="22415" xr:uid="{00000000-0005-0000-0000-0000BB350000}"/>
    <cellStyle name="SAPBEXHLevel0X 4 6 2" xfId="4793" xr:uid="{00000000-0005-0000-0000-0000BC350000}"/>
    <cellStyle name="SAPBEXHLevel0X 4 6 3" xfId="7271" xr:uid="{00000000-0005-0000-0000-0000BD350000}"/>
    <cellStyle name="SAPBEXHLevel0X 4 6 4" xfId="9225" xr:uid="{00000000-0005-0000-0000-0000BE350000}"/>
    <cellStyle name="SAPBEXHLevel0X 4 6 5" xfId="11179" xr:uid="{00000000-0005-0000-0000-0000BF350000}"/>
    <cellStyle name="SAPBEXHLevel0X 4 6 6" xfId="13131" xr:uid="{00000000-0005-0000-0000-0000C0350000}"/>
    <cellStyle name="SAPBEXHLevel0X 4 6 7" xfId="15580" xr:uid="{00000000-0005-0000-0000-0000C1350000}"/>
    <cellStyle name="SAPBEXHLevel0X 4 6 8" xfId="17167" xr:uid="{00000000-0005-0000-0000-0000C2350000}"/>
    <cellStyle name="SAPBEXHLevel0X 4 6 9" xfId="19026" xr:uid="{00000000-0005-0000-0000-0000C3350000}"/>
    <cellStyle name="SAPBEXHLevel0X 4 7" xfId="2212" xr:uid="{00000000-0005-0000-0000-0000C4350000}"/>
    <cellStyle name="SAPBEXHLevel0X 4 7 10" xfId="21104" xr:uid="{00000000-0005-0000-0000-0000C5350000}"/>
    <cellStyle name="SAPBEXHLevel0X 4 7 11" xfId="22694" xr:uid="{00000000-0005-0000-0000-0000C6350000}"/>
    <cellStyle name="SAPBEXHLevel0X 4 7 2" xfId="5115" xr:uid="{00000000-0005-0000-0000-0000C7350000}"/>
    <cellStyle name="SAPBEXHLevel0X 4 7 3" xfId="7591" xr:uid="{00000000-0005-0000-0000-0000C8350000}"/>
    <cellStyle name="SAPBEXHLevel0X 4 7 4" xfId="9545" xr:uid="{00000000-0005-0000-0000-0000C9350000}"/>
    <cellStyle name="SAPBEXHLevel0X 4 7 5" xfId="11499" xr:uid="{00000000-0005-0000-0000-0000CA350000}"/>
    <cellStyle name="SAPBEXHLevel0X 4 7 6" xfId="13452" xr:uid="{00000000-0005-0000-0000-0000CB350000}"/>
    <cellStyle name="SAPBEXHLevel0X 4 7 7" xfId="15807" xr:uid="{00000000-0005-0000-0000-0000CC350000}"/>
    <cellStyle name="SAPBEXHLevel0X 4 7 8" xfId="17483" xr:uid="{00000000-0005-0000-0000-0000CD350000}"/>
    <cellStyle name="SAPBEXHLevel0X 4 7 9" xfId="19333" xr:uid="{00000000-0005-0000-0000-0000CE350000}"/>
    <cellStyle name="SAPBEXHLevel0X 4 8" xfId="2562" xr:uid="{00000000-0005-0000-0000-0000CF350000}"/>
    <cellStyle name="SAPBEXHLevel0X 4 8 10" xfId="21418" xr:uid="{00000000-0005-0000-0000-0000D0350000}"/>
    <cellStyle name="SAPBEXHLevel0X 4 8 11" xfId="22971" xr:uid="{00000000-0005-0000-0000-0000D1350000}"/>
    <cellStyle name="SAPBEXHLevel0X 4 8 2" xfId="5464" xr:uid="{00000000-0005-0000-0000-0000D2350000}"/>
    <cellStyle name="SAPBEXHLevel0X 4 8 3" xfId="7940" xr:uid="{00000000-0005-0000-0000-0000D3350000}"/>
    <cellStyle name="SAPBEXHLevel0X 4 8 4" xfId="9892" xr:uid="{00000000-0005-0000-0000-0000D4350000}"/>
    <cellStyle name="SAPBEXHLevel0X 4 8 5" xfId="11847" xr:uid="{00000000-0005-0000-0000-0000D5350000}"/>
    <cellStyle name="SAPBEXHLevel0X 4 8 6" xfId="13799" xr:uid="{00000000-0005-0000-0000-0000D6350000}"/>
    <cellStyle name="SAPBEXHLevel0X 4 8 7" xfId="14338" xr:uid="{00000000-0005-0000-0000-0000D7350000}"/>
    <cellStyle name="SAPBEXHLevel0X 4 8 8" xfId="17821" xr:uid="{00000000-0005-0000-0000-0000D8350000}"/>
    <cellStyle name="SAPBEXHLevel0X 4 8 9" xfId="19659" xr:uid="{00000000-0005-0000-0000-0000D9350000}"/>
    <cellStyle name="SAPBEXHLevel0X 4 9" xfId="2351" xr:uid="{00000000-0005-0000-0000-0000DA350000}"/>
    <cellStyle name="SAPBEXHLevel0X 4 9 10" xfId="21231" xr:uid="{00000000-0005-0000-0000-0000DB350000}"/>
    <cellStyle name="SAPBEXHLevel0X 4 9 11" xfId="22807" xr:uid="{00000000-0005-0000-0000-0000DC350000}"/>
    <cellStyle name="SAPBEXHLevel0X 4 9 2" xfId="5254" xr:uid="{00000000-0005-0000-0000-0000DD350000}"/>
    <cellStyle name="SAPBEXHLevel0X 4 9 3" xfId="7730" xr:uid="{00000000-0005-0000-0000-0000DE350000}"/>
    <cellStyle name="SAPBEXHLevel0X 4 9 4" xfId="9683" xr:uid="{00000000-0005-0000-0000-0000DF350000}"/>
    <cellStyle name="SAPBEXHLevel0X 4 9 5" xfId="11637" xr:uid="{00000000-0005-0000-0000-0000E0350000}"/>
    <cellStyle name="SAPBEXHLevel0X 4 9 6" xfId="13589" xr:uid="{00000000-0005-0000-0000-0000E1350000}"/>
    <cellStyle name="SAPBEXHLevel0X 4 9 7" xfId="15775" xr:uid="{00000000-0005-0000-0000-0000E2350000}"/>
    <cellStyle name="SAPBEXHLevel0X 4 9 8" xfId="17617" xr:uid="{00000000-0005-0000-0000-0000E3350000}"/>
    <cellStyle name="SAPBEXHLevel0X 4 9 9" xfId="19463" xr:uid="{00000000-0005-0000-0000-0000E4350000}"/>
    <cellStyle name="SAPBEXHLevel0X 5" xfId="487" xr:uid="{00000000-0005-0000-0000-0000E5350000}"/>
    <cellStyle name="SAPBEXHLevel0X 5 10" xfId="5868" xr:uid="{00000000-0005-0000-0000-0000E6350000}"/>
    <cellStyle name="SAPBEXHLevel0X 5 11" xfId="6436" xr:uid="{00000000-0005-0000-0000-0000E7350000}"/>
    <cellStyle name="SAPBEXHLevel0X 5 12" xfId="3497" xr:uid="{00000000-0005-0000-0000-0000E8350000}"/>
    <cellStyle name="SAPBEXHLevel0X 5 13" xfId="5977" xr:uid="{00000000-0005-0000-0000-0000E9350000}"/>
    <cellStyle name="SAPBEXHLevel0X 5 14" xfId="12449" xr:uid="{00000000-0005-0000-0000-0000EA350000}"/>
    <cellStyle name="SAPBEXHLevel0X 5 15" xfId="14671" xr:uid="{00000000-0005-0000-0000-0000EB350000}"/>
    <cellStyle name="SAPBEXHLevel0X 5 16" xfId="10466" xr:uid="{00000000-0005-0000-0000-0000EC350000}"/>
    <cellStyle name="SAPBEXHLevel0X 5 17" xfId="18264" xr:uid="{00000000-0005-0000-0000-0000ED350000}"/>
    <cellStyle name="SAPBEXHLevel0X 5 18" xfId="13016" xr:uid="{00000000-0005-0000-0000-0000EE350000}"/>
    <cellStyle name="SAPBEXHLevel0X 5 2" xfId="1035" xr:uid="{00000000-0005-0000-0000-0000EF350000}"/>
    <cellStyle name="SAPBEXHLevel0X 5 2 10" xfId="20082" xr:uid="{00000000-0005-0000-0000-0000F0350000}"/>
    <cellStyle name="SAPBEXHLevel0X 5 2 11" xfId="21829" xr:uid="{00000000-0005-0000-0000-0000F1350000}"/>
    <cellStyle name="SAPBEXHLevel0X 5 2 2" xfId="3938" xr:uid="{00000000-0005-0000-0000-0000F2350000}"/>
    <cellStyle name="SAPBEXHLevel0X 5 2 3" xfId="6416" xr:uid="{00000000-0005-0000-0000-0000F3350000}"/>
    <cellStyle name="SAPBEXHLevel0X 5 2 4" xfId="8373" xr:uid="{00000000-0005-0000-0000-0000F4350000}"/>
    <cellStyle name="SAPBEXHLevel0X 5 2 5" xfId="10326" xr:uid="{00000000-0005-0000-0000-0000F5350000}"/>
    <cellStyle name="SAPBEXHLevel0X 5 2 6" xfId="12281" xr:uid="{00000000-0005-0000-0000-0000F6350000}"/>
    <cellStyle name="SAPBEXHLevel0X 5 2 7" xfId="15551" xr:uid="{00000000-0005-0000-0000-0000F7350000}"/>
    <cellStyle name="SAPBEXHLevel0X 5 2 8" xfId="16359" xr:uid="{00000000-0005-0000-0000-0000F8350000}"/>
    <cellStyle name="SAPBEXHLevel0X 5 2 9" xfId="18247" xr:uid="{00000000-0005-0000-0000-0000F9350000}"/>
    <cellStyle name="SAPBEXHLevel0X 5 3" xfId="1348" xr:uid="{00000000-0005-0000-0000-0000FA350000}"/>
    <cellStyle name="SAPBEXHLevel0X 5 3 10" xfId="20333" xr:uid="{00000000-0005-0000-0000-0000FB350000}"/>
    <cellStyle name="SAPBEXHLevel0X 5 3 11" xfId="22025" xr:uid="{00000000-0005-0000-0000-0000FC350000}"/>
    <cellStyle name="SAPBEXHLevel0X 5 3 2" xfId="4251" xr:uid="{00000000-0005-0000-0000-0000FD350000}"/>
    <cellStyle name="SAPBEXHLevel0X 5 3 3" xfId="6729" xr:uid="{00000000-0005-0000-0000-0000FE350000}"/>
    <cellStyle name="SAPBEXHLevel0X 5 3 4" xfId="8685" xr:uid="{00000000-0005-0000-0000-0000FF350000}"/>
    <cellStyle name="SAPBEXHLevel0X 5 3 5" xfId="10638" xr:uid="{00000000-0005-0000-0000-000000360000}"/>
    <cellStyle name="SAPBEXHLevel0X 5 3 6" xfId="12592" xr:uid="{00000000-0005-0000-0000-000001360000}"/>
    <cellStyle name="SAPBEXHLevel0X 5 3 7" xfId="15329" xr:uid="{00000000-0005-0000-0000-000002360000}"/>
    <cellStyle name="SAPBEXHLevel0X 5 3 8" xfId="16654" xr:uid="{00000000-0005-0000-0000-000003360000}"/>
    <cellStyle name="SAPBEXHLevel0X 5 3 9" xfId="18526" xr:uid="{00000000-0005-0000-0000-000004360000}"/>
    <cellStyle name="SAPBEXHLevel0X 5 4" xfId="1693" xr:uid="{00000000-0005-0000-0000-000005360000}"/>
    <cellStyle name="SAPBEXHLevel0X 5 4 10" xfId="20661" xr:uid="{00000000-0005-0000-0000-000006360000}"/>
    <cellStyle name="SAPBEXHLevel0X 5 4 11" xfId="22333" xr:uid="{00000000-0005-0000-0000-000007360000}"/>
    <cellStyle name="SAPBEXHLevel0X 5 4 2" xfId="4596" xr:uid="{00000000-0005-0000-0000-000008360000}"/>
    <cellStyle name="SAPBEXHLevel0X 5 4 3" xfId="7074" xr:uid="{00000000-0005-0000-0000-000009360000}"/>
    <cellStyle name="SAPBEXHLevel0X 5 4 4" xfId="9030" xr:uid="{00000000-0005-0000-0000-00000A360000}"/>
    <cellStyle name="SAPBEXHLevel0X 5 4 5" xfId="10983" xr:uid="{00000000-0005-0000-0000-00000B360000}"/>
    <cellStyle name="SAPBEXHLevel0X 5 4 6" xfId="12937" xr:uid="{00000000-0005-0000-0000-00000C360000}"/>
    <cellStyle name="SAPBEXHLevel0X 5 4 7" xfId="15448" xr:uid="{00000000-0005-0000-0000-00000D360000}"/>
    <cellStyle name="SAPBEXHLevel0X 5 4 8" xfId="16992" xr:uid="{00000000-0005-0000-0000-00000E360000}"/>
    <cellStyle name="SAPBEXHLevel0X 5 4 9" xfId="18863" xr:uid="{00000000-0005-0000-0000-00000F360000}"/>
    <cellStyle name="SAPBEXHLevel0X 5 5" xfId="1960" xr:uid="{00000000-0005-0000-0000-000010360000}"/>
    <cellStyle name="SAPBEXHLevel0X 5 5 10" xfId="20871" xr:uid="{00000000-0005-0000-0000-000011360000}"/>
    <cellStyle name="SAPBEXHLevel0X 5 5 11" xfId="22485" xr:uid="{00000000-0005-0000-0000-000012360000}"/>
    <cellStyle name="SAPBEXHLevel0X 5 5 2" xfId="4863" xr:uid="{00000000-0005-0000-0000-000013360000}"/>
    <cellStyle name="SAPBEXHLevel0X 5 5 3" xfId="7341" xr:uid="{00000000-0005-0000-0000-000014360000}"/>
    <cellStyle name="SAPBEXHLevel0X 5 5 4" xfId="9295" xr:uid="{00000000-0005-0000-0000-000015360000}"/>
    <cellStyle name="SAPBEXHLevel0X 5 5 5" xfId="11249" xr:uid="{00000000-0005-0000-0000-000016360000}"/>
    <cellStyle name="SAPBEXHLevel0X 5 5 6" xfId="13201" xr:uid="{00000000-0005-0000-0000-000017360000}"/>
    <cellStyle name="SAPBEXHLevel0X 5 5 7" xfId="10509" xr:uid="{00000000-0005-0000-0000-000018360000}"/>
    <cellStyle name="SAPBEXHLevel0X 5 5 8" xfId="17237" xr:uid="{00000000-0005-0000-0000-000019360000}"/>
    <cellStyle name="SAPBEXHLevel0X 5 5 9" xfId="19096" xr:uid="{00000000-0005-0000-0000-00001A360000}"/>
    <cellStyle name="SAPBEXHLevel0X 5 6" xfId="2262" xr:uid="{00000000-0005-0000-0000-00001B360000}"/>
    <cellStyle name="SAPBEXHLevel0X 5 6 10" xfId="21152" xr:uid="{00000000-0005-0000-0000-00001C360000}"/>
    <cellStyle name="SAPBEXHLevel0X 5 6 11" xfId="22737" xr:uid="{00000000-0005-0000-0000-00001D360000}"/>
    <cellStyle name="SAPBEXHLevel0X 5 6 2" xfId="5165" xr:uid="{00000000-0005-0000-0000-00001E360000}"/>
    <cellStyle name="SAPBEXHLevel0X 5 6 3" xfId="7641" xr:uid="{00000000-0005-0000-0000-00001F360000}"/>
    <cellStyle name="SAPBEXHLevel0X 5 6 4" xfId="9595" xr:uid="{00000000-0005-0000-0000-000020360000}"/>
    <cellStyle name="SAPBEXHLevel0X 5 6 5" xfId="11549" xr:uid="{00000000-0005-0000-0000-000021360000}"/>
    <cellStyle name="SAPBEXHLevel0X 5 6 6" xfId="13502" xr:uid="{00000000-0005-0000-0000-000022360000}"/>
    <cellStyle name="SAPBEXHLevel0X 5 6 7" xfId="13522" xr:uid="{00000000-0005-0000-0000-000023360000}"/>
    <cellStyle name="SAPBEXHLevel0X 5 6 8" xfId="17533" xr:uid="{00000000-0005-0000-0000-000024360000}"/>
    <cellStyle name="SAPBEXHLevel0X 5 6 9" xfId="19382" xr:uid="{00000000-0005-0000-0000-000025360000}"/>
    <cellStyle name="SAPBEXHLevel0X 5 7" xfId="2520" xr:uid="{00000000-0005-0000-0000-000026360000}"/>
    <cellStyle name="SAPBEXHLevel0X 5 7 10" xfId="21378" xr:uid="{00000000-0005-0000-0000-000027360000}"/>
    <cellStyle name="SAPBEXHLevel0X 5 7 11" xfId="22932" xr:uid="{00000000-0005-0000-0000-000028360000}"/>
    <cellStyle name="SAPBEXHLevel0X 5 7 2" xfId="5422" xr:uid="{00000000-0005-0000-0000-000029360000}"/>
    <cellStyle name="SAPBEXHLevel0X 5 7 3" xfId="7898" xr:uid="{00000000-0005-0000-0000-00002A360000}"/>
    <cellStyle name="SAPBEXHLevel0X 5 7 4" xfId="9850" xr:uid="{00000000-0005-0000-0000-00002B360000}"/>
    <cellStyle name="SAPBEXHLevel0X 5 7 5" xfId="11805" xr:uid="{00000000-0005-0000-0000-00002C360000}"/>
    <cellStyle name="SAPBEXHLevel0X 5 7 6" xfId="13757" xr:uid="{00000000-0005-0000-0000-00002D360000}"/>
    <cellStyle name="SAPBEXHLevel0X 5 7 7" xfId="14974" xr:uid="{00000000-0005-0000-0000-00002E360000}"/>
    <cellStyle name="SAPBEXHLevel0X 5 7 8" xfId="17779" xr:uid="{00000000-0005-0000-0000-00002F360000}"/>
    <cellStyle name="SAPBEXHLevel0X 5 7 9" xfId="19618" xr:uid="{00000000-0005-0000-0000-000030360000}"/>
    <cellStyle name="SAPBEXHLevel0X 5 8" xfId="2752" xr:uid="{00000000-0005-0000-0000-000031360000}"/>
    <cellStyle name="SAPBEXHLevel0X 5 8 10" xfId="21590" xr:uid="{00000000-0005-0000-0000-000032360000}"/>
    <cellStyle name="SAPBEXHLevel0X 5 8 11" xfId="23120" xr:uid="{00000000-0005-0000-0000-000033360000}"/>
    <cellStyle name="SAPBEXHLevel0X 5 8 2" xfId="5654" xr:uid="{00000000-0005-0000-0000-000034360000}"/>
    <cellStyle name="SAPBEXHLevel0X 5 8 3" xfId="8130" xr:uid="{00000000-0005-0000-0000-000035360000}"/>
    <cellStyle name="SAPBEXHLevel0X 5 8 4" xfId="10082" xr:uid="{00000000-0005-0000-0000-000036360000}"/>
    <cellStyle name="SAPBEXHLevel0X 5 8 5" xfId="12037" xr:uid="{00000000-0005-0000-0000-000037360000}"/>
    <cellStyle name="SAPBEXHLevel0X 5 8 6" xfId="13987" xr:uid="{00000000-0005-0000-0000-000038360000}"/>
    <cellStyle name="SAPBEXHLevel0X 5 8 7" xfId="16116" xr:uid="{00000000-0005-0000-0000-000039360000}"/>
    <cellStyle name="SAPBEXHLevel0X 5 8 8" xfId="18004" xr:uid="{00000000-0005-0000-0000-00003A360000}"/>
    <cellStyle name="SAPBEXHLevel0X 5 8 9" xfId="19840" xr:uid="{00000000-0005-0000-0000-00003B360000}"/>
    <cellStyle name="SAPBEXHLevel0X 5 9" xfId="3390" xr:uid="{00000000-0005-0000-0000-00003C360000}"/>
    <cellStyle name="SAPBEXHLevel0X 6" xfId="604" xr:uid="{00000000-0005-0000-0000-00003D360000}"/>
    <cellStyle name="SAPBEXHLevel0X 6 10" xfId="6111" xr:uid="{00000000-0005-0000-0000-00003E360000}"/>
    <cellStyle name="SAPBEXHLevel0X 6 11" xfId="9963" xr:uid="{00000000-0005-0000-0000-00003F360000}"/>
    <cellStyle name="SAPBEXHLevel0X 6 12" xfId="11918" xr:uid="{00000000-0005-0000-0000-000040360000}"/>
    <cellStyle name="SAPBEXHLevel0X 6 13" xfId="14867" xr:uid="{00000000-0005-0000-0000-000041360000}"/>
    <cellStyle name="SAPBEXHLevel0X 6 14" xfId="15735" xr:uid="{00000000-0005-0000-0000-000042360000}"/>
    <cellStyle name="SAPBEXHLevel0X 6 15" xfId="17889" xr:uid="{00000000-0005-0000-0000-000043360000}"/>
    <cellStyle name="SAPBEXHLevel0X 6 16" xfId="18994" xr:uid="{00000000-0005-0000-0000-000044360000}"/>
    <cellStyle name="SAPBEXHLevel0X 6 17" xfId="21483" xr:uid="{00000000-0005-0000-0000-000045360000}"/>
    <cellStyle name="SAPBEXHLevel0X 6 2" xfId="1098" xr:uid="{00000000-0005-0000-0000-000046360000}"/>
    <cellStyle name="SAPBEXHLevel0X 6 2 10" xfId="20144" xr:uid="{00000000-0005-0000-0000-000047360000}"/>
    <cellStyle name="SAPBEXHLevel0X 6 2 11" xfId="21883" xr:uid="{00000000-0005-0000-0000-000048360000}"/>
    <cellStyle name="SAPBEXHLevel0X 6 2 2" xfId="4001" xr:uid="{00000000-0005-0000-0000-000049360000}"/>
    <cellStyle name="SAPBEXHLevel0X 6 2 3" xfId="6479" xr:uid="{00000000-0005-0000-0000-00004A360000}"/>
    <cellStyle name="SAPBEXHLevel0X 6 2 4" xfId="8436" xr:uid="{00000000-0005-0000-0000-00004B360000}"/>
    <cellStyle name="SAPBEXHLevel0X 6 2 5" xfId="10389" xr:uid="{00000000-0005-0000-0000-00004C360000}"/>
    <cellStyle name="SAPBEXHLevel0X 6 2 6" xfId="12344" xr:uid="{00000000-0005-0000-0000-00004D360000}"/>
    <cellStyle name="SAPBEXHLevel0X 6 2 7" xfId="13117" xr:uid="{00000000-0005-0000-0000-00004E360000}"/>
    <cellStyle name="SAPBEXHLevel0X 6 2 8" xfId="16422" xr:uid="{00000000-0005-0000-0000-00004F360000}"/>
    <cellStyle name="SAPBEXHLevel0X 6 2 9" xfId="18310" xr:uid="{00000000-0005-0000-0000-000050360000}"/>
    <cellStyle name="SAPBEXHLevel0X 6 3" xfId="1383" xr:uid="{00000000-0005-0000-0000-000051360000}"/>
    <cellStyle name="SAPBEXHLevel0X 6 3 10" xfId="20368" xr:uid="{00000000-0005-0000-0000-000052360000}"/>
    <cellStyle name="SAPBEXHLevel0X 6 3 11" xfId="22060" xr:uid="{00000000-0005-0000-0000-000053360000}"/>
    <cellStyle name="SAPBEXHLevel0X 6 3 2" xfId="4286" xr:uid="{00000000-0005-0000-0000-000054360000}"/>
    <cellStyle name="SAPBEXHLevel0X 6 3 3" xfId="6764" xr:uid="{00000000-0005-0000-0000-000055360000}"/>
    <cellStyle name="SAPBEXHLevel0X 6 3 4" xfId="8720" xr:uid="{00000000-0005-0000-0000-000056360000}"/>
    <cellStyle name="SAPBEXHLevel0X 6 3 5" xfId="10673" xr:uid="{00000000-0005-0000-0000-000057360000}"/>
    <cellStyle name="SAPBEXHLevel0X 6 3 6" xfId="12627" xr:uid="{00000000-0005-0000-0000-000058360000}"/>
    <cellStyle name="SAPBEXHLevel0X 6 3 7" xfId="13014" xr:uid="{00000000-0005-0000-0000-000059360000}"/>
    <cellStyle name="SAPBEXHLevel0X 6 3 8" xfId="16689" xr:uid="{00000000-0005-0000-0000-00005A360000}"/>
    <cellStyle name="SAPBEXHLevel0X 6 3 9" xfId="18561" xr:uid="{00000000-0005-0000-0000-00005B360000}"/>
    <cellStyle name="SAPBEXHLevel0X 6 4" xfId="1747" xr:uid="{00000000-0005-0000-0000-00005C360000}"/>
    <cellStyle name="SAPBEXHLevel0X 6 4 10" xfId="20714" xr:uid="{00000000-0005-0000-0000-00005D360000}"/>
    <cellStyle name="SAPBEXHLevel0X 6 4 11" xfId="22378" xr:uid="{00000000-0005-0000-0000-00005E360000}"/>
    <cellStyle name="SAPBEXHLevel0X 6 4 2" xfId="4650" xr:uid="{00000000-0005-0000-0000-00005F360000}"/>
    <cellStyle name="SAPBEXHLevel0X 6 4 3" xfId="7128" xr:uid="{00000000-0005-0000-0000-000060360000}"/>
    <cellStyle name="SAPBEXHLevel0X 6 4 4" xfId="9084" xr:uid="{00000000-0005-0000-0000-000061360000}"/>
    <cellStyle name="SAPBEXHLevel0X 6 4 5" xfId="11037" xr:uid="{00000000-0005-0000-0000-000062360000}"/>
    <cellStyle name="SAPBEXHLevel0X 6 4 6" xfId="12991" xr:uid="{00000000-0005-0000-0000-000063360000}"/>
    <cellStyle name="SAPBEXHLevel0X 6 4 7" xfId="13702" xr:uid="{00000000-0005-0000-0000-000064360000}"/>
    <cellStyle name="SAPBEXHLevel0X 6 4 8" xfId="17046" xr:uid="{00000000-0005-0000-0000-000065360000}"/>
    <cellStyle name="SAPBEXHLevel0X 6 4 9" xfId="18916" xr:uid="{00000000-0005-0000-0000-000066360000}"/>
    <cellStyle name="SAPBEXHLevel0X 6 5" xfId="1997" xr:uid="{00000000-0005-0000-0000-000067360000}"/>
    <cellStyle name="SAPBEXHLevel0X 6 5 10" xfId="20908" xr:uid="{00000000-0005-0000-0000-000068360000}"/>
    <cellStyle name="SAPBEXHLevel0X 6 5 11" xfId="22522" xr:uid="{00000000-0005-0000-0000-000069360000}"/>
    <cellStyle name="SAPBEXHLevel0X 6 5 2" xfId="4900" xr:uid="{00000000-0005-0000-0000-00006A360000}"/>
    <cellStyle name="SAPBEXHLevel0X 6 5 3" xfId="7378" xr:uid="{00000000-0005-0000-0000-00006B360000}"/>
    <cellStyle name="SAPBEXHLevel0X 6 5 4" xfId="9332" xr:uid="{00000000-0005-0000-0000-00006C360000}"/>
    <cellStyle name="SAPBEXHLevel0X 6 5 5" xfId="11286" xr:uid="{00000000-0005-0000-0000-00006D360000}"/>
    <cellStyle name="SAPBEXHLevel0X 6 5 6" xfId="13238" xr:uid="{00000000-0005-0000-0000-00006E360000}"/>
    <cellStyle name="SAPBEXHLevel0X 6 5 7" xfId="9159" xr:uid="{00000000-0005-0000-0000-00006F360000}"/>
    <cellStyle name="SAPBEXHLevel0X 6 5 8" xfId="17274" xr:uid="{00000000-0005-0000-0000-000070360000}"/>
    <cellStyle name="SAPBEXHLevel0X 6 5 9" xfId="19133" xr:uid="{00000000-0005-0000-0000-000071360000}"/>
    <cellStyle name="SAPBEXHLevel0X 6 6" xfId="2542" xr:uid="{00000000-0005-0000-0000-000072360000}"/>
    <cellStyle name="SAPBEXHLevel0X 6 6 10" xfId="21398" xr:uid="{00000000-0005-0000-0000-000073360000}"/>
    <cellStyle name="SAPBEXHLevel0X 6 6 11" xfId="22952" xr:uid="{00000000-0005-0000-0000-000074360000}"/>
    <cellStyle name="SAPBEXHLevel0X 6 6 2" xfId="5444" xr:uid="{00000000-0005-0000-0000-000075360000}"/>
    <cellStyle name="SAPBEXHLevel0X 6 6 3" xfId="7920" xr:uid="{00000000-0005-0000-0000-000076360000}"/>
    <cellStyle name="SAPBEXHLevel0X 6 6 4" xfId="9872" xr:uid="{00000000-0005-0000-0000-000077360000}"/>
    <cellStyle name="SAPBEXHLevel0X 6 6 5" xfId="11827" xr:uid="{00000000-0005-0000-0000-000078360000}"/>
    <cellStyle name="SAPBEXHLevel0X 6 6 6" xfId="13779" xr:uid="{00000000-0005-0000-0000-000079360000}"/>
    <cellStyle name="SAPBEXHLevel0X 6 6 7" xfId="15797" xr:uid="{00000000-0005-0000-0000-00007A360000}"/>
    <cellStyle name="SAPBEXHLevel0X 6 6 8" xfId="17801" xr:uid="{00000000-0005-0000-0000-00007B360000}"/>
    <cellStyle name="SAPBEXHLevel0X 6 6 9" xfId="19640" xr:uid="{00000000-0005-0000-0000-00007C360000}"/>
    <cellStyle name="SAPBEXHLevel0X 6 7" xfId="2844" xr:uid="{00000000-0005-0000-0000-00007D360000}"/>
    <cellStyle name="SAPBEXHLevel0X 6 7 10" xfId="21681" xr:uid="{00000000-0005-0000-0000-00007E360000}"/>
    <cellStyle name="SAPBEXHLevel0X 6 7 11" xfId="23210" xr:uid="{00000000-0005-0000-0000-00007F360000}"/>
    <cellStyle name="SAPBEXHLevel0X 6 7 2" xfId="5746" xr:uid="{00000000-0005-0000-0000-000080360000}"/>
    <cellStyle name="SAPBEXHLevel0X 6 7 3" xfId="8222" xr:uid="{00000000-0005-0000-0000-000081360000}"/>
    <cellStyle name="SAPBEXHLevel0X 6 7 4" xfId="10174" xr:uid="{00000000-0005-0000-0000-000082360000}"/>
    <cellStyle name="SAPBEXHLevel0X 6 7 5" xfId="12129" xr:uid="{00000000-0005-0000-0000-000083360000}"/>
    <cellStyle name="SAPBEXHLevel0X 6 7 6" xfId="14079" xr:uid="{00000000-0005-0000-0000-000084360000}"/>
    <cellStyle name="SAPBEXHLevel0X 6 7 7" xfId="16208" xr:uid="{00000000-0005-0000-0000-000085360000}"/>
    <cellStyle name="SAPBEXHLevel0X 6 7 8" xfId="18096" xr:uid="{00000000-0005-0000-0000-000086360000}"/>
    <cellStyle name="SAPBEXHLevel0X 6 7 9" xfId="19931" xr:uid="{00000000-0005-0000-0000-000087360000}"/>
    <cellStyle name="SAPBEXHLevel0X 6 8" xfId="3507" xr:uid="{00000000-0005-0000-0000-000088360000}"/>
    <cellStyle name="SAPBEXHLevel0X 6 9" xfId="5985" xr:uid="{00000000-0005-0000-0000-000089360000}"/>
    <cellStyle name="SAPBEXHLevel0X 7" xfId="874" xr:uid="{00000000-0005-0000-0000-00008A360000}"/>
    <cellStyle name="SAPBEXHLevel0X 7 10" xfId="19716" xr:uid="{00000000-0005-0000-0000-00008B360000}"/>
    <cellStyle name="SAPBEXHLevel0X 7 11" xfId="20180" xr:uid="{00000000-0005-0000-0000-00008C360000}"/>
    <cellStyle name="SAPBEXHLevel0X 7 2" xfId="3777" xr:uid="{00000000-0005-0000-0000-00008D360000}"/>
    <cellStyle name="SAPBEXHLevel0X 7 3" xfId="6255" xr:uid="{00000000-0005-0000-0000-00008E360000}"/>
    <cellStyle name="SAPBEXHLevel0X 7 4" xfId="7166" xr:uid="{00000000-0005-0000-0000-00008F360000}"/>
    <cellStyle name="SAPBEXHLevel0X 7 5" xfId="8478" xr:uid="{00000000-0005-0000-0000-000090360000}"/>
    <cellStyle name="SAPBEXHLevel0X 7 6" xfId="10431" xr:uid="{00000000-0005-0000-0000-000091360000}"/>
    <cellStyle name="SAPBEXHLevel0X 7 7" xfId="14287" xr:uid="{00000000-0005-0000-0000-000092360000}"/>
    <cellStyle name="SAPBEXHLevel0X 7 8" xfId="13347" xr:uid="{00000000-0005-0000-0000-000093360000}"/>
    <cellStyle name="SAPBEXHLevel0X 7 9" xfId="16460" xr:uid="{00000000-0005-0000-0000-000094360000}"/>
    <cellStyle name="SAPBEXHLevel0X 8" xfId="1216" xr:uid="{00000000-0005-0000-0000-000095360000}"/>
    <cellStyle name="SAPBEXHLevel0X 8 10" xfId="20211" xr:uid="{00000000-0005-0000-0000-000096360000}"/>
    <cellStyle name="SAPBEXHLevel0X 8 11" xfId="21905" xr:uid="{00000000-0005-0000-0000-000097360000}"/>
    <cellStyle name="SAPBEXHLevel0X 8 2" xfId="4119" xr:uid="{00000000-0005-0000-0000-000098360000}"/>
    <cellStyle name="SAPBEXHLevel0X 8 3" xfId="6597" xr:uid="{00000000-0005-0000-0000-000099360000}"/>
    <cellStyle name="SAPBEXHLevel0X 8 4" xfId="8554" xr:uid="{00000000-0005-0000-0000-00009A360000}"/>
    <cellStyle name="SAPBEXHLevel0X 8 5" xfId="10506" xr:uid="{00000000-0005-0000-0000-00009B360000}"/>
    <cellStyle name="SAPBEXHLevel0X 8 6" xfId="12460" xr:uid="{00000000-0005-0000-0000-00009C360000}"/>
    <cellStyle name="SAPBEXHLevel0X 8 7" xfId="15151" xr:uid="{00000000-0005-0000-0000-00009D360000}"/>
    <cellStyle name="SAPBEXHLevel0X 8 8" xfId="16524" xr:uid="{00000000-0005-0000-0000-00009E360000}"/>
    <cellStyle name="SAPBEXHLevel0X 8 9" xfId="18397" xr:uid="{00000000-0005-0000-0000-00009F360000}"/>
    <cellStyle name="SAPBEXHLevel0X 9" xfId="1533" xr:uid="{00000000-0005-0000-0000-0000A0360000}"/>
    <cellStyle name="SAPBEXHLevel0X 9 10" xfId="20502" xr:uid="{00000000-0005-0000-0000-0000A1360000}"/>
    <cellStyle name="SAPBEXHLevel0X 9 11" xfId="22174" xr:uid="{00000000-0005-0000-0000-0000A2360000}"/>
    <cellStyle name="SAPBEXHLevel0X 9 2" xfId="4436" xr:uid="{00000000-0005-0000-0000-0000A3360000}"/>
    <cellStyle name="SAPBEXHLevel0X 9 3" xfId="6914" xr:uid="{00000000-0005-0000-0000-0000A4360000}"/>
    <cellStyle name="SAPBEXHLevel0X 9 4" xfId="8870" xr:uid="{00000000-0005-0000-0000-0000A5360000}"/>
    <cellStyle name="SAPBEXHLevel0X 9 5" xfId="10823" xr:uid="{00000000-0005-0000-0000-0000A6360000}"/>
    <cellStyle name="SAPBEXHLevel0X 9 6" xfId="12777" xr:uid="{00000000-0005-0000-0000-0000A7360000}"/>
    <cellStyle name="SAPBEXHLevel0X 9 7" xfId="15060" xr:uid="{00000000-0005-0000-0000-0000A8360000}"/>
    <cellStyle name="SAPBEXHLevel0X 9 8" xfId="16832" xr:uid="{00000000-0005-0000-0000-0000A9360000}"/>
    <cellStyle name="SAPBEXHLevel0X 9 9" xfId="18704" xr:uid="{00000000-0005-0000-0000-0000AA360000}"/>
    <cellStyle name="SAPBEXHLevel1" xfId="322" xr:uid="{00000000-0005-0000-0000-0000AB360000}"/>
    <cellStyle name="SAPBEXHLevel1 10" xfId="2193" xr:uid="{00000000-0005-0000-0000-0000AC360000}"/>
    <cellStyle name="SAPBEXHLevel1 10 10" xfId="21087" xr:uid="{00000000-0005-0000-0000-0000AD360000}"/>
    <cellStyle name="SAPBEXHLevel1 10 11" xfId="22677" xr:uid="{00000000-0005-0000-0000-0000AE360000}"/>
    <cellStyle name="SAPBEXHLevel1 10 2" xfId="5096" xr:uid="{00000000-0005-0000-0000-0000AF360000}"/>
    <cellStyle name="SAPBEXHLevel1 10 3" xfId="7573" xr:uid="{00000000-0005-0000-0000-0000B0360000}"/>
    <cellStyle name="SAPBEXHLevel1 10 4" xfId="9526" xr:uid="{00000000-0005-0000-0000-0000B1360000}"/>
    <cellStyle name="SAPBEXHLevel1 10 5" xfId="11480" xr:uid="{00000000-0005-0000-0000-0000B2360000}"/>
    <cellStyle name="SAPBEXHLevel1 10 6" xfId="13433" xr:uid="{00000000-0005-0000-0000-0000B3360000}"/>
    <cellStyle name="SAPBEXHLevel1 10 7" xfId="7208" xr:uid="{00000000-0005-0000-0000-0000B4360000}"/>
    <cellStyle name="SAPBEXHLevel1 10 8" xfId="17464" xr:uid="{00000000-0005-0000-0000-0000B5360000}"/>
    <cellStyle name="SAPBEXHLevel1 10 9" xfId="19316" xr:uid="{00000000-0005-0000-0000-0000B6360000}"/>
    <cellStyle name="SAPBEXHLevel1 11" xfId="2399" xr:uid="{00000000-0005-0000-0000-0000B7360000}"/>
    <cellStyle name="SAPBEXHLevel1 11 10" xfId="21279" xr:uid="{00000000-0005-0000-0000-0000B8360000}"/>
    <cellStyle name="SAPBEXHLevel1 11 11" xfId="22852" xr:uid="{00000000-0005-0000-0000-0000B9360000}"/>
    <cellStyle name="SAPBEXHLevel1 11 2" xfId="5302" xr:uid="{00000000-0005-0000-0000-0000BA360000}"/>
    <cellStyle name="SAPBEXHLevel1 11 3" xfId="7778" xr:uid="{00000000-0005-0000-0000-0000BB360000}"/>
    <cellStyle name="SAPBEXHLevel1 11 4" xfId="9731" xr:uid="{00000000-0005-0000-0000-0000BC360000}"/>
    <cellStyle name="SAPBEXHLevel1 11 5" xfId="11685" xr:uid="{00000000-0005-0000-0000-0000BD360000}"/>
    <cellStyle name="SAPBEXHLevel1 11 6" xfId="13637" xr:uid="{00000000-0005-0000-0000-0000BE360000}"/>
    <cellStyle name="SAPBEXHLevel1 11 7" xfId="14378" xr:uid="{00000000-0005-0000-0000-0000BF360000}"/>
    <cellStyle name="SAPBEXHLevel1 11 8" xfId="17665" xr:uid="{00000000-0005-0000-0000-0000C0360000}"/>
    <cellStyle name="SAPBEXHLevel1 11 9" xfId="19511" xr:uid="{00000000-0005-0000-0000-0000C1360000}"/>
    <cellStyle name="SAPBEXHLevel1 12" xfId="2300" xr:uid="{00000000-0005-0000-0000-0000C2360000}"/>
    <cellStyle name="SAPBEXHLevel1 12 10" xfId="21181" xr:uid="{00000000-0005-0000-0000-0000C3360000}"/>
    <cellStyle name="SAPBEXHLevel1 12 11" xfId="22758" xr:uid="{00000000-0005-0000-0000-0000C4360000}"/>
    <cellStyle name="SAPBEXHLevel1 12 2" xfId="5203" xr:uid="{00000000-0005-0000-0000-0000C5360000}"/>
    <cellStyle name="SAPBEXHLevel1 12 3" xfId="7679" xr:uid="{00000000-0005-0000-0000-0000C6360000}"/>
    <cellStyle name="SAPBEXHLevel1 12 4" xfId="9632" xr:uid="{00000000-0005-0000-0000-0000C7360000}"/>
    <cellStyle name="SAPBEXHLevel1 12 5" xfId="11586" xr:uid="{00000000-0005-0000-0000-0000C8360000}"/>
    <cellStyle name="SAPBEXHLevel1 12 6" xfId="13538" xr:uid="{00000000-0005-0000-0000-0000C9360000}"/>
    <cellStyle name="SAPBEXHLevel1 12 7" xfId="9440" xr:uid="{00000000-0005-0000-0000-0000CA360000}"/>
    <cellStyle name="SAPBEXHLevel1 12 8" xfId="17567" xr:uid="{00000000-0005-0000-0000-0000CB360000}"/>
    <cellStyle name="SAPBEXHLevel1 12 9" xfId="19413" xr:uid="{00000000-0005-0000-0000-0000CC360000}"/>
    <cellStyle name="SAPBEXHLevel1 13" xfId="2775" xr:uid="{00000000-0005-0000-0000-0000CD360000}"/>
    <cellStyle name="SAPBEXHLevel1 13 10" xfId="21612" xr:uid="{00000000-0005-0000-0000-0000CE360000}"/>
    <cellStyle name="SAPBEXHLevel1 13 11" xfId="23142" xr:uid="{00000000-0005-0000-0000-0000CF360000}"/>
    <cellStyle name="SAPBEXHLevel1 13 2" xfId="5677" xr:uid="{00000000-0005-0000-0000-0000D0360000}"/>
    <cellStyle name="SAPBEXHLevel1 13 3" xfId="8153" xr:uid="{00000000-0005-0000-0000-0000D1360000}"/>
    <cellStyle name="SAPBEXHLevel1 13 4" xfId="10105" xr:uid="{00000000-0005-0000-0000-0000D2360000}"/>
    <cellStyle name="SAPBEXHLevel1 13 5" xfId="12060" xr:uid="{00000000-0005-0000-0000-0000D3360000}"/>
    <cellStyle name="SAPBEXHLevel1 13 6" xfId="14010" xr:uid="{00000000-0005-0000-0000-0000D4360000}"/>
    <cellStyle name="SAPBEXHLevel1 13 7" xfId="16139" xr:uid="{00000000-0005-0000-0000-0000D5360000}"/>
    <cellStyle name="SAPBEXHLevel1 13 8" xfId="18027" xr:uid="{00000000-0005-0000-0000-0000D6360000}"/>
    <cellStyle name="SAPBEXHLevel1 13 9" xfId="19862" xr:uid="{00000000-0005-0000-0000-0000D7360000}"/>
    <cellStyle name="SAPBEXHLevel1 14" xfId="3225" xr:uid="{00000000-0005-0000-0000-0000D8360000}"/>
    <cellStyle name="SAPBEXHLevel1 15" xfId="5196" xr:uid="{00000000-0005-0000-0000-0000D9360000}"/>
    <cellStyle name="SAPBEXHLevel1 16" xfId="6180" xr:uid="{00000000-0005-0000-0000-0000DA360000}"/>
    <cellStyle name="SAPBEXHLevel1 17" xfId="9969" xr:uid="{00000000-0005-0000-0000-0000DB360000}"/>
    <cellStyle name="SAPBEXHLevel1 18" xfId="11924" xr:uid="{00000000-0005-0000-0000-0000DC360000}"/>
    <cellStyle name="SAPBEXHLevel1 19" xfId="12383" xr:uid="{00000000-0005-0000-0000-0000DD360000}"/>
    <cellStyle name="SAPBEXHLevel1 2" xfId="223" xr:uid="{00000000-0005-0000-0000-0000DE360000}"/>
    <cellStyle name="SAPBEXHLevel1 2 10" xfId="3185" xr:uid="{00000000-0005-0000-0000-0000DF360000}"/>
    <cellStyle name="SAPBEXHLevel1 2 11" xfId="5936" xr:uid="{00000000-0005-0000-0000-0000E0360000}"/>
    <cellStyle name="SAPBEXHLevel1 2 12" xfId="7668" xr:uid="{00000000-0005-0000-0000-0000E1360000}"/>
    <cellStyle name="SAPBEXHLevel1 2 13" xfId="3520" xr:uid="{00000000-0005-0000-0000-0000E2360000}"/>
    <cellStyle name="SAPBEXHLevel1 2 14" xfId="15862" xr:uid="{00000000-0005-0000-0000-0000E3360000}"/>
    <cellStyle name="SAPBEXHLevel1 2 15" xfId="14231" xr:uid="{00000000-0005-0000-0000-0000E4360000}"/>
    <cellStyle name="SAPBEXHLevel1 2 16" xfId="13254" xr:uid="{00000000-0005-0000-0000-0000E5360000}"/>
    <cellStyle name="SAPBEXHLevel1 2 17" xfId="18612" xr:uid="{00000000-0005-0000-0000-0000E6360000}"/>
    <cellStyle name="SAPBEXHLevel1 2 18" xfId="17301" xr:uid="{00000000-0005-0000-0000-0000E7360000}"/>
    <cellStyle name="SAPBEXHLevel1 2 2" xfId="803" xr:uid="{00000000-0005-0000-0000-0000E8360000}"/>
    <cellStyle name="SAPBEXHLevel1 2 2 10" xfId="18363" xr:uid="{00000000-0005-0000-0000-0000E9360000}"/>
    <cellStyle name="SAPBEXHLevel1 2 2 11" xfId="19572" xr:uid="{00000000-0005-0000-0000-0000EA360000}"/>
    <cellStyle name="SAPBEXHLevel1 2 2 2" xfId="3706" xr:uid="{00000000-0005-0000-0000-0000EB360000}"/>
    <cellStyle name="SAPBEXHLevel1 2 2 3" xfId="6184" xr:uid="{00000000-0005-0000-0000-0000EC360000}"/>
    <cellStyle name="SAPBEXHLevel1 2 2 4" xfId="6062" xr:uid="{00000000-0005-0000-0000-0000ED360000}"/>
    <cellStyle name="SAPBEXHLevel1 2 2 5" xfId="7214" xr:uid="{00000000-0005-0000-0000-0000EE360000}"/>
    <cellStyle name="SAPBEXHLevel1 2 2 6" xfId="8526" xr:uid="{00000000-0005-0000-0000-0000EF360000}"/>
    <cellStyle name="SAPBEXHLevel1 2 2 7" xfId="15126" xr:uid="{00000000-0005-0000-0000-0000F0360000}"/>
    <cellStyle name="SAPBEXHLevel1 2 2 8" xfId="14747" xr:uid="{00000000-0005-0000-0000-0000F1360000}"/>
    <cellStyle name="SAPBEXHLevel1 2 2 9" xfId="10460" xr:uid="{00000000-0005-0000-0000-0000F2360000}"/>
    <cellStyle name="SAPBEXHLevel1 2 3" xfId="852" xr:uid="{00000000-0005-0000-0000-0000F3360000}"/>
    <cellStyle name="SAPBEXHLevel1 2 3 10" xfId="19550" xr:uid="{00000000-0005-0000-0000-0000F4360000}"/>
    <cellStyle name="SAPBEXHLevel1 2 3 11" xfId="18979" xr:uid="{00000000-0005-0000-0000-0000F5360000}"/>
    <cellStyle name="SAPBEXHLevel1 2 3 2" xfId="3755" xr:uid="{00000000-0005-0000-0000-0000F6360000}"/>
    <cellStyle name="SAPBEXHLevel1 2 3 3" xfId="6233" xr:uid="{00000000-0005-0000-0000-0000F7360000}"/>
    <cellStyle name="SAPBEXHLevel1 2 3 4" xfId="6527" xr:uid="{00000000-0005-0000-0000-0000F8360000}"/>
    <cellStyle name="SAPBEXHLevel1 2 3 5" xfId="7218" xr:uid="{00000000-0005-0000-0000-0000F9360000}"/>
    <cellStyle name="SAPBEXHLevel1 2 3 6" xfId="8530" xr:uid="{00000000-0005-0000-0000-0000FA360000}"/>
    <cellStyle name="SAPBEXHLevel1 2 3 7" xfId="15125" xr:uid="{00000000-0005-0000-0000-0000FB360000}"/>
    <cellStyle name="SAPBEXHLevel1 2 3 8" xfId="15509" xr:uid="{00000000-0005-0000-0000-0000FC360000}"/>
    <cellStyle name="SAPBEXHLevel1 2 3 9" xfId="11135" xr:uid="{00000000-0005-0000-0000-0000FD360000}"/>
    <cellStyle name="SAPBEXHLevel1 2 4" xfId="1465" xr:uid="{00000000-0005-0000-0000-0000FE360000}"/>
    <cellStyle name="SAPBEXHLevel1 2 4 10" xfId="20439" xr:uid="{00000000-0005-0000-0000-0000FF360000}"/>
    <cellStyle name="SAPBEXHLevel1 2 4 11" xfId="22119" xr:uid="{00000000-0005-0000-0000-000000370000}"/>
    <cellStyle name="SAPBEXHLevel1 2 4 2" xfId="4368" xr:uid="{00000000-0005-0000-0000-000001370000}"/>
    <cellStyle name="SAPBEXHLevel1 2 4 3" xfId="6846" xr:uid="{00000000-0005-0000-0000-000002370000}"/>
    <cellStyle name="SAPBEXHLevel1 2 4 4" xfId="8802" xr:uid="{00000000-0005-0000-0000-000003370000}"/>
    <cellStyle name="SAPBEXHLevel1 2 4 5" xfId="10755" xr:uid="{00000000-0005-0000-0000-000004370000}"/>
    <cellStyle name="SAPBEXHLevel1 2 4 6" xfId="12709" xr:uid="{00000000-0005-0000-0000-000005370000}"/>
    <cellStyle name="SAPBEXHLevel1 2 4 7" xfId="14126" xr:uid="{00000000-0005-0000-0000-000006370000}"/>
    <cellStyle name="SAPBEXHLevel1 2 4 8" xfId="16765" xr:uid="{00000000-0005-0000-0000-000007370000}"/>
    <cellStyle name="SAPBEXHLevel1 2 4 9" xfId="18637" xr:uid="{00000000-0005-0000-0000-000008370000}"/>
    <cellStyle name="SAPBEXHLevel1 2 5" xfId="1517" xr:uid="{00000000-0005-0000-0000-000009370000}"/>
    <cellStyle name="SAPBEXHLevel1 2 5 10" xfId="20486" xr:uid="{00000000-0005-0000-0000-00000A370000}"/>
    <cellStyle name="SAPBEXHLevel1 2 5 11" xfId="22158" xr:uid="{00000000-0005-0000-0000-00000B370000}"/>
    <cellStyle name="SAPBEXHLevel1 2 5 2" xfId="4420" xr:uid="{00000000-0005-0000-0000-00000C370000}"/>
    <cellStyle name="SAPBEXHLevel1 2 5 3" xfId="6898" xr:uid="{00000000-0005-0000-0000-00000D370000}"/>
    <cellStyle name="SAPBEXHLevel1 2 5 4" xfId="8854" xr:uid="{00000000-0005-0000-0000-00000E370000}"/>
    <cellStyle name="SAPBEXHLevel1 2 5 5" xfId="10807" xr:uid="{00000000-0005-0000-0000-00000F370000}"/>
    <cellStyle name="SAPBEXHLevel1 2 5 6" xfId="12761" xr:uid="{00000000-0005-0000-0000-000010370000}"/>
    <cellStyle name="SAPBEXHLevel1 2 5 7" xfId="14669" xr:uid="{00000000-0005-0000-0000-000011370000}"/>
    <cellStyle name="SAPBEXHLevel1 2 5 8" xfId="16816" xr:uid="{00000000-0005-0000-0000-000012370000}"/>
    <cellStyle name="SAPBEXHLevel1 2 5 9" xfId="18688" xr:uid="{00000000-0005-0000-0000-000013370000}"/>
    <cellStyle name="SAPBEXHLevel1 2 6" xfId="2185" xr:uid="{00000000-0005-0000-0000-000014370000}"/>
    <cellStyle name="SAPBEXHLevel1 2 6 10" xfId="21079" xr:uid="{00000000-0005-0000-0000-000015370000}"/>
    <cellStyle name="SAPBEXHLevel1 2 6 11" xfId="22669" xr:uid="{00000000-0005-0000-0000-000016370000}"/>
    <cellStyle name="SAPBEXHLevel1 2 6 2" xfId="5088" xr:uid="{00000000-0005-0000-0000-000017370000}"/>
    <cellStyle name="SAPBEXHLevel1 2 6 3" xfId="7565" xr:uid="{00000000-0005-0000-0000-000018370000}"/>
    <cellStyle name="SAPBEXHLevel1 2 6 4" xfId="9518" xr:uid="{00000000-0005-0000-0000-000019370000}"/>
    <cellStyle name="SAPBEXHLevel1 2 6 5" xfId="11472" xr:uid="{00000000-0005-0000-0000-00001A370000}"/>
    <cellStyle name="SAPBEXHLevel1 2 6 6" xfId="13425" xr:uid="{00000000-0005-0000-0000-00001B370000}"/>
    <cellStyle name="SAPBEXHLevel1 2 6 7" xfId="9360" xr:uid="{00000000-0005-0000-0000-00001C370000}"/>
    <cellStyle name="SAPBEXHLevel1 2 6 8" xfId="17456" xr:uid="{00000000-0005-0000-0000-00001D370000}"/>
    <cellStyle name="SAPBEXHLevel1 2 6 9" xfId="19308" xr:uid="{00000000-0005-0000-0000-00001E370000}"/>
    <cellStyle name="SAPBEXHLevel1 2 7" xfId="2588" xr:uid="{00000000-0005-0000-0000-00001F370000}"/>
    <cellStyle name="SAPBEXHLevel1 2 7 10" xfId="21444" xr:uid="{00000000-0005-0000-0000-000020370000}"/>
    <cellStyle name="SAPBEXHLevel1 2 7 11" xfId="22997" xr:uid="{00000000-0005-0000-0000-000021370000}"/>
    <cellStyle name="SAPBEXHLevel1 2 7 2" xfId="5490" xr:uid="{00000000-0005-0000-0000-000022370000}"/>
    <cellStyle name="SAPBEXHLevel1 2 7 3" xfId="7966" xr:uid="{00000000-0005-0000-0000-000023370000}"/>
    <cellStyle name="SAPBEXHLevel1 2 7 4" xfId="9918" xr:uid="{00000000-0005-0000-0000-000024370000}"/>
    <cellStyle name="SAPBEXHLevel1 2 7 5" xfId="11873" xr:uid="{00000000-0005-0000-0000-000025370000}"/>
    <cellStyle name="SAPBEXHLevel1 2 7 6" xfId="13825" xr:uid="{00000000-0005-0000-0000-000026370000}"/>
    <cellStyle name="SAPBEXHLevel1 2 7 7" xfId="14333" xr:uid="{00000000-0005-0000-0000-000027370000}"/>
    <cellStyle name="SAPBEXHLevel1 2 7 8" xfId="17847" xr:uid="{00000000-0005-0000-0000-000028370000}"/>
    <cellStyle name="SAPBEXHLevel1 2 7 9" xfId="19685" xr:uid="{00000000-0005-0000-0000-000029370000}"/>
    <cellStyle name="SAPBEXHLevel1 2 8" xfId="2738" xr:uid="{00000000-0005-0000-0000-00002A370000}"/>
    <cellStyle name="SAPBEXHLevel1 2 8 10" xfId="21576" xr:uid="{00000000-0005-0000-0000-00002B370000}"/>
    <cellStyle name="SAPBEXHLevel1 2 8 11" xfId="23106" xr:uid="{00000000-0005-0000-0000-00002C370000}"/>
    <cellStyle name="SAPBEXHLevel1 2 8 2" xfId="5640" xr:uid="{00000000-0005-0000-0000-00002D370000}"/>
    <cellStyle name="SAPBEXHLevel1 2 8 3" xfId="8116" xr:uid="{00000000-0005-0000-0000-00002E370000}"/>
    <cellStyle name="SAPBEXHLevel1 2 8 4" xfId="10068" xr:uid="{00000000-0005-0000-0000-00002F370000}"/>
    <cellStyle name="SAPBEXHLevel1 2 8 5" xfId="12023" xr:uid="{00000000-0005-0000-0000-000030370000}"/>
    <cellStyle name="SAPBEXHLevel1 2 8 6" xfId="13973" xr:uid="{00000000-0005-0000-0000-000031370000}"/>
    <cellStyle name="SAPBEXHLevel1 2 8 7" xfId="16102" xr:uid="{00000000-0005-0000-0000-000032370000}"/>
    <cellStyle name="SAPBEXHLevel1 2 8 8" xfId="17990" xr:uid="{00000000-0005-0000-0000-000033370000}"/>
    <cellStyle name="SAPBEXHLevel1 2 8 9" xfId="19826" xr:uid="{00000000-0005-0000-0000-000034370000}"/>
    <cellStyle name="SAPBEXHLevel1 2 9" xfId="3126" xr:uid="{00000000-0005-0000-0000-000035370000}"/>
    <cellStyle name="SAPBEXHLevel1 20" xfId="12453" xr:uid="{00000000-0005-0000-0000-000036370000}"/>
    <cellStyle name="SAPBEXHLevel1 21" xfId="17895" xr:uid="{00000000-0005-0000-0000-000037370000}"/>
    <cellStyle name="SAPBEXHLevel1 22" xfId="16476" xr:uid="{00000000-0005-0000-0000-000038370000}"/>
    <cellStyle name="SAPBEXHLevel1 23" xfId="21488" xr:uid="{00000000-0005-0000-0000-000039370000}"/>
    <cellStyle name="SAPBEXHLevel1 3" xfId="456" xr:uid="{00000000-0005-0000-0000-00003A370000}"/>
    <cellStyle name="SAPBEXHLevel1 3 10" xfId="3359" xr:uid="{00000000-0005-0000-0000-00003B370000}"/>
    <cellStyle name="SAPBEXHLevel1 3 11" xfId="5837" xr:uid="{00000000-0005-0000-0000-00003C370000}"/>
    <cellStyle name="SAPBEXHLevel1 3 12" xfId="3487" xr:uid="{00000000-0005-0000-0000-00003D370000}"/>
    <cellStyle name="SAPBEXHLevel1 3 13" xfId="9614" xr:uid="{00000000-0005-0000-0000-00003E370000}"/>
    <cellStyle name="SAPBEXHLevel1 3 14" xfId="11568" xr:uid="{00000000-0005-0000-0000-00003F370000}"/>
    <cellStyle name="SAPBEXHLevel1 3 15" xfId="15196" xr:uid="{00000000-0005-0000-0000-000040370000}"/>
    <cellStyle name="SAPBEXHLevel1 3 16" xfId="12391" xr:uid="{00000000-0005-0000-0000-000041370000}"/>
    <cellStyle name="SAPBEXHLevel1 3 17" xfId="17552" xr:uid="{00000000-0005-0000-0000-000042370000}"/>
    <cellStyle name="SAPBEXHLevel1 3 18" xfId="14886" xr:uid="{00000000-0005-0000-0000-000043370000}"/>
    <cellStyle name="SAPBEXHLevel1 3 19" xfId="21171" xr:uid="{00000000-0005-0000-0000-000044370000}"/>
    <cellStyle name="SAPBEXHLevel1 3 2" xfId="605" xr:uid="{00000000-0005-0000-0000-000045370000}"/>
    <cellStyle name="SAPBEXHLevel1 3 2 10" xfId="14535" xr:uid="{00000000-0005-0000-0000-000046370000}"/>
    <cellStyle name="SAPBEXHLevel1 3 2 11" xfId="14942" xr:uid="{00000000-0005-0000-0000-000047370000}"/>
    <cellStyle name="SAPBEXHLevel1 3 2 12" xfId="17133" xr:uid="{00000000-0005-0000-0000-000048370000}"/>
    <cellStyle name="SAPBEXHLevel1 3 2 13" xfId="18390" xr:uid="{00000000-0005-0000-0000-000049370000}"/>
    <cellStyle name="SAPBEXHLevel1 3 2 14" xfId="20772" xr:uid="{00000000-0005-0000-0000-00004A370000}"/>
    <cellStyle name="SAPBEXHLevel1 3 2 2" xfId="1099" xr:uid="{00000000-0005-0000-0000-00004B370000}"/>
    <cellStyle name="SAPBEXHLevel1 3 2 2 10" xfId="20145" xr:uid="{00000000-0005-0000-0000-00004C370000}"/>
    <cellStyle name="SAPBEXHLevel1 3 2 2 11" xfId="21884" xr:uid="{00000000-0005-0000-0000-00004D370000}"/>
    <cellStyle name="SAPBEXHLevel1 3 2 2 2" xfId="4002" xr:uid="{00000000-0005-0000-0000-00004E370000}"/>
    <cellStyle name="SAPBEXHLevel1 3 2 2 3" xfId="6480" xr:uid="{00000000-0005-0000-0000-00004F370000}"/>
    <cellStyle name="SAPBEXHLevel1 3 2 2 4" xfId="8437" xr:uid="{00000000-0005-0000-0000-000050370000}"/>
    <cellStyle name="SAPBEXHLevel1 3 2 2 5" xfId="10390" xr:uid="{00000000-0005-0000-0000-000051370000}"/>
    <cellStyle name="SAPBEXHLevel1 3 2 2 6" xfId="12345" xr:uid="{00000000-0005-0000-0000-000052370000}"/>
    <cellStyle name="SAPBEXHLevel1 3 2 2 7" xfId="15586" xr:uid="{00000000-0005-0000-0000-000053370000}"/>
    <cellStyle name="SAPBEXHLevel1 3 2 2 8" xfId="16423" xr:uid="{00000000-0005-0000-0000-000054370000}"/>
    <cellStyle name="SAPBEXHLevel1 3 2 2 9" xfId="18311" xr:uid="{00000000-0005-0000-0000-000055370000}"/>
    <cellStyle name="SAPBEXHLevel1 3 2 3" xfId="1384" xr:uid="{00000000-0005-0000-0000-000056370000}"/>
    <cellStyle name="SAPBEXHLevel1 3 2 3 10" xfId="20369" xr:uid="{00000000-0005-0000-0000-000057370000}"/>
    <cellStyle name="SAPBEXHLevel1 3 2 3 11" xfId="22061" xr:uid="{00000000-0005-0000-0000-000058370000}"/>
    <cellStyle name="SAPBEXHLevel1 3 2 3 2" xfId="4287" xr:uid="{00000000-0005-0000-0000-000059370000}"/>
    <cellStyle name="SAPBEXHLevel1 3 2 3 3" xfId="6765" xr:uid="{00000000-0005-0000-0000-00005A370000}"/>
    <cellStyle name="SAPBEXHLevel1 3 2 3 4" xfId="8721" xr:uid="{00000000-0005-0000-0000-00005B370000}"/>
    <cellStyle name="SAPBEXHLevel1 3 2 3 5" xfId="10674" xr:uid="{00000000-0005-0000-0000-00005C370000}"/>
    <cellStyle name="SAPBEXHLevel1 3 2 3 6" xfId="12628" xr:uid="{00000000-0005-0000-0000-00005D370000}"/>
    <cellStyle name="SAPBEXHLevel1 3 2 3 7" xfId="10454" xr:uid="{00000000-0005-0000-0000-00005E370000}"/>
    <cellStyle name="SAPBEXHLevel1 3 2 3 8" xfId="16690" xr:uid="{00000000-0005-0000-0000-00005F370000}"/>
    <cellStyle name="SAPBEXHLevel1 3 2 3 9" xfId="18562" xr:uid="{00000000-0005-0000-0000-000060370000}"/>
    <cellStyle name="SAPBEXHLevel1 3 2 4" xfId="1998" xr:uid="{00000000-0005-0000-0000-000061370000}"/>
    <cellStyle name="SAPBEXHLevel1 3 2 4 10" xfId="20909" xr:uid="{00000000-0005-0000-0000-000062370000}"/>
    <cellStyle name="SAPBEXHLevel1 3 2 4 11" xfId="22523" xr:uid="{00000000-0005-0000-0000-000063370000}"/>
    <cellStyle name="SAPBEXHLevel1 3 2 4 2" xfId="4901" xr:uid="{00000000-0005-0000-0000-000064370000}"/>
    <cellStyle name="SAPBEXHLevel1 3 2 4 3" xfId="7379" xr:uid="{00000000-0005-0000-0000-000065370000}"/>
    <cellStyle name="SAPBEXHLevel1 3 2 4 4" xfId="9333" xr:uid="{00000000-0005-0000-0000-000066370000}"/>
    <cellStyle name="SAPBEXHLevel1 3 2 4 5" xfId="11287" xr:uid="{00000000-0005-0000-0000-000067370000}"/>
    <cellStyle name="SAPBEXHLevel1 3 2 4 6" xfId="13239" xr:uid="{00000000-0005-0000-0000-000068370000}"/>
    <cellStyle name="SAPBEXHLevel1 3 2 4 7" xfId="11158" xr:uid="{00000000-0005-0000-0000-000069370000}"/>
    <cellStyle name="SAPBEXHLevel1 3 2 4 8" xfId="17275" xr:uid="{00000000-0005-0000-0000-00006A370000}"/>
    <cellStyle name="SAPBEXHLevel1 3 2 4 9" xfId="19134" xr:uid="{00000000-0005-0000-0000-00006B370000}"/>
    <cellStyle name="SAPBEXHLevel1 3 2 5" xfId="3508" xr:uid="{00000000-0005-0000-0000-00006C370000}"/>
    <cellStyle name="SAPBEXHLevel1 3 2 6" xfId="5986" xr:uid="{00000000-0005-0000-0000-00006D370000}"/>
    <cellStyle name="SAPBEXHLevel1 3 2 7" xfId="8011" xr:uid="{00000000-0005-0000-0000-00006E370000}"/>
    <cellStyle name="SAPBEXHLevel1 3 2 8" xfId="9187" xr:uid="{00000000-0005-0000-0000-00006F370000}"/>
    <cellStyle name="SAPBEXHLevel1 3 2 9" xfId="11142" xr:uid="{00000000-0005-0000-0000-000070370000}"/>
    <cellStyle name="SAPBEXHLevel1 3 3" xfId="1004" xr:uid="{00000000-0005-0000-0000-000071370000}"/>
    <cellStyle name="SAPBEXHLevel1 3 3 10" xfId="20051" xr:uid="{00000000-0005-0000-0000-000072370000}"/>
    <cellStyle name="SAPBEXHLevel1 3 3 11" xfId="21798" xr:uid="{00000000-0005-0000-0000-000073370000}"/>
    <cellStyle name="SAPBEXHLevel1 3 3 2" xfId="3907" xr:uid="{00000000-0005-0000-0000-000074370000}"/>
    <cellStyle name="SAPBEXHLevel1 3 3 3" xfId="6385" xr:uid="{00000000-0005-0000-0000-000075370000}"/>
    <cellStyle name="SAPBEXHLevel1 3 3 4" xfId="8342" xr:uid="{00000000-0005-0000-0000-000076370000}"/>
    <cellStyle name="SAPBEXHLevel1 3 3 5" xfId="10295" xr:uid="{00000000-0005-0000-0000-000077370000}"/>
    <cellStyle name="SAPBEXHLevel1 3 3 6" xfId="12250" xr:uid="{00000000-0005-0000-0000-000078370000}"/>
    <cellStyle name="SAPBEXHLevel1 3 3 7" xfId="6561" xr:uid="{00000000-0005-0000-0000-000079370000}"/>
    <cellStyle name="SAPBEXHLevel1 3 3 8" xfId="16328" xr:uid="{00000000-0005-0000-0000-00007A370000}"/>
    <cellStyle name="SAPBEXHLevel1 3 3 9" xfId="18216" xr:uid="{00000000-0005-0000-0000-00007B370000}"/>
    <cellStyle name="SAPBEXHLevel1 3 4" xfId="1317" xr:uid="{00000000-0005-0000-0000-00007C370000}"/>
    <cellStyle name="SAPBEXHLevel1 3 4 10" xfId="20302" xr:uid="{00000000-0005-0000-0000-00007D370000}"/>
    <cellStyle name="SAPBEXHLevel1 3 4 11" xfId="21994" xr:uid="{00000000-0005-0000-0000-00007E370000}"/>
    <cellStyle name="SAPBEXHLevel1 3 4 2" xfId="4220" xr:uid="{00000000-0005-0000-0000-00007F370000}"/>
    <cellStyle name="SAPBEXHLevel1 3 4 3" xfId="6698" xr:uid="{00000000-0005-0000-0000-000080370000}"/>
    <cellStyle name="SAPBEXHLevel1 3 4 4" xfId="8654" xr:uid="{00000000-0005-0000-0000-000081370000}"/>
    <cellStyle name="SAPBEXHLevel1 3 4 5" xfId="10607" xr:uid="{00000000-0005-0000-0000-000082370000}"/>
    <cellStyle name="SAPBEXHLevel1 3 4 6" xfId="12561" xr:uid="{00000000-0005-0000-0000-000083370000}"/>
    <cellStyle name="SAPBEXHLevel1 3 4 7" xfId="14699" xr:uid="{00000000-0005-0000-0000-000084370000}"/>
    <cellStyle name="SAPBEXHLevel1 3 4 8" xfId="16623" xr:uid="{00000000-0005-0000-0000-000085370000}"/>
    <cellStyle name="SAPBEXHLevel1 3 4 9" xfId="18495" xr:uid="{00000000-0005-0000-0000-000086370000}"/>
    <cellStyle name="SAPBEXHLevel1 3 5" xfId="1662" xr:uid="{00000000-0005-0000-0000-000087370000}"/>
    <cellStyle name="SAPBEXHLevel1 3 5 10" xfId="20630" xr:uid="{00000000-0005-0000-0000-000088370000}"/>
    <cellStyle name="SAPBEXHLevel1 3 5 11" xfId="22302" xr:uid="{00000000-0005-0000-0000-000089370000}"/>
    <cellStyle name="SAPBEXHLevel1 3 5 2" xfId="4565" xr:uid="{00000000-0005-0000-0000-00008A370000}"/>
    <cellStyle name="SAPBEXHLevel1 3 5 3" xfId="7043" xr:uid="{00000000-0005-0000-0000-00008B370000}"/>
    <cellStyle name="SAPBEXHLevel1 3 5 4" xfId="8999" xr:uid="{00000000-0005-0000-0000-00008C370000}"/>
    <cellStyle name="SAPBEXHLevel1 3 5 5" xfId="10952" xr:uid="{00000000-0005-0000-0000-00008D370000}"/>
    <cellStyle name="SAPBEXHLevel1 3 5 6" xfId="12906" xr:uid="{00000000-0005-0000-0000-00008E370000}"/>
    <cellStyle name="SAPBEXHLevel1 3 5 7" xfId="9156" xr:uid="{00000000-0005-0000-0000-00008F370000}"/>
    <cellStyle name="SAPBEXHLevel1 3 5 8" xfId="16961" xr:uid="{00000000-0005-0000-0000-000090370000}"/>
    <cellStyle name="SAPBEXHLevel1 3 5 9" xfId="18832" xr:uid="{00000000-0005-0000-0000-000091370000}"/>
    <cellStyle name="SAPBEXHLevel1 3 6" xfId="1929" xr:uid="{00000000-0005-0000-0000-000092370000}"/>
    <cellStyle name="SAPBEXHLevel1 3 6 10" xfId="20840" xr:uid="{00000000-0005-0000-0000-000093370000}"/>
    <cellStyle name="SAPBEXHLevel1 3 6 11" xfId="22454" xr:uid="{00000000-0005-0000-0000-000094370000}"/>
    <cellStyle name="SAPBEXHLevel1 3 6 2" xfId="4832" xr:uid="{00000000-0005-0000-0000-000095370000}"/>
    <cellStyle name="SAPBEXHLevel1 3 6 3" xfId="7310" xr:uid="{00000000-0005-0000-0000-000096370000}"/>
    <cellStyle name="SAPBEXHLevel1 3 6 4" xfId="9264" xr:uid="{00000000-0005-0000-0000-000097370000}"/>
    <cellStyle name="SAPBEXHLevel1 3 6 5" xfId="11218" xr:uid="{00000000-0005-0000-0000-000098370000}"/>
    <cellStyle name="SAPBEXHLevel1 3 6 6" xfId="13170" xr:uid="{00000000-0005-0000-0000-000099370000}"/>
    <cellStyle name="SAPBEXHLevel1 3 6 7" xfId="11753" xr:uid="{00000000-0005-0000-0000-00009A370000}"/>
    <cellStyle name="SAPBEXHLevel1 3 6 8" xfId="17206" xr:uid="{00000000-0005-0000-0000-00009B370000}"/>
    <cellStyle name="SAPBEXHLevel1 3 6 9" xfId="19065" xr:uid="{00000000-0005-0000-0000-00009C370000}"/>
    <cellStyle name="SAPBEXHLevel1 3 7" xfId="2138" xr:uid="{00000000-0005-0000-0000-00009D370000}"/>
    <cellStyle name="SAPBEXHLevel1 3 7 10" xfId="21032" xr:uid="{00000000-0005-0000-0000-00009E370000}"/>
    <cellStyle name="SAPBEXHLevel1 3 7 11" xfId="22623" xr:uid="{00000000-0005-0000-0000-00009F370000}"/>
    <cellStyle name="SAPBEXHLevel1 3 7 2" xfId="5041" xr:uid="{00000000-0005-0000-0000-0000A0370000}"/>
    <cellStyle name="SAPBEXHLevel1 3 7 3" xfId="7518" xr:uid="{00000000-0005-0000-0000-0000A1370000}"/>
    <cellStyle name="SAPBEXHLevel1 3 7 4" xfId="9471" xr:uid="{00000000-0005-0000-0000-0000A2370000}"/>
    <cellStyle name="SAPBEXHLevel1 3 7 5" xfId="11425" xr:uid="{00000000-0005-0000-0000-0000A3370000}"/>
    <cellStyle name="SAPBEXHLevel1 3 7 6" xfId="13378" xr:uid="{00000000-0005-0000-0000-0000A4370000}"/>
    <cellStyle name="SAPBEXHLevel1 3 7 7" xfId="6553" xr:uid="{00000000-0005-0000-0000-0000A5370000}"/>
    <cellStyle name="SAPBEXHLevel1 3 7 8" xfId="17409" xr:uid="{00000000-0005-0000-0000-0000A6370000}"/>
    <cellStyle name="SAPBEXHLevel1 3 7 9" xfId="19261" xr:uid="{00000000-0005-0000-0000-0000A7370000}"/>
    <cellStyle name="SAPBEXHLevel1 3 8" xfId="2502" xr:uid="{00000000-0005-0000-0000-0000A8370000}"/>
    <cellStyle name="SAPBEXHLevel1 3 8 10" xfId="21360" xr:uid="{00000000-0005-0000-0000-0000A9370000}"/>
    <cellStyle name="SAPBEXHLevel1 3 8 11" xfId="22914" xr:uid="{00000000-0005-0000-0000-0000AA370000}"/>
    <cellStyle name="SAPBEXHLevel1 3 8 2" xfId="5404" xr:uid="{00000000-0005-0000-0000-0000AB370000}"/>
    <cellStyle name="SAPBEXHLevel1 3 8 3" xfId="7880" xr:uid="{00000000-0005-0000-0000-0000AC370000}"/>
    <cellStyle name="SAPBEXHLevel1 3 8 4" xfId="9832" xr:uid="{00000000-0005-0000-0000-0000AD370000}"/>
    <cellStyle name="SAPBEXHLevel1 3 8 5" xfId="11787" xr:uid="{00000000-0005-0000-0000-0000AE370000}"/>
    <cellStyle name="SAPBEXHLevel1 3 8 6" xfId="13739" xr:uid="{00000000-0005-0000-0000-0000AF370000}"/>
    <cellStyle name="SAPBEXHLevel1 3 8 7" xfId="14357" xr:uid="{00000000-0005-0000-0000-0000B0370000}"/>
    <cellStyle name="SAPBEXHLevel1 3 8 8" xfId="17761" xr:uid="{00000000-0005-0000-0000-0000B1370000}"/>
    <cellStyle name="SAPBEXHLevel1 3 8 9" xfId="19600" xr:uid="{00000000-0005-0000-0000-0000B2370000}"/>
    <cellStyle name="SAPBEXHLevel1 3 9" xfId="2329" xr:uid="{00000000-0005-0000-0000-0000B3370000}"/>
    <cellStyle name="SAPBEXHLevel1 3 9 10" xfId="21209" xr:uid="{00000000-0005-0000-0000-0000B4370000}"/>
    <cellStyle name="SAPBEXHLevel1 3 9 11" xfId="22785" xr:uid="{00000000-0005-0000-0000-0000B5370000}"/>
    <cellStyle name="SAPBEXHLevel1 3 9 2" xfId="5232" xr:uid="{00000000-0005-0000-0000-0000B6370000}"/>
    <cellStyle name="SAPBEXHLevel1 3 9 3" xfId="7708" xr:uid="{00000000-0005-0000-0000-0000B7370000}"/>
    <cellStyle name="SAPBEXHLevel1 3 9 4" xfId="9661" xr:uid="{00000000-0005-0000-0000-0000B8370000}"/>
    <cellStyle name="SAPBEXHLevel1 3 9 5" xfId="11615" xr:uid="{00000000-0005-0000-0000-0000B9370000}"/>
    <cellStyle name="SAPBEXHLevel1 3 9 6" xfId="13567" xr:uid="{00000000-0005-0000-0000-0000BA370000}"/>
    <cellStyle name="SAPBEXHLevel1 3 9 7" xfId="15022" xr:uid="{00000000-0005-0000-0000-0000BB370000}"/>
    <cellStyle name="SAPBEXHLevel1 3 9 8" xfId="17595" xr:uid="{00000000-0005-0000-0000-0000BC370000}"/>
    <cellStyle name="SAPBEXHLevel1 3 9 9" xfId="19441" xr:uid="{00000000-0005-0000-0000-0000BD370000}"/>
    <cellStyle name="SAPBEXHLevel1 4" xfId="404" xr:uid="{00000000-0005-0000-0000-0000BE370000}"/>
    <cellStyle name="SAPBEXHLevel1 4 10" xfId="3154" xr:uid="{00000000-0005-0000-0000-0000BF370000}"/>
    <cellStyle name="SAPBEXHLevel1 4 11" xfId="3022" xr:uid="{00000000-0005-0000-0000-0000C0370000}"/>
    <cellStyle name="SAPBEXHLevel1 4 12" xfId="3684" xr:uid="{00000000-0005-0000-0000-0000C1370000}"/>
    <cellStyle name="SAPBEXHLevel1 4 13" xfId="5976" xr:uid="{00000000-0005-0000-0000-0000C2370000}"/>
    <cellStyle name="SAPBEXHLevel1 4 14" xfId="14715" xr:uid="{00000000-0005-0000-0000-0000C3370000}"/>
    <cellStyle name="SAPBEXHLevel1 4 15" xfId="14721" xr:uid="{00000000-0005-0000-0000-0000C4370000}"/>
    <cellStyle name="SAPBEXHLevel1 4 16" xfId="12409" xr:uid="{00000000-0005-0000-0000-0000C5370000}"/>
    <cellStyle name="SAPBEXHLevel1 4 17" xfId="18882" xr:uid="{00000000-0005-0000-0000-0000C6370000}"/>
    <cellStyle name="SAPBEXHLevel1 4 18" xfId="15997" xr:uid="{00000000-0005-0000-0000-0000C7370000}"/>
    <cellStyle name="SAPBEXHLevel1 4 2" xfId="952" xr:uid="{00000000-0005-0000-0000-0000C8370000}"/>
    <cellStyle name="SAPBEXHLevel1 4 2 10" xfId="20001" xr:uid="{00000000-0005-0000-0000-0000C9370000}"/>
    <cellStyle name="SAPBEXHLevel1 4 2 11" xfId="21748" xr:uid="{00000000-0005-0000-0000-0000CA370000}"/>
    <cellStyle name="SAPBEXHLevel1 4 2 2" xfId="3855" xr:uid="{00000000-0005-0000-0000-0000CB370000}"/>
    <cellStyle name="SAPBEXHLevel1 4 2 3" xfId="6333" xr:uid="{00000000-0005-0000-0000-0000CC370000}"/>
    <cellStyle name="SAPBEXHLevel1 4 2 4" xfId="8290" xr:uid="{00000000-0005-0000-0000-0000CD370000}"/>
    <cellStyle name="SAPBEXHLevel1 4 2 5" xfId="10243" xr:uid="{00000000-0005-0000-0000-0000CE370000}"/>
    <cellStyle name="SAPBEXHLevel1 4 2 6" xfId="12198" xr:uid="{00000000-0005-0000-0000-0000CF370000}"/>
    <cellStyle name="SAPBEXHLevel1 4 2 7" xfId="14802" xr:uid="{00000000-0005-0000-0000-0000D0370000}"/>
    <cellStyle name="SAPBEXHLevel1 4 2 8" xfId="16276" xr:uid="{00000000-0005-0000-0000-0000D1370000}"/>
    <cellStyle name="SAPBEXHLevel1 4 2 9" xfId="18165" xr:uid="{00000000-0005-0000-0000-0000D2370000}"/>
    <cellStyle name="SAPBEXHLevel1 4 3" xfId="1265" xr:uid="{00000000-0005-0000-0000-0000D3370000}"/>
    <cellStyle name="SAPBEXHLevel1 4 3 10" xfId="20252" xr:uid="{00000000-0005-0000-0000-0000D4370000}"/>
    <cellStyle name="SAPBEXHLevel1 4 3 11" xfId="21944" xr:uid="{00000000-0005-0000-0000-0000D5370000}"/>
    <cellStyle name="SAPBEXHLevel1 4 3 2" xfId="4168" xr:uid="{00000000-0005-0000-0000-0000D6370000}"/>
    <cellStyle name="SAPBEXHLevel1 4 3 3" xfId="6646" xr:uid="{00000000-0005-0000-0000-0000D7370000}"/>
    <cellStyle name="SAPBEXHLevel1 4 3 4" xfId="8602" xr:uid="{00000000-0005-0000-0000-0000D8370000}"/>
    <cellStyle name="SAPBEXHLevel1 4 3 5" xfId="10555" xr:uid="{00000000-0005-0000-0000-0000D9370000}"/>
    <cellStyle name="SAPBEXHLevel1 4 3 6" xfId="12509" xr:uid="{00000000-0005-0000-0000-0000DA370000}"/>
    <cellStyle name="SAPBEXHLevel1 4 3 7" xfId="14274" xr:uid="{00000000-0005-0000-0000-0000DB370000}"/>
    <cellStyle name="SAPBEXHLevel1 4 3 8" xfId="16571" xr:uid="{00000000-0005-0000-0000-0000DC370000}"/>
    <cellStyle name="SAPBEXHLevel1 4 3 9" xfId="18444" xr:uid="{00000000-0005-0000-0000-0000DD370000}"/>
    <cellStyle name="SAPBEXHLevel1 4 4" xfId="1611" xr:uid="{00000000-0005-0000-0000-0000DE370000}"/>
    <cellStyle name="SAPBEXHLevel1 4 4 10" xfId="20579" xr:uid="{00000000-0005-0000-0000-0000DF370000}"/>
    <cellStyle name="SAPBEXHLevel1 4 4 11" xfId="22251" xr:uid="{00000000-0005-0000-0000-0000E0370000}"/>
    <cellStyle name="SAPBEXHLevel1 4 4 2" xfId="4514" xr:uid="{00000000-0005-0000-0000-0000E1370000}"/>
    <cellStyle name="SAPBEXHLevel1 4 4 3" xfId="6992" xr:uid="{00000000-0005-0000-0000-0000E2370000}"/>
    <cellStyle name="SAPBEXHLevel1 4 4 4" xfId="8948" xr:uid="{00000000-0005-0000-0000-0000E3370000}"/>
    <cellStyle name="SAPBEXHLevel1 4 4 5" xfId="10901" xr:uid="{00000000-0005-0000-0000-0000E4370000}"/>
    <cellStyle name="SAPBEXHLevel1 4 4 6" xfId="12855" xr:uid="{00000000-0005-0000-0000-0000E5370000}"/>
    <cellStyle name="SAPBEXHLevel1 4 4 7" xfId="7201" xr:uid="{00000000-0005-0000-0000-0000E6370000}"/>
    <cellStyle name="SAPBEXHLevel1 4 4 8" xfId="16910" xr:uid="{00000000-0005-0000-0000-0000E7370000}"/>
    <cellStyle name="SAPBEXHLevel1 4 4 9" xfId="18781" xr:uid="{00000000-0005-0000-0000-0000E8370000}"/>
    <cellStyle name="SAPBEXHLevel1 4 5" xfId="1879" xr:uid="{00000000-0005-0000-0000-0000E9370000}"/>
    <cellStyle name="SAPBEXHLevel1 4 5 10" xfId="20790" xr:uid="{00000000-0005-0000-0000-0000EA370000}"/>
    <cellStyle name="SAPBEXHLevel1 4 5 11" xfId="22404" xr:uid="{00000000-0005-0000-0000-0000EB370000}"/>
    <cellStyle name="SAPBEXHLevel1 4 5 2" xfId="4782" xr:uid="{00000000-0005-0000-0000-0000EC370000}"/>
    <cellStyle name="SAPBEXHLevel1 4 5 3" xfId="7260" xr:uid="{00000000-0005-0000-0000-0000ED370000}"/>
    <cellStyle name="SAPBEXHLevel1 4 5 4" xfId="9214" xr:uid="{00000000-0005-0000-0000-0000EE370000}"/>
    <cellStyle name="SAPBEXHLevel1 4 5 5" xfId="11168" xr:uid="{00000000-0005-0000-0000-0000EF370000}"/>
    <cellStyle name="SAPBEXHLevel1 4 5 6" xfId="13120" xr:uid="{00000000-0005-0000-0000-0000F0370000}"/>
    <cellStyle name="SAPBEXHLevel1 4 5 7" xfId="15197" xr:uid="{00000000-0005-0000-0000-0000F1370000}"/>
    <cellStyle name="SAPBEXHLevel1 4 5 8" xfId="17156" xr:uid="{00000000-0005-0000-0000-0000F2370000}"/>
    <cellStyle name="SAPBEXHLevel1 4 5 9" xfId="19015" xr:uid="{00000000-0005-0000-0000-0000F3370000}"/>
    <cellStyle name="SAPBEXHLevel1 4 6" xfId="2240" xr:uid="{00000000-0005-0000-0000-0000F4370000}"/>
    <cellStyle name="SAPBEXHLevel1 4 6 10" xfId="21131" xr:uid="{00000000-0005-0000-0000-0000F5370000}"/>
    <cellStyle name="SAPBEXHLevel1 4 6 11" xfId="22716" xr:uid="{00000000-0005-0000-0000-0000F6370000}"/>
    <cellStyle name="SAPBEXHLevel1 4 6 2" xfId="5143" xr:uid="{00000000-0005-0000-0000-0000F7370000}"/>
    <cellStyle name="SAPBEXHLevel1 4 6 3" xfId="7619" xr:uid="{00000000-0005-0000-0000-0000F8370000}"/>
    <cellStyle name="SAPBEXHLevel1 4 6 4" xfId="9573" xr:uid="{00000000-0005-0000-0000-0000F9370000}"/>
    <cellStyle name="SAPBEXHLevel1 4 6 5" xfId="11527" xr:uid="{00000000-0005-0000-0000-0000FA370000}"/>
    <cellStyle name="SAPBEXHLevel1 4 6 6" xfId="13480" xr:uid="{00000000-0005-0000-0000-0000FB370000}"/>
    <cellStyle name="SAPBEXHLevel1 4 6 7" xfId="14437" xr:uid="{00000000-0005-0000-0000-0000FC370000}"/>
    <cellStyle name="SAPBEXHLevel1 4 6 8" xfId="17511" xr:uid="{00000000-0005-0000-0000-0000FD370000}"/>
    <cellStyle name="SAPBEXHLevel1 4 6 9" xfId="19360" xr:uid="{00000000-0005-0000-0000-0000FE370000}"/>
    <cellStyle name="SAPBEXHLevel1 4 7" xfId="2563" xr:uid="{00000000-0005-0000-0000-0000FF370000}"/>
    <cellStyle name="SAPBEXHLevel1 4 7 10" xfId="21419" xr:uid="{00000000-0005-0000-0000-000000380000}"/>
    <cellStyle name="SAPBEXHLevel1 4 7 11" xfId="22972" xr:uid="{00000000-0005-0000-0000-000001380000}"/>
    <cellStyle name="SAPBEXHLevel1 4 7 2" xfId="5465" xr:uid="{00000000-0005-0000-0000-000002380000}"/>
    <cellStyle name="SAPBEXHLevel1 4 7 3" xfId="7941" xr:uid="{00000000-0005-0000-0000-000003380000}"/>
    <cellStyle name="SAPBEXHLevel1 4 7 4" xfId="9893" xr:uid="{00000000-0005-0000-0000-000004380000}"/>
    <cellStyle name="SAPBEXHLevel1 4 7 5" xfId="11848" xr:uid="{00000000-0005-0000-0000-000005380000}"/>
    <cellStyle name="SAPBEXHLevel1 4 7 6" xfId="13800" xr:uid="{00000000-0005-0000-0000-000006380000}"/>
    <cellStyle name="SAPBEXHLevel1 4 7 7" xfId="14963" xr:uid="{00000000-0005-0000-0000-000007380000}"/>
    <cellStyle name="SAPBEXHLevel1 4 7 8" xfId="17822" xr:uid="{00000000-0005-0000-0000-000008380000}"/>
    <cellStyle name="SAPBEXHLevel1 4 7 9" xfId="19660" xr:uid="{00000000-0005-0000-0000-000009380000}"/>
    <cellStyle name="SAPBEXHLevel1 4 8" xfId="2751" xr:uid="{00000000-0005-0000-0000-00000A380000}"/>
    <cellStyle name="SAPBEXHLevel1 4 8 10" xfId="21589" xr:uid="{00000000-0005-0000-0000-00000B380000}"/>
    <cellStyle name="SAPBEXHLevel1 4 8 11" xfId="23119" xr:uid="{00000000-0005-0000-0000-00000C380000}"/>
    <cellStyle name="SAPBEXHLevel1 4 8 2" xfId="5653" xr:uid="{00000000-0005-0000-0000-00000D380000}"/>
    <cellStyle name="SAPBEXHLevel1 4 8 3" xfId="8129" xr:uid="{00000000-0005-0000-0000-00000E380000}"/>
    <cellStyle name="SAPBEXHLevel1 4 8 4" xfId="10081" xr:uid="{00000000-0005-0000-0000-00000F380000}"/>
    <cellStyle name="SAPBEXHLevel1 4 8 5" xfId="12036" xr:uid="{00000000-0005-0000-0000-000010380000}"/>
    <cellStyle name="SAPBEXHLevel1 4 8 6" xfId="13986" xr:uid="{00000000-0005-0000-0000-000011380000}"/>
    <cellStyle name="SAPBEXHLevel1 4 8 7" xfId="16115" xr:uid="{00000000-0005-0000-0000-000012380000}"/>
    <cellStyle name="SAPBEXHLevel1 4 8 8" xfId="18003" xr:uid="{00000000-0005-0000-0000-000013380000}"/>
    <cellStyle name="SAPBEXHLevel1 4 8 9" xfId="19839" xr:uid="{00000000-0005-0000-0000-000014380000}"/>
    <cellStyle name="SAPBEXHLevel1 4 9" xfId="3307" xr:uid="{00000000-0005-0000-0000-000015380000}"/>
    <cellStyle name="SAPBEXHLevel1 5" xfId="488" xr:uid="{00000000-0005-0000-0000-000016380000}"/>
    <cellStyle name="SAPBEXHLevel1 5 10" xfId="5869" xr:uid="{00000000-0005-0000-0000-000017380000}"/>
    <cellStyle name="SAPBEXHLevel1 5 11" xfId="5887" xr:uid="{00000000-0005-0000-0000-000018380000}"/>
    <cellStyle name="SAPBEXHLevel1 5 12" xfId="9568" xr:uid="{00000000-0005-0000-0000-000019380000}"/>
    <cellStyle name="SAPBEXHLevel1 5 13" xfId="11522" xr:uid="{00000000-0005-0000-0000-00001A380000}"/>
    <cellStyle name="SAPBEXHLevel1 5 14" xfId="13091" xr:uid="{00000000-0005-0000-0000-00001B380000}"/>
    <cellStyle name="SAPBEXHLevel1 5 15" xfId="14232" xr:uid="{00000000-0005-0000-0000-00001C380000}"/>
    <cellStyle name="SAPBEXHLevel1 5 16" xfId="17506" xr:uid="{00000000-0005-0000-0000-00001D380000}"/>
    <cellStyle name="SAPBEXHLevel1 5 17" xfId="14282" xr:uid="{00000000-0005-0000-0000-00001E380000}"/>
    <cellStyle name="SAPBEXHLevel1 5 18" xfId="21126" xr:uid="{00000000-0005-0000-0000-00001F380000}"/>
    <cellStyle name="SAPBEXHLevel1 5 2" xfId="1036" xr:uid="{00000000-0005-0000-0000-000020380000}"/>
    <cellStyle name="SAPBEXHLevel1 5 2 10" xfId="20083" xr:uid="{00000000-0005-0000-0000-000021380000}"/>
    <cellStyle name="SAPBEXHLevel1 5 2 11" xfId="21830" xr:uid="{00000000-0005-0000-0000-000022380000}"/>
    <cellStyle name="SAPBEXHLevel1 5 2 2" xfId="3939" xr:uid="{00000000-0005-0000-0000-000023380000}"/>
    <cellStyle name="SAPBEXHLevel1 5 2 3" xfId="6417" xr:uid="{00000000-0005-0000-0000-000024380000}"/>
    <cellStyle name="SAPBEXHLevel1 5 2 4" xfId="8374" xr:uid="{00000000-0005-0000-0000-000025380000}"/>
    <cellStyle name="SAPBEXHLevel1 5 2 5" xfId="10327" xr:uid="{00000000-0005-0000-0000-000026380000}"/>
    <cellStyle name="SAPBEXHLevel1 5 2 6" xfId="12282" xr:uid="{00000000-0005-0000-0000-000027380000}"/>
    <cellStyle name="SAPBEXHLevel1 5 2 7" xfId="15371" xr:uid="{00000000-0005-0000-0000-000028380000}"/>
    <cellStyle name="SAPBEXHLevel1 5 2 8" xfId="16360" xr:uid="{00000000-0005-0000-0000-000029380000}"/>
    <cellStyle name="SAPBEXHLevel1 5 2 9" xfId="18248" xr:uid="{00000000-0005-0000-0000-00002A380000}"/>
    <cellStyle name="SAPBEXHLevel1 5 3" xfId="1349" xr:uid="{00000000-0005-0000-0000-00002B380000}"/>
    <cellStyle name="SAPBEXHLevel1 5 3 10" xfId="20334" xr:uid="{00000000-0005-0000-0000-00002C380000}"/>
    <cellStyle name="SAPBEXHLevel1 5 3 11" xfId="22026" xr:uid="{00000000-0005-0000-0000-00002D380000}"/>
    <cellStyle name="SAPBEXHLevel1 5 3 2" xfId="4252" xr:uid="{00000000-0005-0000-0000-00002E380000}"/>
    <cellStyle name="SAPBEXHLevel1 5 3 3" xfId="6730" xr:uid="{00000000-0005-0000-0000-00002F380000}"/>
    <cellStyle name="SAPBEXHLevel1 5 3 4" xfId="8686" xr:uid="{00000000-0005-0000-0000-000030380000}"/>
    <cellStyle name="SAPBEXHLevel1 5 3 5" xfId="10639" xr:uid="{00000000-0005-0000-0000-000031380000}"/>
    <cellStyle name="SAPBEXHLevel1 5 3 6" xfId="12593" xr:uid="{00000000-0005-0000-0000-000032380000}"/>
    <cellStyle name="SAPBEXHLevel1 5 3 7" xfId="15032" xr:uid="{00000000-0005-0000-0000-000033380000}"/>
    <cellStyle name="SAPBEXHLevel1 5 3 8" xfId="16655" xr:uid="{00000000-0005-0000-0000-000034380000}"/>
    <cellStyle name="SAPBEXHLevel1 5 3 9" xfId="18527" xr:uid="{00000000-0005-0000-0000-000035380000}"/>
    <cellStyle name="SAPBEXHLevel1 5 4" xfId="1694" xr:uid="{00000000-0005-0000-0000-000036380000}"/>
    <cellStyle name="SAPBEXHLevel1 5 4 10" xfId="20662" xr:uid="{00000000-0005-0000-0000-000037380000}"/>
    <cellStyle name="SAPBEXHLevel1 5 4 11" xfId="22334" xr:uid="{00000000-0005-0000-0000-000038380000}"/>
    <cellStyle name="SAPBEXHLevel1 5 4 2" xfId="4597" xr:uid="{00000000-0005-0000-0000-000039380000}"/>
    <cellStyle name="SAPBEXHLevel1 5 4 3" xfId="7075" xr:uid="{00000000-0005-0000-0000-00003A380000}"/>
    <cellStyle name="SAPBEXHLevel1 5 4 4" xfId="9031" xr:uid="{00000000-0005-0000-0000-00003B380000}"/>
    <cellStyle name="SAPBEXHLevel1 5 4 5" xfId="10984" xr:uid="{00000000-0005-0000-0000-00003C380000}"/>
    <cellStyle name="SAPBEXHLevel1 5 4 6" xfId="12938" xr:uid="{00000000-0005-0000-0000-00003D380000}"/>
    <cellStyle name="SAPBEXHLevel1 5 4 7" xfId="14913" xr:uid="{00000000-0005-0000-0000-00003E380000}"/>
    <cellStyle name="SAPBEXHLevel1 5 4 8" xfId="16993" xr:uid="{00000000-0005-0000-0000-00003F380000}"/>
    <cellStyle name="SAPBEXHLevel1 5 4 9" xfId="18864" xr:uid="{00000000-0005-0000-0000-000040380000}"/>
    <cellStyle name="SAPBEXHLevel1 5 5" xfId="1961" xr:uid="{00000000-0005-0000-0000-000041380000}"/>
    <cellStyle name="SAPBEXHLevel1 5 5 10" xfId="20872" xr:uid="{00000000-0005-0000-0000-000042380000}"/>
    <cellStyle name="SAPBEXHLevel1 5 5 11" xfId="22486" xr:uid="{00000000-0005-0000-0000-000043380000}"/>
    <cellStyle name="SAPBEXHLevel1 5 5 2" xfId="4864" xr:uid="{00000000-0005-0000-0000-000044380000}"/>
    <cellStyle name="SAPBEXHLevel1 5 5 3" xfId="7342" xr:uid="{00000000-0005-0000-0000-000045380000}"/>
    <cellStyle name="SAPBEXHLevel1 5 5 4" xfId="9296" xr:uid="{00000000-0005-0000-0000-000046380000}"/>
    <cellStyle name="SAPBEXHLevel1 5 5 5" xfId="11250" xr:uid="{00000000-0005-0000-0000-000047380000}"/>
    <cellStyle name="SAPBEXHLevel1 5 5 6" xfId="13202" xr:uid="{00000000-0005-0000-0000-000048380000}"/>
    <cellStyle name="SAPBEXHLevel1 5 5 7" xfId="6007" xr:uid="{00000000-0005-0000-0000-000049380000}"/>
    <cellStyle name="SAPBEXHLevel1 5 5 8" xfId="17238" xr:uid="{00000000-0005-0000-0000-00004A380000}"/>
    <cellStyle name="SAPBEXHLevel1 5 5 9" xfId="19097" xr:uid="{00000000-0005-0000-0000-00004B380000}"/>
    <cellStyle name="SAPBEXHLevel1 5 6" xfId="2263" xr:uid="{00000000-0005-0000-0000-00004C380000}"/>
    <cellStyle name="SAPBEXHLevel1 5 6 10" xfId="21153" xr:uid="{00000000-0005-0000-0000-00004D380000}"/>
    <cellStyle name="SAPBEXHLevel1 5 6 11" xfId="22738" xr:uid="{00000000-0005-0000-0000-00004E380000}"/>
    <cellStyle name="SAPBEXHLevel1 5 6 2" xfId="5166" xr:uid="{00000000-0005-0000-0000-00004F380000}"/>
    <cellStyle name="SAPBEXHLevel1 5 6 3" xfId="7642" xr:uid="{00000000-0005-0000-0000-000050380000}"/>
    <cellStyle name="SAPBEXHLevel1 5 6 4" xfId="9596" xr:uid="{00000000-0005-0000-0000-000051380000}"/>
    <cellStyle name="SAPBEXHLevel1 5 6 5" xfId="11550" xr:uid="{00000000-0005-0000-0000-000052380000}"/>
    <cellStyle name="SAPBEXHLevel1 5 6 6" xfId="13503" xr:uid="{00000000-0005-0000-0000-000053380000}"/>
    <cellStyle name="SAPBEXHLevel1 5 6 7" xfId="13525" xr:uid="{00000000-0005-0000-0000-000054380000}"/>
    <cellStyle name="SAPBEXHLevel1 5 6 8" xfId="17534" xr:uid="{00000000-0005-0000-0000-000055380000}"/>
    <cellStyle name="SAPBEXHLevel1 5 6 9" xfId="19383" xr:uid="{00000000-0005-0000-0000-000056380000}"/>
    <cellStyle name="SAPBEXHLevel1 5 7" xfId="2519" xr:uid="{00000000-0005-0000-0000-000057380000}"/>
    <cellStyle name="SAPBEXHLevel1 5 7 10" xfId="21377" xr:uid="{00000000-0005-0000-0000-000058380000}"/>
    <cellStyle name="SAPBEXHLevel1 5 7 11" xfId="22931" xr:uid="{00000000-0005-0000-0000-000059380000}"/>
    <cellStyle name="SAPBEXHLevel1 5 7 2" xfId="5421" xr:uid="{00000000-0005-0000-0000-00005A380000}"/>
    <cellStyle name="SAPBEXHLevel1 5 7 3" xfId="7897" xr:uid="{00000000-0005-0000-0000-00005B380000}"/>
    <cellStyle name="SAPBEXHLevel1 5 7 4" xfId="9849" xr:uid="{00000000-0005-0000-0000-00005C380000}"/>
    <cellStyle name="SAPBEXHLevel1 5 7 5" xfId="11804" xr:uid="{00000000-0005-0000-0000-00005D380000}"/>
    <cellStyle name="SAPBEXHLevel1 5 7 6" xfId="13756" xr:uid="{00000000-0005-0000-0000-00005E380000}"/>
    <cellStyle name="SAPBEXHLevel1 5 7 7" xfId="9800" xr:uid="{00000000-0005-0000-0000-00005F380000}"/>
    <cellStyle name="SAPBEXHLevel1 5 7 8" xfId="17778" xr:uid="{00000000-0005-0000-0000-000060380000}"/>
    <cellStyle name="SAPBEXHLevel1 5 7 9" xfId="19617" xr:uid="{00000000-0005-0000-0000-000061380000}"/>
    <cellStyle name="SAPBEXHLevel1 5 8" xfId="2810" xr:uid="{00000000-0005-0000-0000-000062380000}"/>
    <cellStyle name="SAPBEXHLevel1 5 8 10" xfId="21647" xr:uid="{00000000-0005-0000-0000-000063380000}"/>
    <cellStyle name="SAPBEXHLevel1 5 8 11" xfId="23177" xr:uid="{00000000-0005-0000-0000-000064380000}"/>
    <cellStyle name="SAPBEXHLevel1 5 8 2" xfId="5712" xr:uid="{00000000-0005-0000-0000-000065380000}"/>
    <cellStyle name="SAPBEXHLevel1 5 8 3" xfId="8188" xr:uid="{00000000-0005-0000-0000-000066380000}"/>
    <cellStyle name="SAPBEXHLevel1 5 8 4" xfId="10140" xr:uid="{00000000-0005-0000-0000-000067380000}"/>
    <cellStyle name="SAPBEXHLevel1 5 8 5" xfId="12095" xr:uid="{00000000-0005-0000-0000-000068380000}"/>
    <cellStyle name="SAPBEXHLevel1 5 8 6" xfId="14045" xr:uid="{00000000-0005-0000-0000-000069380000}"/>
    <cellStyle name="SAPBEXHLevel1 5 8 7" xfId="16174" xr:uid="{00000000-0005-0000-0000-00006A380000}"/>
    <cellStyle name="SAPBEXHLevel1 5 8 8" xfId="18062" xr:uid="{00000000-0005-0000-0000-00006B380000}"/>
    <cellStyle name="SAPBEXHLevel1 5 8 9" xfId="19897" xr:uid="{00000000-0005-0000-0000-00006C380000}"/>
    <cellStyle name="SAPBEXHLevel1 5 9" xfId="3391" xr:uid="{00000000-0005-0000-0000-00006D380000}"/>
    <cellStyle name="SAPBEXHLevel1 6" xfId="875" xr:uid="{00000000-0005-0000-0000-00006E380000}"/>
    <cellStyle name="SAPBEXHLevel1 6 10" xfId="15416" xr:uid="{00000000-0005-0000-0000-00006F380000}"/>
    <cellStyle name="SAPBEXHLevel1 6 11" xfId="15165" xr:uid="{00000000-0005-0000-0000-000070380000}"/>
    <cellStyle name="SAPBEXHLevel1 6 12" xfId="18945" xr:uid="{00000000-0005-0000-0000-000071380000}"/>
    <cellStyle name="SAPBEXHLevel1 6 13" xfId="18981" xr:uid="{00000000-0005-0000-0000-000072380000}"/>
    <cellStyle name="SAPBEXHLevel1 6 2" xfId="2543" xr:uid="{00000000-0005-0000-0000-000073380000}"/>
    <cellStyle name="SAPBEXHLevel1 6 2 10" xfId="21399" xr:uid="{00000000-0005-0000-0000-000074380000}"/>
    <cellStyle name="SAPBEXHLevel1 6 2 11" xfId="22953" xr:uid="{00000000-0005-0000-0000-000075380000}"/>
    <cellStyle name="SAPBEXHLevel1 6 2 2" xfId="5445" xr:uid="{00000000-0005-0000-0000-000076380000}"/>
    <cellStyle name="SAPBEXHLevel1 6 2 3" xfId="7921" xr:uid="{00000000-0005-0000-0000-000077380000}"/>
    <cellStyle name="SAPBEXHLevel1 6 2 4" xfId="9873" xr:uid="{00000000-0005-0000-0000-000078380000}"/>
    <cellStyle name="SAPBEXHLevel1 6 2 5" xfId="11828" xr:uid="{00000000-0005-0000-0000-000079380000}"/>
    <cellStyle name="SAPBEXHLevel1 6 2 6" xfId="13780" xr:uid="{00000000-0005-0000-0000-00007A380000}"/>
    <cellStyle name="SAPBEXHLevel1 6 2 7" xfId="14969" xr:uid="{00000000-0005-0000-0000-00007B380000}"/>
    <cellStyle name="SAPBEXHLevel1 6 2 8" xfId="17802" xr:uid="{00000000-0005-0000-0000-00007C380000}"/>
    <cellStyle name="SAPBEXHLevel1 6 2 9" xfId="19641" xr:uid="{00000000-0005-0000-0000-00007D380000}"/>
    <cellStyle name="SAPBEXHLevel1 6 3" xfId="2813" xr:uid="{00000000-0005-0000-0000-00007E380000}"/>
    <cellStyle name="SAPBEXHLevel1 6 3 10" xfId="21650" xr:uid="{00000000-0005-0000-0000-00007F380000}"/>
    <cellStyle name="SAPBEXHLevel1 6 3 11" xfId="23180" xr:uid="{00000000-0005-0000-0000-000080380000}"/>
    <cellStyle name="SAPBEXHLevel1 6 3 2" xfId="5715" xr:uid="{00000000-0005-0000-0000-000081380000}"/>
    <cellStyle name="SAPBEXHLevel1 6 3 3" xfId="8191" xr:uid="{00000000-0005-0000-0000-000082380000}"/>
    <cellStyle name="SAPBEXHLevel1 6 3 4" xfId="10143" xr:uid="{00000000-0005-0000-0000-000083380000}"/>
    <cellStyle name="SAPBEXHLevel1 6 3 5" xfId="12098" xr:uid="{00000000-0005-0000-0000-000084380000}"/>
    <cellStyle name="SAPBEXHLevel1 6 3 6" xfId="14048" xr:uid="{00000000-0005-0000-0000-000085380000}"/>
    <cellStyle name="SAPBEXHLevel1 6 3 7" xfId="16177" xr:uid="{00000000-0005-0000-0000-000086380000}"/>
    <cellStyle name="SAPBEXHLevel1 6 3 8" xfId="18065" xr:uid="{00000000-0005-0000-0000-000087380000}"/>
    <cellStyle name="SAPBEXHLevel1 6 3 9" xfId="19900" xr:uid="{00000000-0005-0000-0000-000088380000}"/>
    <cellStyle name="SAPBEXHLevel1 6 4" xfId="3778" xr:uid="{00000000-0005-0000-0000-000089380000}"/>
    <cellStyle name="SAPBEXHLevel1 6 5" xfId="6256" xr:uid="{00000000-0005-0000-0000-00008A380000}"/>
    <cellStyle name="SAPBEXHLevel1 6 6" xfId="6521" xr:uid="{00000000-0005-0000-0000-00008B380000}"/>
    <cellStyle name="SAPBEXHLevel1 6 7" xfId="6096" xr:uid="{00000000-0005-0000-0000-00008C380000}"/>
    <cellStyle name="SAPBEXHLevel1 6 8" xfId="9173" xr:uid="{00000000-0005-0000-0000-00008D380000}"/>
    <cellStyle name="SAPBEXHLevel1 6 9" xfId="13689" xr:uid="{00000000-0005-0000-0000-00008E380000}"/>
    <cellStyle name="SAPBEXHLevel1 7" xfId="1215" xr:uid="{00000000-0005-0000-0000-00008F380000}"/>
    <cellStyle name="SAPBEXHLevel1 7 10" xfId="20210" xr:uid="{00000000-0005-0000-0000-000090380000}"/>
    <cellStyle name="SAPBEXHLevel1 7 11" xfId="21904" xr:uid="{00000000-0005-0000-0000-000091380000}"/>
    <cellStyle name="SAPBEXHLevel1 7 2" xfId="4118" xr:uid="{00000000-0005-0000-0000-000092380000}"/>
    <cellStyle name="SAPBEXHLevel1 7 3" xfId="6596" xr:uid="{00000000-0005-0000-0000-000093380000}"/>
    <cellStyle name="SAPBEXHLevel1 7 4" xfId="8553" xr:uid="{00000000-0005-0000-0000-000094380000}"/>
    <cellStyle name="SAPBEXHLevel1 7 5" xfId="10505" xr:uid="{00000000-0005-0000-0000-000095380000}"/>
    <cellStyle name="SAPBEXHLevel1 7 6" xfId="12459" xr:uid="{00000000-0005-0000-0000-000096380000}"/>
    <cellStyle name="SAPBEXHLevel1 7 7" xfId="13018" xr:uid="{00000000-0005-0000-0000-000097380000}"/>
    <cellStyle name="SAPBEXHLevel1 7 8" xfId="16523" xr:uid="{00000000-0005-0000-0000-000098380000}"/>
    <cellStyle name="SAPBEXHLevel1 7 9" xfId="18396" xr:uid="{00000000-0005-0000-0000-000099380000}"/>
    <cellStyle name="SAPBEXHLevel1 8" xfId="1534" xr:uid="{00000000-0005-0000-0000-00009A380000}"/>
    <cellStyle name="SAPBEXHLevel1 8 10" xfId="20503" xr:uid="{00000000-0005-0000-0000-00009B380000}"/>
    <cellStyle name="SAPBEXHLevel1 8 11" xfId="22175" xr:uid="{00000000-0005-0000-0000-00009C380000}"/>
    <cellStyle name="SAPBEXHLevel1 8 2" xfId="4437" xr:uid="{00000000-0005-0000-0000-00009D380000}"/>
    <cellStyle name="SAPBEXHLevel1 8 3" xfId="6915" xr:uid="{00000000-0005-0000-0000-00009E380000}"/>
    <cellStyle name="SAPBEXHLevel1 8 4" xfId="8871" xr:uid="{00000000-0005-0000-0000-00009F380000}"/>
    <cellStyle name="SAPBEXHLevel1 8 5" xfId="10824" xr:uid="{00000000-0005-0000-0000-0000A0380000}"/>
    <cellStyle name="SAPBEXHLevel1 8 6" xfId="12778" xr:uid="{00000000-0005-0000-0000-0000A1380000}"/>
    <cellStyle name="SAPBEXHLevel1 8 7" xfId="14797" xr:uid="{00000000-0005-0000-0000-0000A2380000}"/>
    <cellStyle name="SAPBEXHLevel1 8 8" xfId="16833" xr:uid="{00000000-0005-0000-0000-0000A3380000}"/>
    <cellStyle name="SAPBEXHLevel1 8 9" xfId="18705" xr:uid="{00000000-0005-0000-0000-0000A4380000}"/>
    <cellStyle name="SAPBEXHLevel1 9" xfId="1444" xr:uid="{00000000-0005-0000-0000-0000A5380000}"/>
    <cellStyle name="SAPBEXHLevel1 9 10" xfId="20422" xr:uid="{00000000-0005-0000-0000-0000A6380000}"/>
    <cellStyle name="SAPBEXHLevel1 9 11" xfId="22111" xr:uid="{00000000-0005-0000-0000-0000A7380000}"/>
    <cellStyle name="SAPBEXHLevel1 9 2" xfId="4347" xr:uid="{00000000-0005-0000-0000-0000A8380000}"/>
    <cellStyle name="SAPBEXHLevel1 9 3" xfId="6825" xr:uid="{00000000-0005-0000-0000-0000A9380000}"/>
    <cellStyle name="SAPBEXHLevel1 9 4" xfId="8781" xr:uid="{00000000-0005-0000-0000-0000AA380000}"/>
    <cellStyle name="SAPBEXHLevel1 9 5" xfId="10734" xr:uid="{00000000-0005-0000-0000-0000AB380000}"/>
    <cellStyle name="SAPBEXHLevel1 9 6" xfId="12688" xr:uid="{00000000-0005-0000-0000-0000AC380000}"/>
    <cellStyle name="SAPBEXHLevel1 9 7" xfId="14799" xr:uid="{00000000-0005-0000-0000-0000AD380000}"/>
    <cellStyle name="SAPBEXHLevel1 9 8" xfId="16745" xr:uid="{00000000-0005-0000-0000-0000AE380000}"/>
    <cellStyle name="SAPBEXHLevel1 9 9" xfId="18618" xr:uid="{00000000-0005-0000-0000-0000AF380000}"/>
    <cellStyle name="SAPBEXHLevel1X" xfId="323" xr:uid="{00000000-0005-0000-0000-0000B0380000}"/>
    <cellStyle name="SAPBEXHLevel1X 10" xfId="1428" xr:uid="{00000000-0005-0000-0000-0000B1380000}"/>
    <cellStyle name="SAPBEXHLevel1X 10 10" xfId="20408" xr:uid="{00000000-0005-0000-0000-0000B2380000}"/>
    <cellStyle name="SAPBEXHLevel1X 10 11" xfId="22098" xr:uid="{00000000-0005-0000-0000-0000B3380000}"/>
    <cellStyle name="SAPBEXHLevel1X 10 2" xfId="4331" xr:uid="{00000000-0005-0000-0000-0000B4380000}"/>
    <cellStyle name="SAPBEXHLevel1X 10 3" xfId="6809" xr:uid="{00000000-0005-0000-0000-0000B5380000}"/>
    <cellStyle name="SAPBEXHLevel1X 10 4" xfId="8765" xr:uid="{00000000-0005-0000-0000-0000B6380000}"/>
    <cellStyle name="SAPBEXHLevel1X 10 5" xfId="10718" xr:uid="{00000000-0005-0000-0000-0000B7380000}"/>
    <cellStyle name="SAPBEXHLevel1X 10 6" xfId="12672" xr:uid="{00000000-0005-0000-0000-0000B8380000}"/>
    <cellStyle name="SAPBEXHLevel1X 10 7" xfId="14812" xr:uid="{00000000-0005-0000-0000-0000B9380000}"/>
    <cellStyle name="SAPBEXHLevel1X 10 8" xfId="16729" xr:uid="{00000000-0005-0000-0000-0000BA380000}"/>
    <cellStyle name="SAPBEXHLevel1X 10 9" xfId="18602" xr:uid="{00000000-0005-0000-0000-0000BB380000}"/>
    <cellStyle name="SAPBEXHLevel1X 11" xfId="2081" xr:uid="{00000000-0005-0000-0000-0000BC380000}"/>
    <cellStyle name="SAPBEXHLevel1X 11 10" xfId="20983" xr:uid="{00000000-0005-0000-0000-0000BD380000}"/>
    <cellStyle name="SAPBEXHLevel1X 11 11" xfId="22591" xr:uid="{00000000-0005-0000-0000-0000BE380000}"/>
    <cellStyle name="SAPBEXHLevel1X 11 2" xfId="4984" xr:uid="{00000000-0005-0000-0000-0000BF380000}"/>
    <cellStyle name="SAPBEXHLevel1X 11 3" xfId="7461" xr:uid="{00000000-0005-0000-0000-0000C0380000}"/>
    <cellStyle name="SAPBEXHLevel1X 11 4" xfId="9414" xr:uid="{00000000-0005-0000-0000-0000C1380000}"/>
    <cellStyle name="SAPBEXHLevel1X 11 5" xfId="11369" xr:uid="{00000000-0005-0000-0000-0000C2380000}"/>
    <cellStyle name="SAPBEXHLevel1X 11 6" xfId="13321" xr:uid="{00000000-0005-0000-0000-0000C3380000}"/>
    <cellStyle name="SAPBEXHLevel1X 11 7" xfId="15452" xr:uid="{00000000-0005-0000-0000-0000C4380000}"/>
    <cellStyle name="SAPBEXHLevel1X 11 8" xfId="17353" xr:uid="{00000000-0005-0000-0000-0000C5380000}"/>
    <cellStyle name="SAPBEXHLevel1X 11 9" xfId="19208" xr:uid="{00000000-0005-0000-0000-0000C6380000}"/>
    <cellStyle name="SAPBEXHLevel1X 12" xfId="2400" xr:uid="{00000000-0005-0000-0000-0000C7380000}"/>
    <cellStyle name="SAPBEXHLevel1X 12 10" xfId="21280" xr:uid="{00000000-0005-0000-0000-0000C8380000}"/>
    <cellStyle name="SAPBEXHLevel1X 12 11" xfId="22853" xr:uid="{00000000-0005-0000-0000-0000C9380000}"/>
    <cellStyle name="SAPBEXHLevel1X 12 2" xfId="5303" xr:uid="{00000000-0005-0000-0000-0000CA380000}"/>
    <cellStyle name="SAPBEXHLevel1X 12 3" xfId="7779" xr:uid="{00000000-0005-0000-0000-0000CB380000}"/>
    <cellStyle name="SAPBEXHLevel1X 12 4" xfId="9732" xr:uid="{00000000-0005-0000-0000-0000CC380000}"/>
    <cellStyle name="SAPBEXHLevel1X 12 5" xfId="11686" xr:uid="{00000000-0005-0000-0000-0000CD380000}"/>
    <cellStyle name="SAPBEXHLevel1X 12 6" xfId="13638" xr:uid="{00000000-0005-0000-0000-0000CE380000}"/>
    <cellStyle name="SAPBEXHLevel1X 12 7" xfId="15003" xr:uid="{00000000-0005-0000-0000-0000CF380000}"/>
    <cellStyle name="SAPBEXHLevel1X 12 8" xfId="17666" xr:uid="{00000000-0005-0000-0000-0000D0380000}"/>
    <cellStyle name="SAPBEXHLevel1X 12 9" xfId="19512" xr:uid="{00000000-0005-0000-0000-0000D1380000}"/>
    <cellStyle name="SAPBEXHLevel1X 13" xfId="2299" xr:uid="{00000000-0005-0000-0000-0000D2380000}"/>
    <cellStyle name="SAPBEXHLevel1X 13 10" xfId="21180" xr:uid="{00000000-0005-0000-0000-0000D3380000}"/>
    <cellStyle name="SAPBEXHLevel1X 13 11" xfId="22757" xr:uid="{00000000-0005-0000-0000-0000D4380000}"/>
    <cellStyle name="SAPBEXHLevel1X 13 2" xfId="5202" xr:uid="{00000000-0005-0000-0000-0000D5380000}"/>
    <cellStyle name="SAPBEXHLevel1X 13 3" xfId="7678" xr:uid="{00000000-0005-0000-0000-0000D6380000}"/>
    <cellStyle name="SAPBEXHLevel1X 13 4" xfId="9631" xr:uid="{00000000-0005-0000-0000-0000D7380000}"/>
    <cellStyle name="SAPBEXHLevel1X 13 5" xfId="11585" xr:uid="{00000000-0005-0000-0000-0000D8380000}"/>
    <cellStyle name="SAPBEXHLevel1X 13 6" xfId="13537" xr:uid="{00000000-0005-0000-0000-0000D9380000}"/>
    <cellStyle name="SAPBEXHLevel1X 13 7" xfId="7226" xr:uid="{00000000-0005-0000-0000-0000DA380000}"/>
    <cellStyle name="SAPBEXHLevel1X 13 8" xfId="17566" xr:uid="{00000000-0005-0000-0000-0000DB380000}"/>
    <cellStyle name="SAPBEXHLevel1X 13 9" xfId="19412" xr:uid="{00000000-0005-0000-0000-0000DC380000}"/>
    <cellStyle name="SAPBEXHLevel1X 14" xfId="2789" xr:uid="{00000000-0005-0000-0000-0000DD380000}"/>
    <cellStyle name="SAPBEXHLevel1X 14 10" xfId="21626" xr:uid="{00000000-0005-0000-0000-0000DE380000}"/>
    <cellStyle name="SAPBEXHLevel1X 14 11" xfId="23156" xr:uid="{00000000-0005-0000-0000-0000DF380000}"/>
    <cellStyle name="SAPBEXHLevel1X 14 2" xfId="5691" xr:uid="{00000000-0005-0000-0000-0000E0380000}"/>
    <cellStyle name="SAPBEXHLevel1X 14 3" xfId="8167" xr:uid="{00000000-0005-0000-0000-0000E1380000}"/>
    <cellStyle name="SAPBEXHLevel1X 14 4" xfId="10119" xr:uid="{00000000-0005-0000-0000-0000E2380000}"/>
    <cellStyle name="SAPBEXHLevel1X 14 5" xfId="12074" xr:uid="{00000000-0005-0000-0000-0000E3380000}"/>
    <cellStyle name="SAPBEXHLevel1X 14 6" xfId="14024" xr:uid="{00000000-0005-0000-0000-0000E4380000}"/>
    <cellStyle name="SAPBEXHLevel1X 14 7" xfId="16153" xr:uid="{00000000-0005-0000-0000-0000E5380000}"/>
    <cellStyle name="SAPBEXHLevel1X 14 8" xfId="18041" xr:uid="{00000000-0005-0000-0000-0000E6380000}"/>
    <cellStyle name="SAPBEXHLevel1X 14 9" xfId="19876" xr:uid="{00000000-0005-0000-0000-0000E7380000}"/>
    <cellStyle name="SAPBEXHLevel1X 15" xfId="3226" xr:uid="{00000000-0005-0000-0000-0000E8380000}"/>
    <cellStyle name="SAPBEXHLevel1X 16" xfId="3431" xr:uid="{00000000-0005-0000-0000-0000E9380000}"/>
    <cellStyle name="SAPBEXHLevel1X 17" xfId="8017" xr:uid="{00000000-0005-0000-0000-0000EA380000}"/>
    <cellStyle name="SAPBEXHLevel1X 18" xfId="9452" xr:uid="{00000000-0005-0000-0000-0000EB380000}"/>
    <cellStyle name="SAPBEXHLevel1X 19" xfId="11406" xr:uid="{00000000-0005-0000-0000-0000EC380000}"/>
    <cellStyle name="SAPBEXHLevel1X 2" xfId="426" xr:uid="{00000000-0005-0000-0000-0000ED380000}"/>
    <cellStyle name="SAPBEXHLevel1X 2 10" xfId="5807" xr:uid="{00000000-0005-0000-0000-0000EE380000}"/>
    <cellStyle name="SAPBEXHLevel1X 2 11" xfId="6432" xr:uid="{00000000-0005-0000-0000-0000EF380000}"/>
    <cellStyle name="SAPBEXHLevel1X 2 12" xfId="7251" xr:uid="{00000000-0005-0000-0000-0000F0380000}"/>
    <cellStyle name="SAPBEXHLevel1X 2 13" xfId="8560" xr:uid="{00000000-0005-0000-0000-0000F1380000}"/>
    <cellStyle name="SAPBEXHLevel1X 2 14" xfId="15644" xr:uid="{00000000-0005-0000-0000-0000F2380000}"/>
    <cellStyle name="SAPBEXHLevel1X 2 15" xfId="12473" xr:uid="{00000000-0005-0000-0000-0000F3380000}"/>
    <cellStyle name="SAPBEXHLevel1X 2 16" xfId="3332" xr:uid="{00000000-0005-0000-0000-0000F4380000}"/>
    <cellStyle name="SAPBEXHLevel1X 2 17" xfId="8557" xr:uid="{00000000-0005-0000-0000-0000F5380000}"/>
    <cellStyle name="SAPBEXHLevel1X 2 18" xfId="19007" xr:uid="{00000000-0005-0000-0000-0000F6380000}"/>
    <cellStyle name="SAPBEXHLevel1X 2 2" xfId="974" xr:uid="{00000000-0005-0000-0000-0000F7380000}"/>
    <cellStyle name="SAPBEXHLevel1X 2 2 10" xfId="20023" xr:uid="{00000000-0005-0000-0000-0000F8380000}"/>
    <cellStyle name="SAPBEXHLevel1X 2 2 11" xfId="21770" xr:uid="{00000000-0005-0000-0000-0000F9380000}"/>
    <cellStyle name="SAPBEXHLevel1X 2 2 2" xfId="3877" xr:uid="{00000000-0005-0000-0000-0000FA380000}"/>
    <cellStyle name="SAPBEXHLevel1X 2 2 3" xfId="6355" xr:uid="{00000000-0005-0000-0000-0000FB380000}"/>
    <cellStyle name="SAPBEXHLevel1X 2 2 4" xfId="8312" xr:uid="{00000000-0005-0000-0000-0000FC380000}"/>
    <cellStyle name="SAPBEXHLevel1X 2 2 5" xfId="10265" xr:uid="{00000000-0005-0000-0000-0000FD380000}"/>
    <cellStyle name="SAPBEXHLevel1X 2 2 6" xfId="12220" xr:uid="{00000000-0005-0000-0000-0000FE380000}"/>
    <cellStyle name="SAPBEXHLevel1X 2 2 7" xfId="15158" xr:uid="{00000000-0005-0000-0000-0000FF380000}"/>
    <cellStyle name="SAPBEXHLevel1X 2 2 8" xfId="16298" xr:uid="{00000000-0005-0000-0000-000000390000}"/>
    <cellStyle name="SAPBEXHLevel1X 2 2 9" xfId="18187" xr:uid="{00000000-0005-0000-0000-000001390000}"/>
    <cellStyle name="SAPBEXHLevel1X 2 3" xfId="1287" xr:uid="{00000000-0005-0000-0000-000002390000}"/>
    <cellStyle name="SAPBEXHLevel1X 2 3 10" xfId="20274" xr:uid="{00000000-0005-0000-0000-000003390000}"/>
    <cellStyle name="SAPBEXHLevel1X 2 3 11" xfId="21966" xr:uid="{00000000-0005-0000-0000-000004390000}"/>
    <cellStyle name="SAPBEXHLevel1X 2 3 2" xfId="4190" xr:uid="{00000000-0005-0000-0000-000005390000}"/>
    <cellStyle name="SAPBEXHLevel1X 2 3 3" xfId="6668" xr:uid="{00000000-0005-0000-0000-000006390000}"/>
    <cellStyle name="SAPBEXHLevel1X 2 3 4" xfId="8624" xr:uid="{00000000-0005-0000-0000-000007390000}"/>
    <cellStyle name="SAPBEXHLevel1X 2 3 5" xfId="10577" xr:uid="{00000000-0005-0000-0000-000008390000}"/>
    <cellStyle name="SAPBEXHLevel1X 2 3 6" xfId="12531" xr:uid="{00000000-0005-0000-0000-000009390000}"/>
    <cellStyle name="SAPBEXHLevel1X 2 3 7" xfId="15506" xr:uid="{00000000-0005-0000-0000-00000A390000}"/>
    <cellStyle name="SAPBEXHLevel1X 2 3 8" xfId="16593" xr:uid="{00000000-0005-0000-0000-00000B390000}"/>
    <cellStyle name="SAPBEXHLevel1X 2 3 9" xfId="18466" xr:uid="{00000000-0005-0000-0000-00000C390000}"/>
    <cellStyle name="SAPBEXHLevel1X 2 4" xfId="1633" xr:uid="{00000000-0005-0000-0000-00000D390000}"/>
    <cellStyle name="SAPBEXHLevel1X 2 4 10" xfId="20601" xr:uid="{00000000-0005-0000-0000-00000E390000}"/>
    <cellStyle name="SAPBEXHLevel1X 2 4 11" xfId="22273" xr:uid="{00000000-0005-0000-0000-00000F390000}"/>
    <cellStyle name="SAPBEXHLevel1X 2 4 2" xfId="4536" xr:uid="{00000000-0005-0000-0000-000010390000}"/>
    <cellStyle name="SAPBEXHLevel1X 2 4 3" xfId="7014" xr:uid="{00000000-0005-0000-0000-000011390000}"/>
    <cellStyle name="SAPBEXHLevel1X 2 4 4" xfId="8970" xr:uid="{00000000-0005-0000-0000-000012390000}"/>
    <cellStyle name="SAPBEXHLevel1X 2 4 5" xfId="10923" xr:uid="{00000000-0005-0000-0000-000013390000}"/>
    <cellStyle name="SAPBEXHLevel1X 2 4 6" xfId="12877" xr:uid="{00000000-0005-0000-0000-000014390000}"/>
    <cellStyle name="SAPBEXHLevel1X 2 4 7" xfId="14640" xr:uid="{00000000-0005-0000-0000-000015390000}"/>
    <cellStyle name="SAPBEXHLevel1X 2 4 8" xfId="16932" xr:uid="{00000000-0005-0000-0000-000016390000}"/>
    <cellStyle name="SAPBEXHLevel1X 2 4 9" xfId="18803" xr:uid="{00000000-0005-0000-0000-000017390000}"/>
    <cellStyle name="SAPBEXHLevel1X 2 5" xfId="1901" xr:uid="{00000000-0005-0000-0000-000018390000}"/>
    <cellStyle name="SAPBEXHLevel1X 2 5 10" xfId="20812" xr:uid="{00000000-0005-0000-0000-000019390000}"/>
    <cellStyle name="SAPBEXHLevel1X 2 5 11" xfId="22426" xr:uid="{00000000-0005-0000-0000-00001A390000}"/>
    <cellStyle name="SAPBEXHLevel1X 2 5 2" xfId="4804" xr:uid="{00000000-0005-0000-0000-00001B390000}"/>
    <cellStyle name="SAPBEXHLevel1X 2 5 3" xfId="7282" xr:uid="{00000000-0005-0000-0000-00001C390000}"/>
    <cellStyle name="SAPBEXHLevel1X 2 5 4" xfId="9236" xr:uid="{00000000-0005-0000-0000-00001D390000}"/>
    <cellStyle name="SAPBEXHLevel1X 2 5 5" xfId="11190" xr:uid="{00000000-0005-0000-0000-00001E390000}"/>
    <cellStyle name="SAPBEXHLevel1X 2 5 6" xfId="13142" xr:uid="{00000000-0005-0000-0000-00001F390000}"/>
    <cellStyle name="SAPBEXHLevel1X 2 5 7" xfId="15281" xr:uid="{00000000-0005-0000-0000-000020390000}"/>
    <cellStyle name="SAPBEXHLevel1X 2 5 8" xfId="17178" xr:uid="{00000000-0005-0000-0000-000021390000}"/>
    <cellStyle name="SAPBEXHLevel1X 2 5 9" xfId="19037" xr:uid="{00000000-0005-0000-0000-000022390000}"/>
    <cellStyle name="SAPBEXHLevel1X 2 6" xfId="2048" xr:uid="{00000000-0005-0000-0000-000023390000}"/>
    <cellStyle name="SAPBEXHLevel1X 2 6 10" xfId="20950" xr:uid="{00000000-0005-0000-0000-000024390000}"/>
    <cellStyle name="SAPBEXHLevel1X 2 6 11" xfId="22560" xr:uid="{00000000-0005-0000-0000-000025390000}"/>
    <cellStyle name="SAPBEXHLevel1X 2 6 2" xfId="4951" xr:uid="{00000000-0005-0000-0000-000026390000}"/>
    <cellStyle name="SAPBEXHLevel1X 2 6 3" xfId="7428" xr:uid="{00000000-0005-0000-0000-000027390000}"/>
    <cellStyle name="SAPBEXHLevel1X 2 6 4" xfId="9381" xr:uid="{00000000-0005-0000-0000-000028390000}"/>
    <cellStyle name="SAPBEXHLevel1X 2 6 5" xfId="11336" xr:uid="{00000000-0005-0000-0000-000029390000}"/>
    <cellStyle name="SAPBEXHLevel1X 2 6 6" xfId="13288" xr:uid="{00000000-0005-0000-0000-00002A390000}"/>
    <cellStyle name="SAPBEXHLevel1X 2 6 7" xfId="14482" xr:uid="{00000000-0005-0000-0000-00002B390000}"/>
    <cellStyle name="SAPBEXHLevel1X 2 6 8" xfId="17320" xr:uid="{00000000-0005-0000-0000-00002C390000}"/>
    <cellStyle name="SAPBEXHLevel1X 2 6 9" xfId="19175" xr:uid="{00000000-0005-0000-0000-00002D390000}"/>
    <cellStyle name="SAPBEXHLevel1X 2 7" xfId="2589" xr:uid="{00000000-0005-0000-0000-00002E390000}"/>
    <cellStyle name="SAPBEXHLevel1X 2 7 10" xfId="21445" xr:uid="{00000000-0005-0000-0000-00002F390000}"/>
    <cellStyle name="SAPBEXHLevel1X 2 7 11" xfId="22998" xr:uid="{00000000-0005-0000-0000-000030390000}"/>
    <cellStyle name="SAPBEXHLevel1X 2 7 2" xfId="5491" xr:uid="{00000000-0005-0000-0000-000031390000}"/>
    <cellStyle name="SAPBEXHLevel1X 2 7 3" xfId="7967" xr:uid="{00000000-0005-0000-0000-000032390000}"/>
    <cellStyle name="SAPBEXHLevel1X 2 7 4" xfId="9919" xr:uid="{00000000-0005-0000-0000-000033390000}"/>
    <cellStyle name="SAPBEXHLevel1X 2 7 5" xfId="11874" xr:uid="{00000000-0005-0000-0000-000034390000}"/>
    <cellStyle name="SAPBEXHLevel1X 2 7 6" xfId="13826" xr:uid="{00000000-0005-0000-0000-000035390000}"/>
    <cellStyle name="SAPBEXHLevel1X 2 7 7" xfId="11903" xr:uid="{00000000-0005-0000-0000-000036390000}"/>
    <cellStyle name="SAPBEXHLevel1X 2 7 8" xfId="17848" xr:uid="{00000000-0005-0000-0000-000037390000}"/>
    <cellStyle name="SAPBEXHLevel1X 2 7 9" xfId="19686" xr:uid="{00000000-0005-0000-0000-000038390000}"/>
    <cellStyle name="SAPBEXHLevel1X 2 8" xfId="2362" xr:uid="{00000000-0005-0000-0000-000039390000}"/>
    <cellStyle name="SAPBEXHLevel1X 2 8 10" xfId="21242" xr:uid="{00000000-0005-0000-0000-00003A390000}"/>
    <cellStyle name="SAPBEXHLevel1X 2 8 11" xfId="22818" xr:uid="{00000000-0005-0000-0000-00003B390000}"/>
    <cellStyle name="SAPBEXHLevel1X 2 8 2" xfId="5265" xr:uid="{00000000-0005-0000-0000-00003C390000}"/>
    <cellStyle name="SAPBEXHLevel1X 2 8 3" xfId="7741" xr:uid="{00000000-0005-0000-0000-00003D390000}"/>
    <cellStyle name="SAPBEXHLevel1X 2 8 4" xfId="9694" xr:uid="{00000000-0005-0000-0000-00003E390000}"/>
    <cellStyle name="SAPBEXHLevel1X 2 8 5" xfId="11648" xr:uid="{00000000-0005-0000-0000-00003F390000}"/>
    <cellStyle name="SAPBEXHLevel1X 2 8 6" xfId="13600" xr:uid="{00000000-0005-0000-0000-000040390000}"/>
    <cellStyle name="SAPBEXHLevel1X 2 8 7" xfId="15014" xr:uid="{00000000-0005-0000-0000-000041390000}"/>
    <cellStyle name="SAPBEXHLevel1X 2 8 8" xfId="17628" xr:uid="{00000000-0005-0000-0000-000042390000}"/>
    <cellStyle name="SAPBEXHLevel1X 2 8 9" xfId="19474" xr:uid="{00000000-0005-0000-0000-000043390000}"/>
    <cellStyle name="SAPBEXHLevel1X 2 9" xfId="3329" xr:uid="{00000000-0005-0000-0000-000044390000}"/>
    <cellStyle name="SAPBEXHLevel1X 20" xfId="15980" xr:uid="{00000000-0005-0000-0000-000045390000}"/>
    <cellStyle name="SAPBEXHLevel1X 21" xfId="15762" xr:uid="{00000000-0005-0000-0000-000046390000}"/>
    <cellStyle name="SAPBEXHLevel1X 22" xfId="17390" xr:uid="{00000000-0005-0000-0000-000047390000}"/>
    <cellStyle name="SAPBEXHLevel1X 23" xfId="17393" xr:uid="{00000000-0005-0000-0000-000048390000}"/>
    <cellStyle name="SAPBEXHLevel1X 24" xfId="21015" xr:uid="{00000000-0005-0000-0000-000049390000}"/>
    <cellStyle name="SAPBEXHLevel1X 3" xfId="457" xr:uid="{00000000-0005-0000-0000-00004A390000}"/>
    <cellStyle name="SAPBEXHLevel1X 3 10" xfId="5838" xr:uid="{00000000-0005-0000-0000-00004B390000}"/>
    <cellStyle name="SAPBEXHLevel1X 3 11" xfId="7660" xr:uid="{00000000-0005-0000-0000-00004C390000}"/>
    <cellStyle name="SAPBEXHLevel1X 3 12" xfId="5967" xr:uid="{00000000-0005-0000-0000-00004D390000}"/>
    <cellStyle name="SAPBEXHLevel1X 3 13" xfId="4013" xr:uid="{00000000-0005-0000-0000-00004E390000}"/>
    <cellStyle name="SAPBEXHLevel1X 3 14" xfId="15179" xr:uid="{00000000-0005-0000-0000-00004F390000}"/>
    <cellStyle name="SAPBEXHLevel1X 3 15" xfId="15453" xr:uid="{00000000-0005-0000-0000-000050390000}"/>
    <cellStyle name="SAPBEXHLevel1X 3 16" xfId="15460" xr:uid="{00000000-0005-0000-0000-000051390000}"/>
    <cellStyle name="SAPBEXHLevel1X 3 17" xfId="15570" xr:uid="{00000000-0005-0000-0000-000052390000}"/>
    <cellStyle name="SAPBEXHLevel1X 3 18" xfId="16129" xr:uid="{00000000-0005-0000-0000-000053390000}"/>
    <cellStyle name="SAPBEXHLevel1X 3 2" xfId="1005" xr:uid="{00000000-0005-0000-0000-000054390000}"/>
    <cellStyle name="SAPBEXHLevel1X 3 2 10" xfId="20052" xr:uid="{00000000-0005-0000-0000-000055390000}"/>
    <cellStyle name="SAPBEXHLevel1X 3 2 11" xfId="21799" xr:uid="{00000000-0005-0000-0000-000056390000}"/>
    <cellStyle name="SAPBEXHLevel1X 3 2 2" xfId="3908" xr:uid="{00000000-0005-0000-0000-000057390000}"/>
    <cellStyle name="SAPBEXHLevel1X 3 2 3" xfId="6386" xr:uid="{00000000-0005-0000-0000-000058390000}"/>
    <cellStyle name="SAPBEXHLevel1X 3 2 4" xfId="8343" xr:uid="{00000000-0005-0000-0000-000059390000}"/>
    <cellStyle name="SAPBEXHLevel1X 3 2 5" xfId="10296" xr:uid="{00000000-0005-0000-0000-00005A390000}"/>
    <cellStyle name="SAPBEXHLevel1X 3 2 6" xfId="12251" xr:uid="{00000000-0005-0000-0000-00005B390000}"/>
    <cellStyle name="SAPBEXHLevel1X 3 2 7" xfId="15875" xr:uid="{00000000-0005-0000-0000-00005C390000}"/>
    <cellStyle name="SAPBEXHLevel1X 3 2 8" xfId="16329" xr:uid="{00000000-0005-0000-0000-00005D390000}"/>
    <cellStyle name="SAPBEXHLevel1X 3 2 9" xfId="18217" xr:uid="{00000000-0005-0000-0000-00005E390000}"/>
    <cellStyle name="SAPBEXHLevel1X 3 3" xfId="1318" xr:uid="{00000000-0005-0000-0000-00005F390000}"/>
    <cellStyle name="SAPBEXHLevel1X 3 3 10" xfId="20303" xr:uid="{00000000-0005-0000-0000-000060390000}"/>
    <cellStyle name="SAPBEXHLevel1X 3 3 11" xfId="21995" xr:uid="{00000000-0005-0000-0000-000061390000}"/>
    <cellStyle name="SAPBEXHLevel1X 3 3 2" xfId="4221" xr:uid="{00000000-0005-0000-0000-000062390000}"/>
    <cellStyle name="SAPBEXHLevel1X 3 3 3" xfId="6699" xr:uid="{00000000-0005-0000-0000-000063390000}"/>
    <cellStyle name="SAPBEXHLevel1X 3 3 4" xfId="8655" xr:uid="{00000000-0005-0000-0000-000064390000}"/>
    <cellStyle name="SAPBEXHLevel1X 3 3 5" xfId="10608" xr:uid="{00000000-0005-0000-0000-000065390000}"/>
    <cellStyle name="SAPBEXHLevel1X 3 3 6" xfId="12562" xr:uid="{00000000-0005-0000-0000-000066390000}"/>
    <cellStyle name="SAPBEXHLevel1X 3 3 7" xfId="13055" xr:uid="{00000000-0005-0000-0000-000067390000}"/>
    <cellStyle name="SAPBEXHLevel1X 3 3 8" xfId="16624" xr:uid="{00000000-0005-0000-0000-000068390000}"/>
    <cellStyle name="SAPBEXHLevel1X 3 3 9" xfId="18496" xr:uid="{00000000-0005-0000-0000-000069390000}"/>
    <cellStyle name="SAPBEXHLevel1X 3 4" xfId="1663" xr:uid="{00000000-0005-0000-0000-00006A390000}"/>
    <cellStyle name="SAPBEXHLevel1X 3 4 10" xfId="20631" xr:uid="{00000000-0005-0000-0000-00006B390000}"/>
    <cellStyle name="SAPBEXHLevel1X 3 4 11" xfId="22303" xr:uid="{00000000-0005-0000-0000-00006C390000}"/>
    <cellStyle name="SAPBEXHLevel1X 3 4 2" xfId="4566" xr:uid="{00000000-0005-0000-0000-00006D390000}"/>
    <cellStyle name="SAPBEXHLevel1X 3 4 3" xfId="7044" xr:uid="{00000000-0005-0000-0000-00006E390000}"/>
    <cellStyle name="SAPBEXHLevel1X 3 4 4" xfId="9000" xr:uid="{00000000-0005-0000-0000-00006F390000}"/>
    <cellStyle name="SAPBEXHLevel1X 3 4 5" xfId="10953" xr:uid="{00000000-0005-0000-0000-000070390000}"/>
    <cellStyle name="SAPBEXHLevel1X 3 4 6" xfId="12907" xr:uid="{00000000-0005-0000-0000-000071390000}"/>
    <cellStyle name="SAPBEXHLevel1X 3 4 7" xfId="12366" xr:uid="{00000000-0005-0000-0000-000072390000}"/>
    <cellStyle name="SAPBEXHLevel1X 3 4 8" xfId="16962" xr:uid="{00000000-0005-0000-0000-000073390000}"/>
    <cellStyle name="SAPBEXHLevel1X 3 4 9" xfId="18833" xr:uid="{00000000-0005-0000-0000-000074390000}"/>
    <cellStyle name="SAPBEXHLevel1X 3 5" xfId="1930" xr:uid="{00000000-0005-0000-0000-000075390000}"/>
    <cellStyle name="SAPBEXHLevel1X 3 5 10" xfId="20841" xr:uid="{00000000-0005-0000-0000-000076390000}"/>
    <cellStyle name="SAPBEXHLevel1X 3 5 11" xfId="22455" xr:uid="{00000000-0005-0000-0000-000077390000}"/>
    <cellStyle name="SAPBEXHLevel1X 3 5 2" xfId="4833" xr:uid="{00000000-0005-0000-0000-000078390000}"/>
    <cellStyle name="SAPBEXHLevel1X 3 5 3" xfId="7311" xr:uid="{00000000-0005-0000-0000-000079390000}"/>
    <cellStyle name="SAPBEXHLevel1X 3 5 4" xfId="9265" xr:uid="{00000000-0005-0000-0000-00007A390000}"/>
    <cellStyle name="SAPBEXHLevel1X 3 5 5" xfId="11219" xr:uid="{00000000-0005-0000-0000-00007B390000}"/>
    <cellStyle name="SAPBEXHLevel1X 3 5 6" xfId="13171" xr:uid="{00000000-0005-0000-0000-00007C390000}"/>
    <cellStyle name="SAPBEXHLevel1X 3 5 7" xfId="3686" xr:uid="{00000000-0005-0000-0000-00007D390000}"/>
    <cellStyle name="SAPBEXHLevel1X 3 5 8" xfId="17207" xr:uid="{00000000-0005-0000-0000-00007E390000}"/>
    <cellStyle name="SAPBEXHLevel1X 3 5 9" xfId="19066" xr:uid="{00000000-0005-0000-0000-00007F390000}"/>
    <cellStyle name="SAPBEXHLevel1X 3 6" xfId="2037" xr:uid="{00000000-0005-0000-0000-000080390000}"/>
    <cellStyle name="SAPBEXHLevel1X 3 6 10" xfId="20939" xr:uid="{00000000-0005-0000-0000-000081390000}"/>
    <cellStyle name="SAPBEXHLevel1X 3 6 11" xfId="22549" xr:uid="{00000000-0005-0000-0000-000082390000}"/>
    <cellStyle name="SAPBEXHLevel1X 3 6 2" xfId="4940" xr:uid="{00000000-0005-0000-0000-000083390000}"/>
    <cellStyle name="SAPBEXHLevel1X 3 6 3" xfId="7417" xr:uid="{00000000-0005-0000-0000-000084390000}"/>
    <cellStyle name="SAPBEXHLevel1X 3 6 4" xfId="9370" xr:uid="{00000000-0005-0000-0000-000085390000}"/>
    <cellStyle name="SAPBEXHLevel1X 3 6 5" xfId="11325" xr:uid="{00000000-0005-0000-0000-000086390000}"/>
    <cellStyle name="SAPBEXHLevel1X 3 6 6" xfId="13277" xr:uid="{00000000-0005-0000-0000-000087390000}"/>
    <cellStyle name="SAPBEXHLevel1X 3 6 7" xfId="14752" xr:uid="{00000000-0005-0000-0000-000088390000}"/>
    <cellStyle name="SAPBEXHLevel1X 3 6 8" xfId="17309" xr:uid="{00000000-0005-0000-0000-000089390000}"/>
    <cellStyle name="SAPBEXHLevel1X 3 6 9" xfId="19164" xr:uid="{00000000-0005-0000-0000-00008A390000}"/>
    <cellStyle name="SAPBEXHLevel1X 3 7" xfId="2501" xr:uid="{00000000-0005-0000-0000-00008B390000}"/>
    <cellStyle name="SAPBEXHLevel1X 3 7 10" xfId="21359" xr:uid="{00000000-0005-0000-0000-00008C390000}"/>
    <cellStyle name="SAPBEXHLevel1X 3 7 11" xfId="22913" xr:uid="{00000000-0005-0000-0000-00008D390000}"/>
    <cellStyle name="SAPBEXHLevel1X 3 7 2" xfId="5403" xr:uid="{00000000-0005-0000-0000-00008E390000}"/>
    <cellStyle name="SAPBEXHLevel1X 3 7 3" xfId="7879" xr:uid="{00000000-0005-0000-0000-00008F390000}"/>
    <cellStyle name="SAPBEXHLevel1X 3 7 4" xfId="9831" xr:uid="{00000000-0005-0000-0000-000090390000}"/>
    <cellStyle name="SAPBEXHLevel1X 3 7 5" xfId="11786" xr:uid="{00000000-0005-0000-0000-000091390000}"/>
    <cellStyle name="SAPBEXHLevel1X 3 7 6" xfId="13738" xr:uid="{00000000-0005-0000-0000-000092390000}"/>
    <cellStyle name="SAPBEXHLevel1X 3 7 7" xfId="14981" xr:uid="{00000000-0005-0000-0000-000093390000}"/>
    <cellStyle name="SAPBEXHLevel1X 3 7 8" xfId="17760" xr:uid="{00000000-0005-0000-0000-000094390000}"/>
    <cellStyle name="SAPBEXHLevel1X 3 7 9" xfId="19599" xr:uid="{00000000-0005-0000-0000-000095390000}"/>
    <cellStyle name="SAPBEXHLevel1X 3 8" xfId="2328" xr:uid="{00000000-0005-0000-0000-000096390000}"/>
    <cellStyle name="SAPBEXHLevel1X 3 8 10" xfId="21208" xr:uid="{00000000-0005-0000-0000-000097390000}"/>
    <cellStyle name="SAPBEXHLevel1X 3 8 11" xfId="22784" xr:uid="{00000000-0005-0000-0000-000098390000}"/>
    <cellStyle name="SAPBEXHLevel1X 3 8 2" xfId="5231" xr:uid="{00000000-0005-0000-0000-000099390000}"/>
    <cellStyle name="SAPBEXHLevel1X 3 8 3" xfId="7707" xr:uid="{00000000-0005-0000-0000-00009A390000}"/>
    <cellStyle name="SAPBEXHLevel1X 3 8 4" xfId="9660" xr:uid="{00000000-0005-0000-0000-00009B390000}"/>
    <cellStyle name="SAPBEXHLevel1X 3 8 5" xfId="11614" xr:uid="{00000000-0005-0000-0000-00009C390000}"/>
    <cellStyle name="SAPBEXHLevel1X 3 8 6" xfId="13566" xr:uid="{00000000-0005-0000-0000-00009D390000}"/>
    <cellStyle name="SAPBEXHLevel1X 3 8 7" xfId="15609" xr:uid="{00000000-0005-0000-0000-00009E390000}"/>
    <cellStyle name="SAPBEXHLevel1X 3 8 8" xfId="17594" xr:uid="{00000000-0005-0000-0000-00009F390000}"/>
    <cellStyle name="SAPBEXHLevel1X 3 8 9" xfId="19440" xr:uid="{00000000-0005-0000-0000-0000A0390000}"/>
    <cellStyle name="SAPBEXHLevel1X 3 9" xfId="3360" xr:uid="{00000000-0005-0000-0000-0000A1390000}"/>
    <cellStyle name="SAPBEXHLevel1X 4" xfId="453" xr:uid="{00000000-0005-0000-0000-0000A2390000}"/>
    <cellStyle name="SAPBEXHLevel1X 4 10" xfId="3356" xr:uid="{00000000-0005-0000-0000-0000A3390000}"/>
    <cellStyle name="SAPBEXHLevel1X 4 11" xfId="5834" xr:uid="{00000000-0005-0000-0000-0000A4390000}"/>
    <cellStyle name="SAPBEXHLevel1X 4 12" xfId="6879" xr:uid="{00000000-0005-0000-0000-0000A5390000}"/>
    <cellStyle name="SAPBEXHLevel1X 4 13" xfId="7184" xr:uid="{00000000-0005-0000-0000-0000A6390000}"/>
    <cellStyle name="SAPBEXHLevel1X 4 14" xfId="8496" xr:uid="{00000000-0005-0000-0000-0000A7390000}"/>
    <cellStyle name="SAPBEXHLevel1X 4 15" xfId="14923" xr:uid="{00000000-0005-0000-0000-0000A8390000}"/>
    <cellStyle name="SAPBEXHLevel1X 4 16" xfId="15385" xr:uid="{00000000-0005-0000-0000-0000A9390000}"/>
    <cellStyle name="SAPBEXHLevel1X 4 17" xfId="8733" xr:uid="{00000000-0005-0000-0000-0000AA390000}"/>
    <cellStyle name="SAPBEXHLevel1X 4 18" xfId="19401" xr:uid="{00000000-0005-0000-0000-0000AB390000}"/>
    <cellStyle name="SAPBEXHLevel1X 4 19" xfId="19573" xr:uid="{00000000-0005-0000-0000-0000AC390000}"/>
    <cellStyle name="SAPBEXHLevel1X 4 2" xfId="606" xr:uid="{00000000-0005-0000-0000-0000AD390000}"/>
    <cellStyle name="SAPBEXHLevel1X 4 2 10" xfId="10497" xr:uid="{00000000-0005-0000-0000-0000AE390000}"/>
    <cellStyle name="SAPBEXHLevel1X 4 2 11" xfId="14230" xr:uid="{00000000-0005-0000-0000-0000AF390000}"/>
    <cellStyle name="SAPBEXHLevel1X 4 2 12" xfId="15270" xr:uid="{00000000-0005-0000-0000-0000B0390000}"/>
    <cellStyle name="SAPBEXHLevel1X 4 2 13" xfId="16515" xr:uid="{00000000-0005-0000-0000-0000B1390000}"/>
    <cellStyle name="SAPBEXHLevel1X 4 2 14" xfId="15431" xr:uid="{00000000-0005-0000-0000-0000B2390000}"/>
    <cellStyle name="SAPBEXHLevel1X 4 2 15" xfId="20202" xr:uid="{00000000-0005-0000-0000-0000B3390000}"/>
    <cellStyle name="SAPBEXHLevel1X 4 2 2" xfId="1100" xr:uid="{00000000-0005-0000-0000-0000B4390000}"/>
    <cellStyle name="SAPBEXHLevel1X 4 2 2 10" xfId="20146" xr:uid="{00000000-0005-0000-0000-0000B5390000}"/>
    <cellStyle name="SAPBEXHLevel1X 4 2 2 11" xfId="21885" xr:uid="{00000000-0005-0000-0000-0000B6390000}"/>
    <cellStyle name="SAPBEXHLevel1X 4 2 2 2" xfId="4003" xr:uid="{00000000-0005-0000-0000-0000B7390000}"/>
    <cellStyle name="SAPBEXHLevel1X 4 2 2 3" xfId="6481" xr:uid="{00000000-0005-0000-0000-0000B8390000}"/>
    <cellStyle name="SAPBEXHLevel1X 4 2 2 4" xfId="8438" xr:uid="{00000000-0005-0000-0000-0000B9390000}"/>
    <cellStyle name="SAPBEXHLevel1X 4 2 2 5" xfId="10391" xr:uid="{00000000-0005-0000-0000-0000BA390000}"/>
    <cellStyle name="SAPBEXHLevel1X 4 2 2 6" xfId="12346" xr:uid="{00000000-0005-0000-0000-0000BB390000}"/>
    <cellStyle name="SAPBEXHLevel1X 4 2 2 7" xfId="15701" xr:uid="{00000000-0005-0000-0000-0000BC390000}"/>
    <cellStyle name="SAPBEXHLevel1X 4 2 2 8" xfId="16424" xr:uid="{00000000-0005-0000-0000-0000BD390000}"/>
    <cellStyle name="SAPBEXHLevel1X 4 2 2 9" xfId="18312" xr:uid="{00000000-0005-0000-0000-0000BE390000}"/>
    <cellStyle name="SAPBEXHLevel1X 4 2 3" xfId="1385" xr:uid="{00000000-0005-0000-0000-0000BF390000}"/>
    <cellStyle name="SAPBEXHLevel1X 4 2 3 10" xfId="20370" xr:uid="{00000000-0005-0000-0000-0000C0390000}"/>
    <cellStyle name="SAPBEXHLevel1X 4 2 3 11" xfId="22062" xr:uid="{00000000-0005-0000-0000-0000C1390000}"/>
    <cellStyle name="SAPBEXHLevel1X 4 2 3 2" xfId="4288" xr:uid="{00000000-0005-0000-0000-0000C2390000}"/>
    <cellStyle name="SAPBEXHLevel1X 4 2 3 3" xfId="6766" xr:uid="{00000000-0005-0000-0000-0000C3390000}"/>
    <cellStyle name="SAPBEXHLevel1X 4 2 3 4" xfId="8722" xr:uid="{00000000-0005-0000-0000-0000C4390000}"/>
    <cellStyle name="SAPBEXHLevel1X 4 2 3 5" xfId="10675" xr:uid="{00000000-0005-0000-0000-0000C5390000}"/>
    <cellStyle name="SAPBEXHLevel1X 4 2 3 6" xfId="12629" xr:uid="{00000000-0005-0000-0000-0000C6390000}"/>
    <cellStyle name="SAPBEXHLevel1X 4 2 3 7" xfId="15952" xr:uid="{00000000-0005-0000-0000-0000C7390000}"/>
    <cellStyle name="SAPBEXHLevel1X 4 2 3 8" xfId="16691" xr:uid="{00000000-0005-0000-0000-0000C8390000}"/>
    <cellStyle name="SAPBEXHLevel1X 4 2 3 9" xfId="18563" xr:uid="{00000000-0005-0000-0000-0000C9390000}"/>
    <cellStyle name="SAPBEXHLevel1X 4 2 4" xfId="1748" xr:uid="{00000000-0005-0000-0000-0000CA390000}"/>
    <cellStyle name="SAPBEXHLevel1X 4 2 4 10" xfId="20715" xr:uid="{00000000-0005-0000-0000-0000CB390000}"/>
    <cellStyle name="SAPBEXHLevel1X 4 2 4 11" xfId="22379" xr:uid="{00000000-0005-0000-0000-0000CC390000}"/>
    <cellStyle name="SAPBEXHLevel1X 4 2 4 2" xfId="4651" xr:uid="{00000000-0005-0000-0000-0000CD390000}"/>
    <cellStyle name="SAPBEXHLevel1X 4 2 4 3" xfId="7129" xr:uid="{00000000-0005-0000-0000-0000CE390000}"/>
    <cellStyle name="SAPBEXHLevel1X 4 2 4 4" xfId="9085" xr:uid="{00000000-0005-0000-0000-0000CF390000}"/>
    <cellStyle name="SAPBEXHLevel1X 4 2 4 5" xfId="11038" xr:uid="{00000000-0005-0000-0000-0000D0390000}"/>
    <cellStyle name="SAPBEXHLevel1X 4 2 4 6" xfId="12992" xr:uid="{00000000-0005-0000-0000-0000D1390000}"/>
    <cellStyle name="SAPBEXHLevel1X 4 2 4 7" xfId="13946" xr:uid="{00000000-0005-0000-0000-0000D2390000}"/>
    <cellStyle name="SAPBEXHLevel1X 4 2 4 8" xfId="17047" xr:uid="{00000000-0005-0000-0000-0000D3390000}"/>
    <cellStyle name="SAPBEXHLevel1X 4 2 4 9" xfId="18917" xr:uid="{00000000-0005-0000-0000-0000D4390000}"/>
    <cellStyle name="SAPBEXHLevel1X 4 2 5" xfId="1999" xr:uid="{00000000-0005-0000-0000-0000D5390000}"/>
    <cellStyle name="SAPBEXHLevel1X 4 2 5 10" xfId="20910" xr:uid="{00000000-0005-0000-0000-0000D6390000}"/>
    <cellStyle name="SAPBEXHLevel1X 4 2 5 11" xfId="22524" xr:uid="{00000000-0005-0000-0000-0000D7390000}"/>
    <cellStyle name="SAPBEXHLevel1X 4 2 5 2" xfId="4902" xr:uid="{00000000-0005-0000-0000-0000D8390000}"/>
    <cellStyle name="SAPBEXHLevel1X 4 2 5 3" xfId="7380" xr:uid="{00000000-0005-0000-0000-0000D9390000}"/>
    <cellStyle name="SAPBEXHLevel1X 4 2 5 4" xfId="9334" xr:uid="{00000000-0005-0000-0000-0000DA390000}"/>
    <cellStyle name="SAPBEXHLevel1X 4 2 5 5" xfId="11288" xr:uid="{00000000-0005-0000-0000-0000DB390000}"/>
    <cellStyle name="SAPBEXHLevel1X 4 2 5 6" xfId="13240" xr:uid="{00000000-0005-0000-0000-0000DC390000}"/>
    <cellStyle name="SAPBEXHLevel1X 4 2 5 7" xfId="15144" xr:uid="{00000000-0005-0000-0000-0000DD390000}"/>
    <cellStyle name="SAPBEXHLevel1X 4 2 5 8" xfId="17276" xr:uid="{00000000-0005-0000-0000-0000DE390000}"/>
    <cellStyle name="SAPBEXHLevel1X 4 2 5 9" xfId="19135" xr:uid="{00000000-0005-0000-0000-0000DF390000}"/>
    <cellStyle name="SAPBEXHLevel1X 4 2 6" xfId="3509" xr:uid="{00000000-0005-0000-0000-0000E0390000}"/>
    <cellStyle name="SAPBEXHLevel1X 4 2 7" xfId="5987" xr:uid="{00000000-0005-0000-0000-0000E1390000}"/>
    <cellStyle name="SAPBEXHLevel1X 4 2 8" xfId="7233" xr:uid="{00000000-0005-0000-0000-0000E2390000}"/>
    <cellStyle name="SAPBEXHLevel1X 4 2 9" xfId="8545" xr:uid="{00000000-0005-0000-0000-0000E3390000}"/>
    <cellStyle name="SAPBEXHLevel1X 4 3" xfId="1001" xr:uid="{00000000-0005-0000-0000-0000E4390000}"/>
    <cellStyle name="SAPBEXHLevel1X 4 3 10" xfId="20048" xr:uid="{00000000-0005-0000-0000-0000E5390000}"/>
    <cellStyle name="SAPBEXHLevel1X 4 3 11" xfId="21795" xr:uid="{00000000-0005-0000-0000-0000E6390000}"/>
    <cellStyle name="SAPBEXHLevel1X 4 3 2" xfId="3904" xr:uid="{00000000-0005-0000-0000-0000E7390000}"/>
    <cellStyle name="SAPBEXHLevel1X 4 3 3" xfId="6382" xr:uid="{00000000-0005-0000-0000-0000E8390000}"/>
    <cellStyle name="SAPBEXHLevel1X 4 3 4" xfId="8339" xr:uid="{00000000-0005-0000-0000-0000E9390000}"/>
    <cellStyle name="SAPBEXHLevel1X 4 3 5" xfId="10292" xr:uid="{00000000-0005-0000-0000-0000EA390000}"/>
    <cellStyle name="SAPBEXHLevel1X 4 3 6" xfId="12247" xr:uid="{00000000-0005-0000-0000-0000EB390000}"/>
    <cellStyle name="SAPBEXHLevel1X 4 3 7" xfId="14860" xr:uid="{00000000-0005-0000-0000-0000EC390000}"/>
    <cellStyle name="SAPBEXHLevel1X 4 3 8" xfId="16325" xr:uid="{00000000-0005-0000-0000-0000ED390000}"/>
    <cellStyle name="SAPBEXHLevel1X 4 3 9" xfId="18213" xr:uid="{00000000-0005-0000-0000-0000EE390000}"/>
    <cellStyle name="SAPBEXHLevel1X 4 4" xfId="1314" xr:uid="{00000000-0005-0000-0000-0000EF390000}"/>
    <cellStyle name="SAPBEXHLevel1X 4 4 10" xfId="20299" xr:uid="{00000000-0005-0000-0000-0000F0390000}"/>
    <cellStyle name="SAPBEXHLevel1X 4 4 11" xfId="21991" xr:uid="{00000000-0005-0000-0000-0000F1390000}"/>
    <cellStyle name="SAPBEXHLevel1X 4 4 2" xfId="4217" xr:uid="{00000000-0005-0000-0000-0000F2390000}"/>
    <cellStyle name="SAPBEXHLevel1X 4 4 3" xfId="6695" xr:uid="{00000000-0005-0000-0000-0000F3390000}"/>
    <cellStyle name="SAPBEXHLevel1X 4 4 4" xfId="8651" xr:uid="{00000000-0005-0000-0000-0000F4390000}"/>
    <cellStyle name="SAPBEXHLevel1X 4 4 5" xfId="10604" xr:uid="{00000000-0005-0000-0000-0000F5390000}"/>
    <cellStyle name="SAPBEXHLevel1X 4 4 6" xfId="12558" xr:uid="{00000000-0005-0000-0000-0000F6390000}"/>
    <cellStyle name="SAPBEXHLevel1X 4 4 7" xfId="15340" xr:uid="{00000000-0005-0000-0000-0000F7390000}"/>
    <cellStyle name="SAPBEXHLevel1X 4 4 8" xfId="16620" xr:uid="{00000000-0005-0000-0000-0000F8390000}"/>
    <cellStyle name="SAPBEXHLevel1X 4 4 9" xfId="18492" xr:uid="{00000000-0005-0000-0000-0000F9390000}"/>
    <cellStyle name="SAPBEXHLevel1X 4 5" xfId="1659" xr:uid="{00000000-0005-0000-0000-0000FA390000}"/>
    <cellStyle name="SAPBEXHLevel1X 4 5 10" xfId="20627" xr:uid="{00000000-0005-0000-0000-0000FB390000}"/>
    <cellStyle name="SAPBEXHLevel1X 4 5 11" xfId="22299" xr:uid="{00000000-0005-0000-0000-0000FC390000}"/>
    <cellStyle name="SAPBEXHLevel1X 4 5 2" xfId="4562" xr:uid="{00000000-0005-0000-0000-0000FD390000}"/>
    <cellStyle name="SAPBEXHLevel1X 4 5 3" xfId="7040" xr:uid="{00000000-0005-0000-0000-0000FE390000}"/>
    <cellStyle name="SAPBEXHLevel1X 4 5 4" xfId="8996" xr:uid="{00000000-0005-0000-0000-0000FF390000}"/>
    <cellStyle name="SAPBEXHLevel1X 4 5 5" xfId="10949" xr:uid="{00000000-0005-0000-0000-0000003A0000}"/>
    <cellStyle name="SAPBEXHLevel1X 4 5 6" xfId="12903" xr:uid="{00000000-0005-0000-0000-0000013A0000}"/>
    <cellStyle name="SAPBEXHLevel1X 4 5 7" xfId="15485" xr:uid="{00000000-0005-0000-0000-0000023A0000}"/>
    <cellStyle name="SAPBEXHLevel1X 4 5 8" xfId="16958" xr:uid="{00000000-0005-0000-0000-0000033A0000}"/>
    <cellStyle name="SAPBEXHLevel1X 4 5 9" xfId="18829" xr:uid="{00000000-0005-0000-0000-0000043A0000}"/>
    <cellStyle name="SAPBEXHLevel1X 4 6" xfId="1926" xr:uid="{00000000-0005-0000-0000-0000053A0000}"/>
    <cellStyle name="SAPBEXHLevel1X 4 6 10" xfId="20837" xr:uid="{00000000-0005-0000-0000-0000063A0000}"/>
    <cellStyle name="SAPBEXHLevel1X 4 6 11" xfId="22451" xr:uid="{00000000-0005-0000-0000-0000073A0000}"/>
    <cellStyle name="SAPBEXHLevel1X 4 6 2" xfId="4829" xr:uid="{00000000-0005-0000-0000-0000083A0000}"/>
    <cellStyle name="SAPBEXHLevel1X 4 6 3" xfId="7307" xr:uid="{00000000-0005-0000-0000-0000093A0000}"/>
    <cellStyle name="SAPBEXHLevel1X 4 6 4" xfId="9261" xr:uid="{00000000-0005-0000-0000-00000A3A0000}"/>
    <cellStyle name="SAPBEXHLevel1X 4 6 5" xfId="11215" xr:uid="{00000000-0005-0000-0000-00000B3A0000}"/>
    <cellStyle name="SAPBEXHLevel1X 4 6 6" xfId="13167" xr:uid="{00000000-0005-0000-0000-00000C3A0000}"/>
    <cellStyle name="SAPBEXHLevel1X 4 6 7" xfId="13085" xr:uid="{00000000-0005-0000-0000-00000D3A0000}"/>
    <cellStyle name="SAPBEXHLevel1X 4 6 8" xfId="17203" xr:uid="{00000000-0005-0000-0000-00000E3A0000}"/>
    <cellStyle name="SAPBEXHLevel1X 4 6 9" xfId="19062" xr:uid="{00000000-0005-0000-0000-00000F3A0000}"/>
    <cellStyle name="SAPBEXHLevel1X 4 7" xfId="2140" xr:uid="{00000000-0005-0000-0000-0000103A0000}"/>
    <cellStyle name="SAPBEXHLevel1X 4 7 10" xfId="21034" xr:uid="{00000000-0005-0000-0000-0000113A0000}"/>
    <cellStyle name="SAPBEXHLevel1X 4 7 11" xfId="22625" xr:uid="{00000000-0005-0000-0000-0000123A0000}"/>
    <cellStyle name="SAPBEXHLevel1X 4 7 2" xfId="5043" xr:uid="{00000000-0005-0000-0000-0000133A0000}"/>
    <cellStyle name="SAPBEXHLevel1X 4 7 3" xfId="7520" xr:uid="{00000000-0005-0000-0000-0000143A0000}"/>
    <cellStyle name="SAPBEXHLevel1X 4 7 4" xfId="9473" xr:uid="{00000000-0005-0000-0000-0000153A0000}"/>
    <cellStyle name="SAPBEXHLevel1X 4 7 5" xfId="11427" xr:uid="{00000000-0005-0000-0000-0000163A0000}"/>
    <cellStyle name="SAPBEXHLevel1X 4 7 6" xfId="13380" xr:uid="{00000000-0005-0000-0000-0000173A0000}"/>
    <cellStyle name="SAPBEXHLevel1X 4 7 7" xfId="15224" xr:uid="{00000000-0005-0000-0000-0000183A0000}"/>
    <cellStyle name="SAPBEXHLevel1X 4 7 8" xfId="17411" xr:uid="{00000000-0005-0000-0000-0000193A0000}"/>
    <cellStyle name="SAPBEXHLevel1X 4 7 9" xfId="19263" xr:uid="{00000000-0005-0000-0000-00001A3A0000}"/>
    <cellStyle name="SAPBEXHLevel1X 4 8" xfId="2564" xr:uid="{00000000-0005-0000-0000-00001B3A0000}"/>
    <cellStyle name="SAPBEXHLevel1X 4 8 10" xfId="21420" xr:uid="{00000000-0005-0000-0000-00001C3A0000}"/>
    <cellStyle name="SAPBEXHLevel1X 4 8 11" xfId="22973" xr:uid="{00000000-0005-0000-0000-00001D3A0000}"/>
    <cellStyle name="SAPBEXHLevel1X 4 8 2" xfId="5466" xr:uid="{00000000-0005-0000-0000-00001E3A0000}"/>
    <cellStyle name="SAPBEXHLevel1X 4 8 3" xfId="7942" xr:uid="{00000000-0005-0000-0000-00001F3A0000}"/>
    <cellStyle name="SAPBEXHLevel1X 4 8 4" xfId="9894" xr:uid="{00000000-0005-0000-0000-0000203A0000}"/>
    <cellStyle name="SAPBEXHLevel1X 4 8 5" xfId="11849" xr:uid="{00000000-0005-0000-0000-0000213A0000}"/>
    <cellStyle name="SAPBEXHLevel1X 4 8 6" xfId="13801" xr:uid="{00000000-0005-0000-0000-0000223A0000}"/>
    <cellStyle name="SAPBEXHLevel1X 4 8 7" xfId="14339" xr:uid="{00000000-0005-0000-0000-0000233A0000}"/>
    <cellStyle name="SAPBEXHLevel1X 4 8 8" xfId="17823" xr:uid="{00000000-0005-0000-0000-0000243A0000}"/>
    <cellStyle name="SAPBEXHLevel1X 4 8 9" xfId="19661" xr:uid="{00000000-0005-0000-0000-0000253A0000}"/>
    <cellStyle name="SAPBEXHLevel1X 4 9" xfId="2352" xr:uid="{00000000-0005-0000-0000-0000263A0000}"/>
    <cellStyle name="SAPBEXHLevel1X 4 9 10" xfId="21232" xr:uid="{00000000-0005-0000-0000-0000273A0000}"/>
    <cellStyle name="SAPBEXHLevel1X 4 9 11" xfId="22808" xr:uid="{00000000-0005-0000-0000-0000283A0000}"/>
    <cellStyle name="SAPBEXHLevel1X 4 9 2" xfId="5255" xr:uid="{00000000-0005-0000-0000-0000293A0000}"/>
    <cellStyle name="SAPBEXHLevel1X 4 9 3" xfId="7731" xr:uid="{00000000-0005-0000-0000-00002A3A0000}"/>
    <cellStyle name="SAPBEXHLevel1X 4 9 4" xfId="9684" xr:uid="{00000000-0005-0000-0000-00002B3A0000}"/>
    <cellStyle name="SAPBEXHLevel1X 4 9 5" xfId="11638" xr:uid="{00000000-0005-0000-0000-00002C3A0000}"/>
    <cellStyle name="SAPBEXHLevel1X 4 9 6" xfId="13590" xr:uid="{00000000-0005-0000-0000-00002D3A0000}"/>
    <cellStyle name="SAPBEXHLevel1X 4 9 7" xfId="15015" xr:uid="{00000000-0005-0000-0000-00002E3A0000}"/>
    <cellStyle name="SAPBEXHLevel1X 4 9 8" xfId="17618" xr:uid="{00000000-0005-0000-0000-00002F3A0000}"/>
    <cellStyle name="SAPBEXHLevel1X 4 9 9" xfId="19464" xr:uid="{00000000-0005-0000-0000-0000303A0000}"/>
    <cellStyle name="SAPBEXHLevel1X 5" xfId="489" xr:uid="{00000000-0005-0000-0000-0000313A0000}"/>
    <cellStyle name="SAPBEXHLevel1X 5 10" xfId="5870" xr:uid="{00000000-0005-0000-0000-0000323A0000}"/>
    <cellStyle name="SAPBEXHLevel1X 5 11" xfId="7614" xr:uid="{00000000-0005-0000-0000-0000333A0000}"/>
    <cellStyle name="SAPBEXHLevel1X 5 12" xfId="9047" xr:uid="{00000000-0005-0000-0000-0000343A0000}"/>
    <cellStyle name="SAPBEXHLevel1X 5 13" xfId="11000" xr:uid="{00000000-0005-0000-0000-0000353A0000}"/>
    <cellStyle name="SAPBEXHLevel1X 5 14" xfId="11409" xr:uid="{00000000-0005-0000-0000-0000363A0000}"/>
    <cellStyle name="SAPBEXHLevel1X 5 15" xfId="14452" xr:uid="{00000000-0005-0000-0000-0000373A0000}"/>
    <cellStyle name="SAPBEXHLevel1X 5 16" xfId="17009" xr:uid="{00000000-0005-0000-0000-0000383A0000}"/>
    <cellStyle name="SAPBEXHLevel1X 5 17" xfId="19234" xr:uid="{00000000-0005-0000-0000-0000393A0000}"/>
    <cellStyle name="SAPBEXHLevel1X 5 18" xfId="20678" xr:uid="{00000000-0005-0000-0000-00003A3A0000}"/>
    <cellStyle name="SAPBEXHLevel1X 5 2" xfId="1037" xr:uid="{00000000-0005-0000-0000-00003B3A0000}"/>
    <cellStyle name="SAPBEXHLevel1X 5 2 10" xfId="20084" xr:uid="{00000000-0005-0000-0000-00003C3A0000}"/>
    <cellStyle name="SAPBEXHLevel1X 5 2 11" xfId="21831" xr:uid="{00000000-0005-0000-0000-00003D3A0000}"/>
    <cellStyle name="SAPBEXHLevel1X 5 2 2" xfId="3940" xr:uid="{00000000-0005-0000-0000-00003E3A0000}"/>
    <cellStyle name="SAPBEXHLevel1X 5 2 3" xfId="6418" xr:uid="{00000000-0005-0000-0000-00003F3A0000}"/>
    <cellStyle name="SAPBEXHLevel1X 5 2 4" xfId="8375" xr:uid="{00000000-0005-0000-0000-0000403A0000}"/>
    <cellStyle name="SAPBEXHLevel1X 5 2 5" xfId="10328" xr:uid="{00000000-0005-0000-0000-0000413A0000}"/>
    <cellStyle name="SAPBEXHLevel1X 5 2 6" xfId="12283" xr:uid="{00000000-0005-0000-0000-0000423A0000}"/>
    <cellStyle name="SAPBEXHLevel1X 5 2 7" xfId="10452" xr:uid="{00000000-0005-0000-0000-0000433A0000}"/>
    <cellStyle name="SAPBEXHLevel1X 5 2 8" xfId="16361" xr:uid="{00000000-0005-0000-0000-0000443A0000}"/>
    <cellStyle name="SAPBEXHLevel1X 5 2 9" xfId="18249" xr:uid="{00000000-0005-0000-0000-0000453A0000}"/>
    <cellStyle name="SAPBEXHLevel1X 5 3" xfId="1350" xr:uid="{00000000-0005-0000-0000-0000463A0000}"/>
    <cellStyle name="SAPBEXHLevel1X 5 3 10" xfId="20335" xr:uid="{00000000-0005-0000-0000-0000473A0000}"/>
    <cellStyle name="SAPBEXHLevel1X 5 3 11" xfId="22027" xr:uid="{00000000-0005-0000-0000-0000483A0000}"/>
    <cellStyle name="SAPBEXHLevel1X 5 3 2" xfId="4253" xr:uid="{00000000-0005-0000-0000-0000493A0000}"/>
    <cellStyle name="SAPBEXHLevel1X 5 3 3" xfId="6731" xr:uid="{00000000-0005-0000-0000-00004A3A0000}"/>
    <cellStyle name="SAPBEXHLevel1X 5 3 4" xfId="8687" xr:uid="{00000000-0005-0000-0000-00004B3A0000}"/>
    <cellStyle name="SAPBEXHLevel1X 5 3 5" xfId="10640" xr:uid="{00000000-0005-0000-0000-00004C3A0000}"/>
    <cellStyle name="SAPBEXHLevel1X 5 3 6" xfId="12594" xr:uid="{00000000-0005-0000-0000-00004D3A0000}"/>
    <cellStyle name="SAPBEXHLevel1X 5 3 7" xfId="14741" xr:uid="{00000000-0005-0000-0000-00004E3A0000}"/>
    <cellStyle name="SAPBEXHLevel1X 5 3 8" xfId="16656" xr:uid="{00000000-0005-0000-0000-00004F3A0000}"/>
    <cellStyle name="SAPBEXHLevel1X 5 3 9" xfId="18528" xr:uid="{00000000-0005-0000-0000-0000503A0000}"/>
    <cellStyle name="SAPBEXHLevel1X 5 4" xfId="1695" xr:uid="{00000000-0005-0000-0000-0000513A0000}"/>
    <cellStyle name="SAPBEXHLevel1X 5 4 10" xfId="20663" xr:uid="{00000000-0005-0000-0000-0000523A0000}"/>
    <cellStyle name="SAPBEXHLevel1X 5 4 11" xfId="22335" xr:uid="{00000000-0005-0000-0000-0000533A0000}"/>
    <cellStyle name="SAPBEXHLevel1X 5 4 2" xfId="4598" xr:uid="{00000000-0005-0000-0000-0000543A0000}"/>
    <cellStyle name="SAPBEXHLevel1X 5 4 3" xfId="7076" xr:uid="{00000000-0005-0000-0000-0000553A0000}"/>
    <cellStyle name="SAPBEXHLevel1X 5 4 4" xfId="9032" xr:uid="{00000000-0005-0000-0000-0000563A0000}"/>
    <cellStyle name="SAPBEXHLevel1X 5 4 5" xfId="10985" xr:uid="{00000000-0005-0000-0000-0000573A0000}"/>
    <cellStyle name="SAPBEXHLevel1X 5 4 6" xfId="12939" xr:uid="{00000000-0005-0000-0000-0000583A0000}"/>
    <cellStyle name="SAPBEXHLevel1X 5 4 7" xfId="14618" xr:uid="{00000000-0005-0000-0000-0000593A0000}"/>
    <cellStyle name="SAPBEXHLevel1X 5 4 8" xfId="16994" xr:uid="{00000000-0005-0000-0000-00005A3A0000}"/>
    <cellStyle name="SAPBEXHLevel1X 5 4 9" xfId="18865" xr:uid="{00000000-0005-0000-0000-00005B3A0000}"/>
    <cellStyle name="SAPBEXHLevel1X 5 5" xfId="1962" xr:uid="{00000000-0005-0000-0000-00005C3A0000}"/>
    <cellStyle name="SAPBEXHLevel1X 5 5 10" xfId="20873" xr:uid="{00000000-0005-0000-0000-00005D3A0000}"/>
    <cellStyle name="SAPBEXHLevel1X 5 5 11" xfId="22487" xr:uid="{00000000-0005-0000-0000-00005E3A0000}"/>
    <cellStyle name="SAPBEXHLevel1X 5 5 2" xfId="4865" xr:uid="{00000000-0005-0000-0000-00005F3A0000}"/>
    <cellStyle name="SAPBEXHLevel1X 5 5 3" xfId="7343" xr:uid="{00000000-0005-0000-0000-0000603A0000}"/>
    <cellStyle name="SAPBEXHLevel1X 5 5 4" xfId="9297" xr:uid="{00000000-0005-0000-0000-0000613A0000}"/>
    <cellStyle name="SAPBEXHLevel1X 5 5 5" xfId="11251" xr:uid="{00000000-0005-0000-0000-0000623A0000}"/>
    <cellStyle name="SAPBEXHLevel1X 5 5 6" xfId="13203" xr:uid="{00000000-0005-0000-0000-0000633A0000}"/>
    <cellStyle name="SAPBEXHLevel1X 5 5 7" xfId="3037" xr:uid="{00000000-0005-0000-0000-0000643A0000}"/>
    <cellStyle name="SAPBEXHLevel1X 5 5 8" xfId="17239" xr:uid="{00000000-0005-0000-0000-0000653A0000}"/>
    <cellStyle name="SAPBEXHLevel1X 5 5 9" xfId="19098" xr:uid="{00000000-0005-0000-0000-0000663A0000}"/>
    <cellStyle name="SAPBEXHLevel1X 5 6" xfId="2264" xr:uid="{00000000-0005-0000-0000-0000673A0000}"/>
    <cellStyle name="SAPBEXHLevel1X 5 6 10" xfId="21154" xr:uid="{00000000-0005-0000-0000-0000683A0000}"/>
    <cellStyle name="SAPBEXHLevel1X 5 6 11" xfId="22739" xr:uid="{00000000-0005-0000-0000-0000693A0000}"/>
    <cellStyle name="SAPBEXHLevel1X 5 6 2" xfId="5167" xr:uid="{00000000-0005-0000-0000-00006A3A0000}"/>
    <cellStyle name="SAPBEXHLevel1X 5 6 3" xfId="7643" xr:uid="{00000000-0005-0000-0000-00006B3A0000}"/>
    <cellStyle name="SAPBEXHLevel1X 5 6 4" xfId="9597" xr:uid="{00000000-0005-0000-0000-00006C3A0000}"/>
    <cellStyle name="SAPBEXHLevel1X 5 6 5" xfId="11551" xr:uid="{00000000-0005-0000-0000-00006D3A0000}"/>
    <cellStyle name="SAPBEXHLevel1X 5 6 6" xfId="13504" xr:uid="{00000000-0005-0000-0000-00006E3A0000}"/>
    <cellStyle name="SAPBEXHLevel1X 5 6 7" xfId="11045" xr:uid="{00000000-0005-0000-0000-00006F3A0000}"/>
    <cellStyle name="SAPBEXHLevel1X 5 6 8" xfId="17535" xr:uid="{00000000-0005-0000-0000-0000703A0000}"/>
    <cellStyle name="SAPBEXHLevel1X 5 6 9" xfId="19384" xr:uid="{00000000-0005-0000-0000-0000713A0000}"/>
    <cellStyle name="SAPBEXHLevel1X 5 7" xfId="2518" xr:uid="{00000000-0005-0000-0000-0000723A0000}"/>
    <cellStyle name="SAPBEXHLevel1X 5 7 10" xfId="21376" xr:uid="{00000000-0005-0000-0000-0000733A0000}"/>
    <cellStyle name="SAPBEXHLevel1X 5 7 11" xfId="22930" xr:uid="{00000000-0005-0000-0000-0000743A0000}"/>
    <cellStyle name="SAPBEXHLevel1X 5 7 2" xfId="5420" xr:uid="{00000000-0005-0000-0000-0000753A0000}"/>
    <cellStyle name="SAPBEXHLevel1X 5 7 3" xfId="7896" xr:uid="{00000000-0005-0000-0000-0000763A0000}"/>
    <cellStyle name="SAPBEXHLevel1X 5 7 4" xfId="9848" xr:uid="{00000000-0005-0000-0000-0000773A0000}"/>
    <cellStyle name="SAPBEXHLevel1X 5 7 5" xfId="11803" xr:uid="{00000000-0005-0000-0000-0000783A0000}"/>
    <cellStyle name="SAPBEXHLevel1X 5 7 6" xfId="13755" xr:uid="{00000000-0005-0000-0000-0000793A0000}"/>
    <cellStyle name="SAPBEXHLevel1X 5 7 7" xfId="14352" xr:uid="{00000000-0005-0000-0000-00007A3A0000}"/>
    <cellStyle name="SAPBEXHLevel1X 5 7 8" xfId="17777" xr:uid="{00000000-0005-0000-0000-00007B3A0000}"/>
    <cellStyle name="SAPBEXHLevel1X 5 7 9" xfId="19616" xr:uid="{00000000-0005-0000-0000-00007C3A0000}"/>
    <cellStyle name="SAPBEXHLevel1X 5 8" xfId="2764" xr:uid="{00000000-0005-0000-0000-00007D3A0000}"/>
    <cellStyle name="SAPBEXHLevel1X 5 8 10" xfId="21602" xr:uid="{00000000-0005-0000-0000-00007E3A0000}"/>
    <cellStyle name="SAPBEXHLevel1X 5 8 11" xfId="23132" xr:uid="{00000000-0005-0000-0000-00007F3A0000}"/>
    <cellStyle name="SAPBEXHLevel1X 5 8 2" xfId="5666" xr:uid="{00000000-0005-0000-0000-0000803A0000}"/>
    <cellStyle name="SAPBEXHLevel1X 5 8 3" xfId="8142" xr:uid="{00000000-0005-0000-0000-0000813A0000}"/>
    <cellStyle name="SAPBEXHLevel1X 5 8 4" xfId="10094" xr:uid="{00000000-0005-0000-0000-0000823A0000}"/>
    <cellStyle name="SAPBEXHLevel1X 5 8 5" xfId="12049" xr:uid="{00000000-0005-0000-0000-0000833A0000}"/>
    <cellStyle name="SAPBEXHLevel1X 5 8 6" xfId="13999" xr:uid="{00000000-0005-0000-0000-0000843A0000}"/>
    <cellStyle name="SAPBEXHLevel1X 5 8 7" xfId="16128" xr:uid="{00000000-0005-0000-0000-0000853A0000}"/>
    <cellStyle name="SAPBEXHLevel1X 5 8 8" xfId="18016" xr:uid="{00000000-0005-0000-0000-0000863A0000}"/>
    <cellStyle name="SAPBEXHLevel1X 5 8 9" xfId="19852" xr:uid="{00000000-0005-0000-0000-0000873A0000}"/>
    <cellStyle name="SAPBEXHLevel1X 5 9" xfId="3392" xr:uid="{00000000-0005-0000-0000-0000883A0000}"/>
    <cellStyle name="SAPBEXHLevel1X 6" xfId="607" xr:uid="{00000000-0005-0000-0000-0000893A0000}"/>
    <cellStyle name="SAPBEXHLevel1X 6 10" xfId="6588" xr:uid="{00000000-0005-0000-0000-00008A3A0000}"/>
    <cellStyle name="SAPBEXHLevel1X 6 11" xfId="9188" xr:uid="{00000000-0005-0000-0000-00008B3A0000}"/>
    <cellStyle name="SAPBEXHLevel1X 6 12" xfId="11143" xr:uid="{00000000-0005-0000-0000-00008C3A0000}"/>
    <cellStyle name="SAPBEXHLevel1X 6 13" xfId="12954" xr:uid="{00000000-0005-0000-0000-00008D3A0000}"/>
    <cellStyle name="SAPBEXHLevel1X 6 14" xfId="14184" xr:uid="{00000000-0005-0000-0000-00008E3A0000}"/>
    <cellStyle name="SAPBEXHLevel1X 6 15" xfId="17134" xr:uid="{00000000-0005-0000-0000-00008F3A0000}"/>
    <cellStyle name="SAPBEXHLevel1X 6 16" xfId="14947" xr:uid="{00000000-0005-0000-0000-0000903A0000}"/>
    <cellStyle name="SAPBEXHLevel1X 6 17" xfId="20773" xr:uid="{00000000-0005-0000-0000-0000913A0000}"/>
    <cellStyle name="SAPBEXHLevel1X 6 2" xfId="1101" xr:uid="{00000000-0005-0000-0000-0000923A0000}"/>
    <cellStyle name="SAPBEXHLevel1X 6 2 10" xfId="20147" xr:uid="{00000000-0005-0000-0000-0000933A0000}"/>
    <cellStyle name="SAPBEXHLevel1X 6 2 11" xfId="21886" xr:uid="{00000000-0005-0000-0000-0000943A0000}"/>
    <cellStyle name="SAPBEXHLevel1X 6 2 2" xfId="4004" xr:uid="{00000000-0005-0000-0000-0000953A0000}"/>
    <cellStyle name="SAPBEXHLevel1X 6 2 3" xfId="6482" xr:uid="{00000000-0005-0000-0000-0000963A0000}"/>
    <cellStyle name="SAPBEXHLevel1X 6 2 4" xfId="8439" xr:uid="{00000000-0005-0000-0000-0000973A0000}"/>
    <cellStyle name="SAPBEXHLevel1X 6 2 5" xfId="10392" xr:uid="{00000000-0005-0000-0000-0000983A0000}"/>
    <cellStyle name="SAPBEXHLevel1X 6 2 6" xfId="12347" xr:uid="{00000000-0005-0000-0000-0000993A0000}"/>
    <cellStyle name="SAPBEXHLevel1X 6 2 7" xfId="15308" xr:uid="{00000000-0005-0000-0000-00009A3A0000}"/>
    <cellStyle name="SAPBEXHLevel1X 6 2 8" xfId="16425" xr:uid="{00000000-0005-0000-0000-00009B3A0000}"/>
    <cellStyle name="SAPBEXHLevel1X 6 2 9" xfId="18313" xr:uid="{00000000-0005-0000-0000-00009C3A0000}"/>
    <cellStyle name="SAPBEXHLevel1X 6 3" xfId="1386" xr:uid="{00000000-0005-0000-0000-00009D3A0000}"/>
    <cellStyle name="SAPBEXHLevel1X 6 3 10" xfId="20371" xr:uid="{00000000-0005-0000-0000-00009E3A0000}"/>
    <cellStyle name="SAPBEXHLevel1X 6 3 11" xfId="22063" xr:uid="{00000000-0005-0000-0000-00009F3A0000}"/>
    <cellStyle name="SAPBEXHLevel1X 6 3 2" xfId="4289" xr:uid="{00000000-0005-0000-0000-0000A03A0000}"/>
    <cellStyle name="SAPBEXHLevel1X 6 3 3" xfId="6767" xr:uid="{00000000-0005-0000-0000-0000A13A0000}"/>
    <cellStyle name="SAPBEXHLevel1X 6 3 4" xfId="8723" xr:uid="{00000000-0005-0000-0000-0000A23A0000}"/>
    <cellStyle name="SAPBEXHLevel1X 6 3 5" xfId="10676" xr:uid="{00000000-0005-0000-0000-0000A33A0000}"/>
    <cellStyle name="SAPBEXHLevel1X 6 3 6" xfId="12630" xr:uid="{00000000-0005-0000-0000-0000A43A0000}"/>
    <cellStyle name="SAPBEXHLevel1X 6 3 7" xfId="15773" xr:uid="{00000000-0005-0000-0000-0000A53A0000}"/>
    <cellStyle name="SAPBEXHLevel1X 6 3 8" xfId="16692" xr:uid="{00000000-0005-0000-0000-0000A63A0000}"/>
    <cellStyle name="SAPBEXHLevel1X 6 3 9" xfId="18564" xr:uid="{00000000-0005-0000-0000-0000A73A0000}"/>
    <cellStyle name="SAPBEXHLevel1X 6 4" xfId="1749" xr:uid="{00000000-0005-0000-0000-0000A83A0000}"/>
    <cellStyle name="SAPBEXHLevel1X 6 4 10" xfId="20716" xr:uid="{00000000-0005-0000-0000-0000A93A0000}"/>
    <cellStyle name="SAPBEXHLevel1X 6 4 11" xfId="22380" xr:uid="{00000000-0005-0000-0000-0000AA3A0000}"/>
    <cellStyle name="SAPBEXHLevel1X 6 4 2" xfId="4652" xr:uid="{00000000-0005-0000-0000-0000AB3A0000}"/>
    <cellStyle name="SAPBEXHLevel1X 6 4 3" xfId="7130" xr:uid="{00000000-0005-0000-0000-0000AC3A0000}"/>
    <cellStyle name="SAPBEXHLevel1X 6 4 4" xfId="9086" xr:uid="{00000000-0005-0000-0000-0000AD3A0000}"/>
    <cellStyle name="SAPBEXHLevel1X 6 4 5" xfId="11039" xr:uid="{00000000-0005-0000-0000-0000AE3A0000}"/>
    <cellStyle name="SAPBEXHLevel1X 6 4 6" xfId="12993" xr:uid="{00000000-0005-0000-0000-0000AF3A0000}"/>
    <cellStyle name="SAPBEXHLevel1X 6 4 7" xfId="14911" xr:uid="{00000000-0005-0000-0000-0000B03A0000}"/>
    <cellStyle name="SAPBEXHLevel1X 6 4 8" xfId="17048" xr:uid="{00000000-0005-0000-0000-0000B13A0000}"/>
    <cellStyle name="SAPBEXHLevel1X 6 4 9" xfId="18918" xr:uid="{00000000-0005-0000-0000-0000B23A0000}"/>
    <cellStyle name="SAPBEXHLevel1X 6 5" xfId="2000" xr:uid="{00000000-0005-0000-0000-0000B33A0000}"/>
    <cellStyle name="SAPBEXHLevel1X 6 5 10" xfId="20911" xr:uid="{00000000-0005-0000-0000-0000B43A0000}"/>
    <cellStyle name="SAPBEXHLevel1X 6 5 11" xfId="22525" xr:uid="{00000000-0005-0000-0000-0000B53A0000}"/>
    <cellStyle name="SAPBEXHLevel1X 6 5 2" xfId="4903" xr:uid="{00000000-0005-0000-0000-0000B63A0000}"/>
    <cellStyle name="SAPBEXHLevel1X 6 5 3" xfId="7381" xr:uid="{00000000-0005-0000-0000-0000B73A0000}"/>
    <cellStyle name="SAPBEXHLevel1X 6 5 4" xfId="9335" xr:uid="{00000000-0005-0000-0000-0000B83A0000}"/>
    <cellStyle name="SAPBEXHLevel1X 6 5 5" xfId="11289" xr:uid="{00000000-0005-0000-0000-0000B93A0000}"/>
    <cellStyle name="SAPBEXHLevel1X 6 5 6" xfId="13241" xr:uid="{00000000-0005-0000-0000-0000BA3A0000}"/>
    <cellStyle name="SAPBEXHLevel1X 6 5 7" xfId="15027" xr:uid="{00000000-0005-0000-0000-0000BB3A0000}"/>
    <cellStyle name="SAPBEXHLevel1X 6 5 8" xfId="17277" xr:uid="{00000000-0005-0000-0000-0000BC3A0000}"/>
    <cellStyle name="SAPBEXHLevel1X 6 5 9" xfId="19136" xr:uid="{00000000-0005-0000-0000-0000BD3A0000}"/>
    <cellStyle name="SAPBEXHLevel1X 6 6" xfId="2660" xr:uid="{00000000-0005-0000-0000-0000BE3A0000}"/>
    <cellStyle name="SAPBEXHLevel1X 6 6 10" xfId="21499" xr:uid="{00000000-0005-0000-0000-0000BF3A0000}"/>
    <cellStyle name="SAPBEXHLevel1X 6 6 11" xfId="23036" xr:uid="{00000000-0005-0000-0000-0000C03A0000}"/>
    <cellStyle name="SAPBEXHLevel1X 6 6 2" xfId="5562" xr:uid="{00000000-0005-0000-0000-0000C13A0000}"/>
    <cellStyle name="SAPBEXHLevel1X 6 6 3" xfId="8038" xr:uid="{00000000-0005-0000-0000-0000C23A0000}"/>
    <cellStyle name="SAPBEXHLevel1X 6 6 4" xfId="9990" xr:uid="{00000000-0005-0000-0000-0000C33A0000}"/>
    <cellStyle name="SAPBEXHLevel1X 6 6 5" xfId="11945" xr:uid="{00000000-0005-0000-0000-0000C43A0000}"/>
    <cellStyle name="SAPBEXHLevel1X 6 6 6" xfId="13895" xr:uid="{00000000-0005-0000-0000-0000C53A0000}"/>
    <cellStyle name="SAPBEXHLevel1X 6 6 7" xfId="16024" xr:uid="{00000000-0005-0000-0000-0000C63A0000}"/>
    <cellStyle name="SAPBEXHLevel1X 6 6 8" xfId="17913" xr:uid="{00000000-0005-0000-0000-0000C73A0000}"/>
    <cellStyle name="SAPBEXHLevel1X 6 6 9" xfId="19749" xr:uid="{00000000-0005-0000-0000-0000C83A0000}"/>
    <cellStyle name="SAPBEXHLevel1X 6 7" xfId="2744" xr:uid="{00000000-0005-0000-0000-0000C93A0000}"/>
    <cellStyle name="SAPBEXHLevel1X 6 7 10" xfId="21582" xr:uid="{00000000-0005-0000-0000-0000CA3A0000}"/>
    <cellStyle name="SAPBEXHLevel1X 6 7 11" xfId="23112" xr:uid="{00000000-0005-0000-0000-0000CB3A0000}"/>
    <cellStyle name="SAPBEXHLevel1X 6 7 2" xfId="5646" xr:uid="{00000000-0005-0000-0000-0000CC3A0000}"/>
    <cellStyle name="SAPBEXHLevel1X 6 7 3" xfId="8122" xr:uid="{00000000-0005-0000-0000-0000CD3A0000}"/>
    <cellStyle name="SAPBEXHLevel1X 6 7 4" xfId="10074" xr:uid="{00000000-0005-0000-0000-0000CE3A0000}"/>
    <cellStyle name="SAPBEXHLevel1X 6 7 5" xfId="12029" xr:uid="{00000000-0005-0000-0000-0000CF3A0000}"/>
    <cellStyle name="SAPBEXHLevel1X 6 7 6" xfId="13979" xr:uid="{00000000-0005-0000-0000-0000D03A0000}"/>
    <cellStyle name="SAPBEXHLevel1X 6 7 7" xfId="16108" xr:uid="{00000000-0005-0000-0000-0000D13A0000}"/>
    <cellStyle name="SAPBEXHLevel1X 6 7 8" xfId="17996" xr:uid="{00000000-0005-0000-0000-0000D23A0000}"/>
    <cellStyle name="SAPBEXHLevel1X 6 7 9" xfId="19832" xr:uid="{00000000-0005-0000-0000-0000D33A0000}"/>
    <cellStyle name="SAPBEXHLevel1X 6 8" xfId="3510" xr:uid="{00000000-0005-0000-0000-0000D43A0000}"/>
    <cellStyle name="SAPBEXHLevel1X 6 9" xfId="5988" xr:uid="{00000000-0005-0000-0000-0000D53A0000}"/>
    <cellStyle name="SAPBEXHLevel1X 7" xfId="876" xr:uid="{00000000-0005-0000-0000-0000D63A0000}"/>
    <cellStyle name="SAPBEXHLevel1X 7 10" xfId="18345" xr:uid="{00000000-0005-0000-0000-0000D73A0000}"/>
    <cellStyle name="SAPBEXHLevel1X 7 11" xfId="17877" xr:uid="{00000000-0005-0000-0000-0000D83A0000}"/>
    <cellStyle name="SAPBEXHLevel1X 7 2" xfId="3779" xr:uid="{00000000-0005-0000-0000-0000D93A0000}"/>
    <cellStyle name="SAPBEXHLevel1X 7 3" xfId="6257" xr:uid="{00000000-0005-0000-0000-0000DA3A0000}"/>
    <cellStyle name="SAPBEXHLevel1X 7 4" xfId="6042" xr:uid="{00000000-0005-0000-0000-0000DB3A0000}"/>
    <cellStyle name="SAPBEXHLevel1X 7 5" xfId="6575" xr:uid="{00000000-0005-0000-0000-0000DC3A0000}"/>
    <cellStyle name="SAPBEXHLevel1X 7 6" xfId="7996" xr:uid="{00000000-0005-0000-0000-0000DD3A0000}"/>
    <cellStyle name="SAPBEXHLevel1X 7 7" xfId="12742" xr:uid="{00000000-0005-0000-0000-0000DE3A0000}"/>
    <cellStyle name="SAPBEXHLevel1X 7 8" xfId="14794" xr:uid="{00000000-0005-0000-0000-0000DF3A0000}"/>
    <cellStyle name="SAPBEXHLevel1X 7 9" xfId="15699" xr:uid="{00000000-0005-0000-0000-0000E03A0000}"/>
    <cellStyle name="SAPBEXHLevel1X 8" xfId="1214" xr:uid="{00000000-0005-0000-0000-0000E13A0000}"/>
    <cellStyle name="SAPBEXHLevel1X 8 10" xfId="20209" xr:uid="{00000000-0005-0000-0000-0000E23A0000}"/>
    <cellStyle name="SAPBEXHLevel1X 8 11" xfId="21903" xr:uid="{00000000-0005-0000-0000-0000E33A0000}"/>
    <cellStyle name="SAPBEXHLevel1X 8 2" xfId="4117" xr:uid="{00000000-0005-0000-0000-0000E43A0000}"/>
    <cellStyle name="SAPBEXHLevel1X 8 3" xfId="6595" xr:uid="{00000000-0005-0000-0000-0000E53A0000}"/>
    <cellStyle name="SAPBEXHLevel1X 8 4" xfId="8552" xr:uid="{00000000-0005-0000-0000-0000E63A0000}"/>
    <cellStyle name="SAPBEXHLevel1X 8 5" xfId="10504" xr:uid="{00000000-0005-0000-0000-0000E73A0000}"/>
    <cellStyle name="SAPBEXHLevel1X 8 6" xfId="12458" xr:uid="{00000000-0005-0000-0000-0000E83A0000}"/>
    <cellStyle name="SAPBEXHLevel1X 8 7" xfId="12395" xr:uid="{00000000-0005-0000-0000-0000E93A0000}"/>
    <cellStyle name="SAPBEXHLevel1X 8 8" xfId="16522" xr:uid="{00000000-0005-0000-0000-0000EA3A0000}"/>
    <cellStyle name="SAPBEXHLevel1X 8 9" xfId="18395" xr:uid="{00000000-0005-0000-0000-0000EB3A0000}"/>
    <cellStyle name="SAPBEXHLevel1X 9" xfId="1535" xr:uid="{00000000-0005-0000-0000-0000EC3A0000}"/>
    <cellStyle name="SAPBEXHLevel1X 9 10" xfId="20504" xr:uid="{00000000-0005-0000-0000-0000ED3A0000}"/>
    <cellStyle name="SAPBEXHLevel1X 9 11" xfId="22176" xr:uid="{00000000-0005-0000-0000-0000EE3A0000}"/>
    <cellStyle name="SAPBEXHLevel1X 9 2" xfId="4438" xr:uid="{00000000-0005-0000-0000-0000EF3A0000}"/>
    <cellStyle name="SAPBEXHLevel1X 9 3" xfId="6916" xr:uid="{00000000-0005-0000-0000-0000F03A0000}"/>
    <cellStyle name="SAPBEXHLevel1X 9 4" xfId="8872" xr:uid="{00000000-0005-0000-0000-0000F13A0000}"/>
    <cellStyle name="SAPBEXHLevel1X 9 5" xfId="10825" xr:uid="{00000000-0005-0000-0000-0000F23A0000}"/>
    <cellStyle name="SAPBEXHLevel1X 9 6" xfId="12779" xr:uid="{00000000-0005-0000-0000-0000F33A0000}"/>
    <cellStyle name="SAPBEXHLevel1X 9 7" xfId="14467" xr:uid="{00000000-0005-0000-0000-0000F43A0000}"/>
    <cellStyle name="SAPBEXHLevel1X 9 8" xfId="16834" xr:uid="{00000000-0005-0000-0000-0000F53A0000}"/>
    <cellStyle name="SAPBEXHLevel1X 9 9" xfId="18706" xr:uid="{00000000-0005-0000-0000-0000F63A0000}"/>
    <cellStyle name="SAPBEXHLevel2" xfId="324" xr:uid="{00000000-0005-0000-0000-0000F73A0000}"/>
    <cellStyle name="SAPBEXHLevel2 10" xfId="2080" xr:uid="{00000000-0005-0000-0000-0000F83A0000}"/>
    <cellStyle name="SAPBEXHLevel2 10 10" xfId="20982" xr:uid="{00000000-0005-0000-0000-0000F93A0000}"/>
    <cellStyle name="SAPBEXHLevel2 10 11" xfId="22590" xr:uid="{00000000-0005-0000-0000-0000FA3A0000}"/>
    <cellStyle name="SAPBEXHLevel2 10 2" xfId="4983" xr:uid="{00000000-0005-0000-0000-0000FB3A0000}"/>
    <cellStyle name="SAPBEXHLevel2 10 3" xfId="7460" xr:uid="{00000000-0005-0000-0000-0000FC3A0000}"/>
    <cellStyle name="SAPBEXHLevel2 10 4" xfId="9413" xr:uid="{00000000-0005-0000-0000-0000FD3A0000}"/>
    <cellStyle name="SAPBEXHLevel2 10 5" xfId="11368" xr:uid="{00000000-0005-0000-0000-0000FE3A0000}"/>
    <cellStyle name="SAPBEXHLevel2 10 6" xfId="13320" xr:uid="{00000000-0005-0000-0000-0000FF3A0000}"/>
    <cellStyle name="SAPBEXHLevel2 10 7" xfId="5903" xr:uid="{00000000-0005-0000-0000-0000003B0000}"/>
    <cellStyle name="SAPBEXHLevel2 10 8" xfId="17352" xr:uid="{00000000-0005-0000-0000-0000013B0000}"/>
    <cellStyle name="SAPBEXHLevel2 10 9" xfId="19207" xr:uid="{00000000-0005-0000-0000-0000023B0000}"/>
    <cellStyle name="SAPBEXHLevel2 11" xfId="2401" xr:uid="{00000000-0005-0000-0000-0000033B0000}"/>
    <cellStyle name="SAPBEXHLevel2 11 10" xfId="21281" xr:uid="{00000000-0005-0000-0000-0000043B0000}"/>
    <cellStyle name="SAPBEXHLevel2 11 11" xfId="22854" xr:uid="{00000000-0005-0000-0000-0000053B0000}"/>
    <cellStyle name="SAPBEXHLevel2 11 2" xfId="5304" xr:uid="{00000000-0005-0000-0000-0000063B0000}"/>
    <cellStyle name="SAPBEXHLevel2 11 3" xfId="7780" xr:uid="{00000000-0005-0000-0000-0000073B0000}"/>
    <cellStyle name="SAPBEXHLevel2 11 4" xfId="9733" xr:uid="{00000000-0005-0000-0000-0000083B0000}"/>
    <cellStyle name="SAPBEXHLevel2 11 5" xfId="11687" xr:uid="{00000000-0005-0000-0000-0000093B0000}"/>
    <cellStyle name="SAPBEXHLevel2 11 6" xfId="13639" xr:uid="{00000000-0005-0000-0000-00000A3B0000}"/>
    <cellStyle name="SAPBEXHLevel2 11 7" xfId="14379" xr:uid="{00000000-0005-0000-0000-00000B3B0000}"/>
    <cellStyle name="SAPBEXHLevel2 11 8" xfId="17667" xr:uid="{00000000-0005-0000-0000-00000C3B0000}"/>
    <cellStyle name="SAPBEXHLevel2 11 9" xfId="19513" xr:uid="{00000000-0005-0000-0000-00000D3B0000}"/>
    <cellStyle name="SAPBEXHLevel2 12" xfId="2298" xr:uid="{00000000-0005-0000-0000-00000E3B0000}"/>
    <cellStyle name="SAPBEXHLevel2 12 10" xfId="21179" xr:uid="{00000000-0005-0000-0000-00000F3B0000}"/>
    <cellStyle name="SAPBEXHLevel2 12 11" xfId="22756" xr:uid="{00000000-0005-0000-0000-0000103B0000}"/>
    <cellStyle name="SAPBEXHLevel2 12 2" xfId="5201" xr:uid="{00000000-0005-0000-0000-0000113B0000}"/>
    <cellStyle name="SAPBEXHLevel2 12 3" xfId="7677" xr:uid="{00000000-0005-0000-0000-0000123B0000}"/>
    <cellStyle name="SAPBEXHLevel2 12 4" xfId="9630" xr:uid="{00000000-0005-0000-0000-0000133B0000}"/>
    <cellStyle name="SAPBEXHLevel2 12 5" xfId="11584" xr:uid="{00000000-0005-0000-0000-0000143B0000}"/>
    <cellStyle name="SAPBEXHLevel2 12 6" xfId="13536" xr:uid="{00000000-0005-0000-0000-0000153B0000}"/>
    <cellStyle name="SAPBEXHLevel2 12 7" xfId="13777" xr:uid="{00000000-0005-0000-0000-0000163B0000}"/>
    <cellStyle name="SAPBEXHLevel2 12 8" xfId="17565" xr:uid="{00000000-0005-0000-0000-0000173B0000}"/>
    <cellStyle name="SAPBEXHLevel2 12 9" xfId="19411" xr:uid="{00000000-0005-0000-0000-0000183B0000}"/>
    <cellStyle name="SAPBEXHLevel2 13" xfId="2769" xr:uid="{00000000-0005-0000-0000-0000193B0000}"/>
    <cellStyle name="SAPBEXHLevel2 13 10" xfId="21606" xr:uid="{00000000-0005-0000-0000-00001A3B0000}"/>
    <cellStyle name="SAPBEXHLevel2 13 11" xfId="23136" xr:uid="{00000000-0005-0000-0000-00001B3B0000}"/>
    <cellStyle name="SAPBEXHLevel2 13 2" xfId="5671" xr:uid="{00000000-0005-0000-0000-00001C3B0000}"/>
    <cellStyle name="SAPBEXHLevel2 13 3" xfId="8147" xr:uid="{00000000-0005-0000-0000-00001D3B0000}"/>
    <cellStyle name="SAPBEXHLevel2 13 4" xfId="10099" xr:uid="{00000000-0005-0000-0000-00001E3B0000}"/>
    <cellStyle name="SAPBEXHLevel2 13 5" xfId="12054" xr:uid="{00000000-0005-0000-0000-00001F3B0000}"/>
    <cellStyle name="SAPBEXHLevel2 13 6" xfId="14004" xr:uid="{00000000-0005-0000-0000-0000203B0000}"/>
    <cellStyle name="SAPBEXHLevel2 13 7" xfId="16133" xr:uid="{00000000-0005-0000-0000-0000213B0000}"/>
    <cellStyle name="SAPBEXHLevel2 13 8" xfId="18021" xr:uid="{00000000-0005-0000-0000-0000223B0000}"/>
    <cellStyle name="SAPBEXHLevel2 13 9" xfId="19856" xr:uid="{00000000-0005-0000-0000-0000233B0000}"/>
    <cellStyle name="SAPBEXHLevel2 14" xfId="3227" xr:uid="{00000000-0005-0000-0000-0000243B0000}"/>
    <cellStyle name="SAPBEXHLevel2 15" xfId="3430" xr:uid="{00000000-0005-0000-0000-0000253B0000}"/>
    <cellStyle name="SAPBEXHLevel2 16" xfId="7499" xr:uid="{00000000-0005-0000-0000-0000263B0000}"/>
    <cellStyle name="SAPBEXHLevel2 17" xfId="8814" xr:uid="{00000000-0005-0000-0000-0000273B0000}"/>
    <cellStyle name="SAPBEXHLevel2 18" xfId="10767" xr:uid="{00000000-0005-0000-0000-0000283B0000}"/>
    <cellStyle name="SAPBEXHLevel2 19" xfId="15656" xr:uid="{00000000-0005-0000-0000-0000293B0000}"/>
    <cellStyle name="SAPBEXHLevel2 2" xfId="363" xr:uid="{00000000-0005-0000-0000-00002A3B0000}"/>
    <cellStyle name="SAPBEXHLevel2 2 10" xfId="3638" xr:uid="{00000000-0005-0000-0000-00002B3B0000}"/>
    <cellStyle name="SAPBEXHLevel2 2 11" xfId="3219" xr:uid="{00000000-0005-0000-0000-00002C3B0000}"/>
    <cellStyle name="SAPBEXHLevel2 2 12" xfId="5922" xr:uid="{00000000-0005-0000-0000-00002D3B0000}"/>
    <cellStyle name="SAPBEXHLevel2 2 13" xfId="5906" xr:uid="{00000000-0005-0000-0000-00002E3B0000}"/>
    <cellStyle name="SAPBEXHLevel2 2 14" xfId="15896" xr:uid="{00000000-0005-0000-0000-00002F3B0000}"/>
    <cellStyle name="SAPBEXHLevel2 2 15" xfId="14240" xr:uid="{00000000-0005-0000-0000-0000303B0000}"/>
    <cellStyle name="SAPBEXHLevel2 2 16" xfId="14901" xr:uid="{00000000-0005-0000-0000-0000313B0000}"/>
    <cellStyle name="SAPBEXHLevel2 2 17" xfId="18630" xr:uid="{00000000-0005-0000-0000-0000323B0000}"/>
    <cellStyle name="SAPBEXHLevel2 2 18" xfId="14470" xr:uid="{00000000-0005-0000-0000-0000333B0000}"/>
    <cellStyle name="SAPBEXHLevel2 2 2" xfId="913" xr:uid="{00000000-0005-0000-0000-0000343B0000}"/>
    <cellStyle name="SAPBEXHLevel2 2 2 10" xfId="17733" xr:uid="{00000000-0005-0000-0000-0000353B0000}"/>
    <cellStyle name="SAPBEXHLevel2 2 2 11" xfId="20167" xr:uid="{00000000-0005-0000-0000-0000363B0000}"/>
    <cellStyle name="SAPBEXHLevel2 2 2 2" xfId="3816" xr:uid="{00000000-0005-0000-0000-0000373B0000}"/>
    <cellStyle name="SAPBEXHLevel2 2 2 3" xfId="6294" xr:uid="{00000000-0005-0000-0000-0000383B0000}"/>
    <cellStyle name="SAPBEXHLevel2 2 2 4" xfId="7153" xr:uid="{00000000-0005-0000-0000-0000393B0000}"/>
    <cellStyle name="SAPBEXHLevel2 2 2 5" xfId="8465" xr:uid="{00000000-0005-0000-0000-00003A3B0000}"/>
    <cellStyle name="SAPBEXHLevel2 2 2 6" xfId="10418" xr:uid="{00000000-0005-0000-0000-00003B3B0000}"/>
    <cellStyle name="SAPBEXHLevel2 2 2 7" xfId="7487" xr:uid="{00000000-0005-0000-0000-00003C3B0000}"/>
    <cellStyle name="SAPBEXHLevel2 2 2 8" xfId="15269" xr:uid="{00000000-0005-0000-0000-00003D3B0000}"/>
    <cellStyle name="SAPBEXHLevel2 2 2 9" xfId="16447" xr:uid="{00000000-0005-0000-0000-00003E3B0000}"/>
    <cellStyle name="SAPBEXHLevel2 2 3" xfId="827" xr:uid="{00000000-0005-0000-0000-00003F3B0000}"/>
    <cellStyle name="SAPBEXHLevel2 2 3 10" xfId="18359" xr:uid="{00000000-0005-0000-0000-0000403B0000}"/>
    <cellStyle name="SAPBEXHLevel2 2 3 11" xfId="20757" xr:uid="{00000000-0005-0000-0000-0000413B0000}"/>
    <cellStyle name="SAPBEXHLevel2 2 3 2" xfId="3730" xr:uid="{00000000-0005-0000-0000-0000423B0000}"/>
    <cellStyle name="SAPBEXHLevel2 2 3 3" xfId="6208" xr:uid="{00000000-0005-0000-0000-0000433B0000}"/>
    <cellStyle name="SAPBEXHLevel2 2 3 4" xfId="6055" xr:uid="{00000000-0005-0000-0000-0000443B0000}"/>
    <cellStyle name="SAPBEXHLevel2 2 3 5" xfId="9132" xr:uid="{00000000-0005-0000-0000-0000453B0000}"/>
    <cellStyle name="SAPBEXHLevel2 2 3 6" xfId="11086" xr:uid="{00000000-0005-0000-0000-0000463B0000}"/>
    <cellStyle name="SAPBEXHLevel2 2 3 7" xfId="14195" xr:uid="{00000000-0005-0000-0000-0000473B0000}"/>
    <cellStyle name="SAPBEXHLevel2 2 3 8" xfId="14293" xr:uid="{00000000-0005-0000-0000-0000483B0000}"/>
    <cellStyle name="SAPBEXHLevel2 2 3 9" xfId="17090" xr:uid="{00000000-0005-0000-0000-0000493B0000}"/>
    <cellStyle name="SAPBEXHLevel2 2 4" xfId="1572" xr:uid="{00000000-0005-0000-0000-00004A3B0000}"/>
    <cellStyle name="SAPBEXHLevel2 2 4 10" xfId="20541" xr:uid="{00000000-0005-0000-0000-00004B3B0000}"/>
    <cellStyle name="SAPBEXHLevel2 2 4 11" xfId="22213" xr:uid="{00000000-0005-0000-0000-00004C3B0000}"/>
    <cellStyle name="SAPBEXHLevel2 2 4 2" xfId="4475" xr:uid="{00000000-0005-0000-0000-00004D3B0000}"/>
    <cellStyle name="SAPBEXHLevel2 2 4 3" xfId="6953" xr:uid="{00000000-0005-0000-0000-00004E3B0000}"/>
    <cellStyle name="SAPBEXHLevel2 2 4 4" xfId="8909" xr:uid="{00000000-0005-0000-0000-00004F3B0000}"/>
    <cellStyle name="SAPBEXHLevel2 2 4 5" xfId="10862" xr:uid="{00000000-0005-0000-0000-0000503B0000}"/>
    <cellStyle name="SAPBEXHLevel2 2 4 6" xfId="12816" xr:uid="{00000000-0005-0000-0000-0000513B0000}"/>
    <cellStyle name="SAPBEXHLevel2 2 4 7" xfId="15076" xr:uid="{00000000-0005-0000-0000-0000523B0000}"/>
    <cellStyle name="SAPBEXHLevel2 2 4 8" xfId="16871" xr:uid="{00000000-0005-0000-0000-0000533B0000}"/>
    <cellStyle name="SAPBEXHLevel2 2 4 9" xfId="18743" xr:uid="{00000000-0005-0000-0000-0000543B0000}"/>
    <cellStyle name="SAPBEXHLevel2 2 5" xfId="1858" xr:uid="{00000000-0005-0000-0000-0000553B0000}"/>
    <cellStyle name="SAPBEXHLevel2 2 5 10" xfId="20777" xr:uid="{00000000-0005-0000-0000-0000563B0000}"/>
    <cellStyle name="SAPBEXHLevel2 2 5 11" xfId="22393" xr:uid="{00000000-0005-0000-0000-0000573B0000}"/>
    <cellStyle name="SAPBEXHLevel2 2 5 2" xfId="4761" xr:uid="{00000000-0005-0000-0000-0000583B0000}"/>
    <cellStyle name="SAPBEXHLevel2 2 5 3" xfId="7239" xr:uid="{00000000-0005-0000-0000-0000593B0000}"/>
    <cellStyle name="SAPBEXHLevel2 2 5 4" xfId="9193" xr:uid="{00000000-0005-0000-0000-00005A3B0000}"/>
    <cellStyle name="SAPBEXHLevel2 2 5 5" xfId="11148" xr:uid="{00000000-0005-0000-0000-00005B3B0000}"/>
    <cellStyle name="SAPBEXHLevel2 2 5 6" xfId="13099" xr:uid="{00000000-0005-0000-0000-00005C3B0000}"/>
    <cellStyle name="SAPBEXHLevel2 2 5 7" xfId="13888" xr:uid="{00000000-0005-0000-0000-00005D3B0000}"/>
    <cellStyle name="SAPBEXHLevel2 2 5 8" xfId="17138" xr:uid="{00000000-0005-0000-0000-00005E3B0000}"/>
    <cellStyle name="SAPBEXHLevel2 2 5 9" xfId="18998" xr:uid="{00000000-0005-0000-0000-00005F3B0000}"/>
    <cellStyle name="SAPBEXHLevel2 2 6" xfId="2103" xr:uid="{00000000-0005-0000-0000-0000603B0000}"/>
    <cellStyle name="SAPBEXHLevel2 2 6 10" xfId="21004" xr:uid="{00000000-0005-0000-0000-0000613B0000}"/>
    <cellStyle name="SAPBEXHLevel2 2 6 11" xfId="22605" xr:uid="{00000000-0005-0000-0000-0000623B0000}"/>
    <cellStyle name="SAPBEXHLevel2 2 6 2" xfId="5006" xr:uid="{00000000-0005-0000-0000-0000633B0000}"/>
    <cellStyle name="SAPBEXHLevel2 2 6 3" xfId="7483" xr:uid="{00000000-0005-0000-0000-0000643B0000}"/>
    <cellStyle name="SAPBEXHLevel2 2 6 4" xfId="9436" xr:uid="{00000000-0005-0000-0000-0000653B0000}"/>
    <cellStyle name="SAPBEXHLevel2 2 6 5" xfId="11390" xr:uid="{00000000-0005-0000-0000-0000663B0000}"/>
    <cellStyle name="SAPBEXHLevel2 2 6 6" xfId="13343" xr:uid="{00000000-0005-0000-0000-0000673B0000}"/>
    <cellStyle name="SAPBEXHLevel2 2 6 7" xfId="14773" xr:uid="{00000000-0005-0000-0000-0000683B0000}"/>
    <cellStyle name="SAPBEXHLevel2 2 6 8" xfId="17375" xr:uid="{00000000-0005-0000-0000-0000693B0000}"/>
    <cellStyle name="SAPBEXHLevel2 2 6 9" xfId="19230" xr:uid="{00000000-0005-0000-0000-00006A3B0000}"/>
    <cellStyle name="SAPBEXHLevel2 2 7" xfId="2590" xr:uid="{00000000-0005-0000-0000-00006B3B0000}"/>
    <cellStyle name="SAPBEXHLevel2 2 7 10" xfId="21446" xr:uid="{00000000-0005-0000-0000-00006C3B0000}"/>
    <cellStyle name="SAPBEXHLevel2 2 7 11" xfId="22999" xr:uid="{00000000-0005-0000-0000-00006D3B0000}"/>
    <cellStyle name="SAPBEXHLevel2 2 7 2" xfId="5492" xr:uid="{00000000-0005-0000-0000-00006E3B0000}"/>
    <cellStyle name="SAPBEXHLevel2 2 7 3" xfId="7968" xr:uid="{00000000-0005-0000-0000-00006F3B0000}"/>
    <cellStyle name="SAPBEXHLevel2 2 7 4" xfId="9920" xr:uid="{00000000-0005-0000-0000-0000703B0000}"/>
    <cellStyle name="SAPBEXHLevel2 2 7 5" xfId="11875" xr:uid="{00000000-0005-0000-0000-0000713B0000}"/>
    <cellStyle name="SAPBEXHLevel2 2 7 6" xfId="13827" xr:uid="{00000000-0005-0000-0000-0000723B0000}"/>
    <cellStyle name="SAPBEXHLevel2 2 7 7" xfId="14956" xr:uid="{00000000-0005-0000-0000-0000733B0000}"/>
    <cellStyle name="SAPBEXHLevel2 2 7 8" xfId="17849" xr:uid="{00000000-0005-0000-0000-0000743B0000}"/>
    <cellStyle name="SAPBEXHLevel2 2 7 9" xfId="19687" xr:uid="{00000000-0005-0000-0000-0000753B0000}"/>
    <cellStyle name="SAPBEXHLevel2 2 8" xfId="2363" xr:uid="{00000000-0005-0000-0000-0000763B0000}"/>
    <cellStyle name="SAPBEXHLevel2 2 8 10" xfId="21243" xr:uid="{00000000-0005-0000-0000-0000773B0000}"/>
    <cellStyle name="SAPBEXHLevel2 2 8 11" xfId="22819" xr:uid="{00000000-0005-0000-0000-0000783B0000}"/>
    <cellStyle name="SAPBEXHLevel2 2 8 2" xfId="5266" xr:uid="{00000000-0005-0000-0000-0000793B0000}"/>
    <cellStyle name="SAPBEXHLevel2 2 8 3" xfId="7742" xr:uid="{00000000-0005-0000-0000-00007A3B0000}"/>
    <cellStyle name="SAPBEXHLevel2 2 8 4" xfId="9695" xr:uid="{00000000-0005-0000-0000-00007B3B0000}"/>
    <cellStyle name="SAPBEXHLevel2 2 8 5" xfId="11649" xr:uid="{00000000-0005-0000-0000-00007C3B0000}"/>
    <cellStyle name="SAPBEXHLevel2 2 8 6" xfId="13601" xr:uid="{00000000-0005-0000-0000-00007D3B0000}"/>
    <cellStyle name="SAPBEXHLevel2 2 8 7" xfId="14390" xr:uid="{00000000-0005-0000-0000-00007E3B0000}"/>
    <cellStyle name="SAPBEXHLevel2 2 8 8" xfId="17629" xr:uid="{00000000-0005-0000-0000-00007F3B0000}"/>
    <cellStyle name="SAPBEXHLevel2 2 8 9" xfId="19475" xr:uid="{00000000-0005-0000-0000-0000803B0000}"/>
    <cellStyle name="SAPBEXHLevel2 2 9" xfId="3266" xr:uid="{00000000-0005-0000-0000-0000813B0000}"/>
    <cellStyle name="SAPBEXHLevel2 20" xfId="14439" xr:uid="{00000000-0005-0000-0000-0000823B0000}"/>
    <cellStyle name="SAPBEXHLevel2 21" xfId="16776" xr:uid="{00000000-0005-0000-0000-0000833B0000}"/>
    <cellStyle name="SAPBEXHLevel2 22" xfId="16810" xr:uid="{00000000-0005-0000-0000-0000843B0000}"/>
    <cellStyle name="SAPBEXHLevel2 23" xfId="20449" xr:uid="{00000000-0005-0000-0000-0000853B0000}"/>
    <cellStyle name="SAPBEXHLevel2 3" xfId="458" xr:uid="{00000000-0005-0000-0000-0000863B0000}"/>
    <cellStyle name="SAPBEXHLevel2 3 10" xfId="3361" xr:uid="{00000000-0005-0000-0000-0000873B0000}"/>
    <cellStyle name="SAPBEXHLevel2 3 11" xfId="5839" xr:uid="{00000000-0005-0000-0000-0000883B0000}"/>
    <cellStyle name="SAPBEXHLevel2 3 12" xfId="3488" xr:uid="{00000000-0005-0000-0000-0000893B0000}"/>
    <cellStyle name="SAPBEXHLevel2 3 13" xfId="9613" xr:uid="{00000000-0005-0000-0000-00008A3B0000}"/>
    <cellStyle name="SAPBEXHLevel2 3 14" xfId="11567" xr:uid="{00000000-0005-0000-0000-00008B3B0000}"/>
    <cellStyle name="SAPBEXHLevel2 3 15" xfId="14927" xr:uid="{00000000-0005-0000-0000-00008C3B0000}"/>
    <cellStyle name="SAPBEXHLevel2 3 16" xfId="14722" xr:uid="{00000000-0005-0000-0000-00008D3B0000}"/>
    <cellStyle name="SAPBEXHLevel2 3 17" xfId="17551" xr:uid="{00000000-0005-0000-0000-00008E3B0000}"/>
    <cellStyle name="SAPBEXHLevel2 3 18" xfId="19399" xr:uid="{00000000-0005-0000-0000-00008F3B0000}"/>
    <cellStyle name="SAPBEXHLevel2 3 19" xfId="21170" xr:uid="{00000000-0005-0000-0000-0000903B0000}"/>
    <cellStyle name="SAPBEXHLevel2 3 2" xfId="608" xr:uid="{00000000-0005-0000-0000-0000913B0000}"/>
    <cellStyle name="SAPBEXHLevel2 3 2 10" xfId="15935" xr:uid="{00000000-0005-0000-0000-0000923B0000}"/>
    <cellStyle name="SAPBEXHLevel2 3 2 11" xfId="14637" xr:uid="{00000000-0005-0000-0000-0000933B0000}"/>
    <cellStyle name="SAPBEXHLevel2 3 2 12" xfId="16516" xr:uid="{00000000-0005-0000-0000-0000943B0000}"/>
    <cellStyle name="SAPBEXHLevel2 3 2 13" xfId="19577" xr:uid="{00000000-0005-0000-0000-0000953B0000}"/>
    <cellStyle name="SAPBEXHLevel2 3 2 14" xfId="20203" xr:uid="{00000000-0005-0000-0000-0000963B0000}"/>
    <cellStyle name="SAPBEXHLevel2 3 2 2" xfId="1102" xr:uid="{00000000-0005-0000-0000-0000973B0000}"/>
    <cellStyle name="SAPBEXHLevel2 3 2 2 10" xfId="20148" xr:uid="{00000000-0005-0000-0000-0000983B0000}"/>
    <cellStyle name="SAPBEXHLevel2 3 2 2 11" xfId="21887" xr:uid="{00000000-0005-0000-0000-0000993B0000}"/>
    <cellStyle name="SAPBEXHLevel2 3 2 2 2" xfId="4005" xr:uid="{00000000-0005-0000-0000-00009A3B0000}"/>
    <cellStyle name="SAPBEXHLevel2 3 2 2 3" xfId="6483" xr:uid="{00000000-0005-0000-0000-00009B3B0000}"/>
    <cellStyle name="SAPBEXHLevel2 3 2 2 4" xfId="8440" xr:uid="{00000000-0005-0000-0000-00009C3B0000}"/>
    <cellStyle name="SAPBEXHLevel2 3 2 2 5" xfId="10393" xr:uid="{00000000-0005-0000-0000-00009D3B0000}"/>
    <cellStyle name="SAPBEXHLevel2 3 2 2 6" xfId="12348" xr:uid="{00000000-0005-0000-0000-00009E3B0000}"/>
    <cellStyle name="SAPBEXHLevel2 3 2 2 7" xfId="15089" xr:uid="{00000000-0005-0000-0000-00009F3B0000}"/>
    <cellStyle name="SAPBEXHLevel2 3 2 2 8" xfId="16426" xr:uid="{00000000-0005-0000-0000-0000A03B0000}"/>
    <cellStyle name="SAPBEXHLevel2 3 2 2 9" xfId="18314" xr:uid="{00000000-0005-0000-0000-0000A13B0000}"/>
    <cellStyle name="SAPBEXHLevel2 3 2 3" xfId="1387" xr:uid="{00000000-0005-0000-0000-0000A23B0000}"/>
    <cellStyle name="SAPBEXHLevel2 3 2 3 10" xfId="20372" xr:uid="{00000000-0005-0000-0000-0000A33B0000}"/>
    <cellStyle name="SAPBEXHLevel2 3 2 3 11" xfId="22064" xr:uid="{00000000-0005-0000-0000-0000A43B0000}"/>
    <cellStyle name="SAPBEXHLevel2 3 2 3 2" xfId="4290" xr:uid="{00000000-0005-0000-0000-0000A53B0000}"/>
    <cellStyle name="SAPBEXHLevel2 3 2 3 3" xfId="6768" xr:uid="{00000000-0005-0000-0000-0000A63B0000}"/>
    <cellStyle name="SAPBEXHLevel2 3 2 3 4" xfId="8724" xr:uid="{00000000-0005-0000-0000-0000A73B0000}"/>
    <cellStyle name="SAPBEXHLevel2 3 2 3 5" xfId="10677" xr:uid="{00000000-0005-0000-0000-0000A83B0000}"/>
    <cellStyle name="SAPBEXHLevel2 3 2 3 6" xfId="12631" xr:uid="{00000000-0005-0000-0000-0000A93B0000}"/>
    <cellStyle name="SAPBEXHLevel2 3 2 3 7" xfId="15314" xr:uid="{00000000-0005-0000-0000-0000AA3B0000}"/>
    <cellStyle name="SAPBEXHLevel2 3 2 3 8" xfId="16693" xr:uid="{00000000-0005-0000-0000-0000AB3B0000}"/>
    <cellStyle name="SAPBEXHLevel2 3 2 3 9" xfId="18565" xr:uid="{00000000-0005-0000-0000-0000AC3B0000}"/>
    <cellStyle name="SAPBEXHLevel2 3 2 4" xfId="2001" xr:uid="{00000000-0005-0000-0000-0000AD3B0000}"/>
    <cellStyle name="SAPBEXHLevel2 3 2 4 10" xfId="20912" xr:uid="{00000000-0005-0000-0000-0000AE3B0000}"/>
    <cellStyle name="SAPBEXHLevel2 3 2 4 11" xfId="22526" xr:uid="{00000000-0005-0000-0000-0000AF3B0000}"/>
    <cellStyle name="SAPBEXHLevel2 3 2 4 2" xfId="4904" xr:uid="{00000000-0005-0000-0000-0000B03B0000}"/>
    <cellStyle name="SAPBEXHLevel2 3 2 4 3" xfId="7382" xr:uid="{00000000-0005-0000-0000-0000B13B0000}"/>
    <cellStyle name="SAPBEXHLevel2 3 2 4 4" xfId="9336" xr:uid="{00000000-0005-0000-0000-0000B23B0000}"/>
    <cellStyle name="SAPBEXHLevel2 3 2 4 5" xfId="11290" xr:uid="{00000000-0005-0000-0000-0000B33B0000}"/>
    <cellStyle name="SAPBEXHLevel2 3 2 4 6" xfId="13242" xr:uid="{00000000-0005-0000-0000-0000B43B0000}"/>
    <cellStyle name="SAPBEXHLevel2 3 2 4 7" xfId="14746" xr:uid="{00000000-0005-0000-0000-0000B53B0000}"/>
    <cellStyle name="SAPBEXHLevel2 3 2 4 8" xfId="17278" xr:uid="{00000000-0005-0000-0000-0000B63B0000}"/>
    <cellStyle name="SAPBEXHLevel2 3 2 4 9" xfId="19137" xr:uid="{00000000-0005-0000-0000-0000B73B0000}"/>
    <cellStyle name="SAPBEXHLevel2 3 2 5" xfId="3511" xr:uid="{00000000-0005-0000-0000-0000B83B0000}"/>
    <cellStyle name="SAPBEXHLevel2 3 2 6" xfId="5989" xr:uid="{00000000-0005-0000-0000-0000B93B0000}"/>
    <cellStyle name="SAPBEXHLevel2 3 2 7" xfId="7234" xr:uid="{00000000-0005-0000-0000-0000BA3B0000}"/>
    <cellStyle name="SAPBEXHLevel2 3 2 8" xfId="8546" xr:uid="{00000000-0005-0000-0000-0000BB3B0000}"/>
    <cellStyle name="SAPBEXHLevel2 3 2 9" xfId="10498" xr:uid="{00000000-0005-0000-0000-0000BC3B0000}"/>
    <cellStyle name="SAPBEXHLevel2 3 3" xfId="1006" xr:uid="{00000000-0005-0000-0000-0000BD3B0000}"/>
    <cellStyle name="SAPBEXHLevel2 3 3 10" xfId="20053" xr:uid="{00000000-0005-0000-0000-0000BE3B0000}"/>
    <cellStyle name="SAPBEXHLevel2 3 3 11" xfId="21800" xr:uid="{00000000-0005-0000-0000-0000BF3B0000}"/>
    <cellStyle name="SAPBEXHLevel2 3 3 2" xfId="3909" xr:uid="{00000000-0005-0000-0000-0000C03B0000}"/>
    <cellStyle name="SAPBEXHLevel2 3 3 3" xfId="6387" xr:uid="{00000000-0005-0000-0000-0000C13B0000}"/>
    <cellStyle name="SAPBEXHLevel2 3 3 4" xfId="8344" xr:uid="{00000000-0005-0000-0000-0000C23B0000}"/>
    <cellStyle name="SAPBEXHLevel2 3 3 5" xfId="10297" xr:uid="{00000000-0005-0000-0000-0000C33B0000}"/>
    <cellStyle name="SAPBEXHLevel2 3 3 6" xfId="12252" xr:uid="{00000000-0005-0000-0000-0000C43B0000}"/>
    <cellStyle name="SAPBEXHLevel2 3 3 7" xfId="15816" xr:uid="{00000000-0005-0000-0000-0000C53B0000}"/>
    <cellStyle name="SAPBEXHLevel2 3 3 8" xfId="16330" xr:uid="{00000000-0005-0000-0000-0000C63B0000}"/>
    <cellStyle name="SAPBEXHLevel2 3 3 9" xfId="18218" xr:uid="{00000000-0005-0000-0000-0000C73B0000}"/>
    <cellStyle name="SAPBEXHLevel2 3 4" xfId="1319" xr:uid="{00000000-0005-0000-0000-0000C83B0000}"/>
    <cellStyle name="SAPBEXHLevel2 3 4 10" xfId="20304" xr:uid="{00000000-0005-0000-0000-0000C93B0000}"/>
    <cellStyle name="SAPBEXHLevel2 3 4 11" xfId="21996" xr:uid="{00000000-0005-0000-0000-0000CA3B0000}"/>
    <cellStyle name="SAPBEXHLevel2 3 4 2" xfId="4222" xr:uid="{00000000-0005-0000-0000-0000CB3B0000}"/>
    <cellStyle name="SAPBEXHLevel2 3 4 3" xfId="6700" xr:uid="{00000000-0005-0000-0000-0000CC3B0000}"/>
    <cellStyle name="SAPBEXHLevel2 3 4 4" xfId="8656" xr:uid="{00000000-0005-0000-0000-0000CD3B0000}"/>
    <cellStyle name="SAPBEXHLevel2 3 4 5" xfId="10609" xr:uid="{00000000-0005-0000-0000-0000CE3B0000}"/>
    <cellStyle name="SAPBEXHLevel2 3 4 6" xfId="12563" xr:uid="{00000000-0005-0000-0000-0000CF3B0000}"/>
    <cellStyle name="SAPBEXHLevel2 3 4 7" xfId="15920" xr:uid="{00000000-0005-0000-0000-0000D03B0000}"/>
    <cellStyle name="SAPBEXHLevel2 3 4 8" xfId="16625" xr:uid="{00000000-0005-0000-0000-0000D13B0000}"/>
    <cellStyle name="SAPBEXHLevel2 3 4 9" xfId="18497" xr:uid="{00000000-0005-0000-0000-0000D23B0000}"/>
    <cellStyle name="SAPBEXHLevel2 3 5" xfId="1664" xr:uid="{00000000-0005-0000-0000-0000D33B0000}"/>
    <cellStyle name="SAPBEXHLevel2 3 5 10" xfId="20632" xr:uid="{00000000-0005-0000-0000-0000D43B0000}"/>
    <cellStyle name="SAPBEXHLevel2 3 5 11" xfId="22304" xr:uid="{00000000-0005-0000-0000-0000D53B0000}"/>
    <cellStyle name="SAPBEXHLevel2 3 5 2" xfId="4567" xr:uid="{00000000-0005-0000-0000-0000D63B0000}"/>
    <cellStyle name="SAPBEXHLevel2 3 5 3" xfId="7045" xr:uid="{00000000-0005-0000-0000-0000D73B0000}"/>
    <cellStyle name="SAPBEXHLevel2 3 5 4" xfId="9001" xr:uid="{00000000-0005-0000-0000-0000D83B0000}"/>
    <cellStyle name="SAPBEXHLevel2 3 5 5" xfId="10954" xr:uid="{00000000-0005-0000-0000-0000D93B0000}"/>
    <cellStyle name="SAPBEXHLevel2 3 5 6" xfId="12908" xr:uid="{00000000-0005-0000-0000-0000DA3B0000}"/>
    <cellStyle name="SAPBEXHLevel2 3 5 7" xfId="12700" xr:uid="{00000000-0005-0000-0000-0000DB3B0000}"/>
    <cellStyle name="SAPBEXHLevel2 3 5 8" xfId="16963" xr:uid="{00000000-0005-0000-0000-0000DC3B0000}"/>
    <cellStyle name="SAPBEXHLevel2 3 5 9" xfId="18834" xr:uid="{00000000-0005-0000-0000-0000DD3B0000}"/>
    <cellStyle name="SAPBEXHLevel2 3 6" xfId="1931" xr:uid="{00000000-0005-0000-0000-0000DE3B0000}"/>
    <cellStyle name="SAPBEXHLevel2 3 6 10" xfId="20842" xr:uid="{00000000-0005-0000-0000-0000DF3B0000}"/>
    <cellStyle name="SAPBEXHLevel2 3 6 11" xfId="22456" xr:uid="{00000000-0005-0000-0000-0000E03B0000}"/>
    <cellStyle name="SAPBEXHLevel2 3 6 2" xfId="4834" xr:uid="{00000000-0005-0000-0000-0000E13B0000}"/>
    <cellStyle name="SAPBEXHLevel2 3 6 3" xfId="7312" xr:uid="{00000000-0005-0000-0000-0000E23B0000}"/>
    <cellStyle name="SAPBEXHLevel2 3 6 4" xfId="9266" xr:uid="{00000000-0005-0000-0000-0000E33B0000}"/>
    <cellStyle name="SAPBEXHLevel2 3 6 5" xfId="11220" xr:uid="{00000000-0005-0000-0000-0000E43B0000}"/>
    <cellStyle name="SAPBEXHLevel2 3 6 6" xfId="13172" xr:uid="{00000000-0005-0000-0000-0000E53B0000}"/>
    <cellStyle name="SAPBEXHLevel2 3 6 7" xfId="14884" xr:uid="{00000000-0005-0000-0000-0000E63B0000}"/>
    <cellStyle name="SAPBEXHLevel2 3 6 8" xfId="17208" xr:uid="{00000000-0005-0000-0000-0000E73B0000}"/>
    <cellStyle name="SAPBEXHLevel2 3 6 9" xfId="19067" xr:uid="{00000000-0005-0000-0000-0000E83B0000}"/>
    <cellStyle name="SAPBEXHLevel2 3 7" xfId="2137" xr:uid="{00000000-0005-0000-0000-0000E93B0000}"/>
    <cellStyle name="SAPBEXHLevel2 3 7 10" xfId="21031" xr:uid="{00000000-0005-0000-0000-0000EA3B0000}"/>
    <cellStyle name="SAPBEXHLevel2 3 7 11" xfId="22622" xr:uid="{00000000-0005-0000-0000-0000EB3B0000}"/>
    <cellStyle name="SAPBEXHLevel2 3 7 2" xfId="5040" xr:uid="{00000000-0005-0000-0000-0000EC3B0000}"/>
    <cellStyle name="SAPBEXHLevel2 3 7 3" xfId="7517" xr:uid="{00000000-0005-0000-0000-0000ED3B0000}"/>
    <cellStyle name="SAPBEXHLevel2 3 7 4" xfId="9470" xr:uid="{00000000-0005-0000-0000-0000EE3B0000}"/>
    <cellStyle name="SAPBEXHLevel2 3 7 5" xfId="11424" xr:uid="{00000000-0005-0000-0000-0000EF3B0000}"/>
    <cellStyle name="SAPBEXHLevel2 3 7 6" xfId="13377" xr:uid="{00000000-0005-0000-0000-0000F03B0000}"/>
    <cellStyle name="SAPBEXHLevel2 3 7 7" xfId="14217" xr:uid="{00000000-0005-0000-0000-0000F13B0000}"/>
    <cellStyle name="SAPBEXHLevel2 3 7 8" xfId="17408" xr:uid="{00000000-0005-0000-0000-0000F23B0000}"/>
    <cellStyle name="SAPBEXHLevel2 3 7 9" xfId="19260" xr:uid="{00000000-0005-0000-0000-0000F33B0000}"/>
    <cellStyle name="SAPBEXHLevel2 3 8" xfId="2500" xr:uid="{00000000-0005-0000-0000-0000F43B0000}"/>
    <cellStyle name="SAPBEXHLevel2 3 8 10" xfId="21358" xr:uid="{00000000-0005-0000-0000-0000F53B0000}"/>
    <cellStyle name="SAPBEXHLevel2 3 8 11" xfId="22912" xr:uid="{00000000-0005-0000-0000-0000F63B0000}"/>
    <cellStyle name="SAPBEXHLevel2 3 8 2" xfId="5402" xr:uid="{00000000-0005-0000-0000-0000F73B0000}"/>
    <cellStyle name="SAPBEXHLevel2 3 8 3" xfId="7878" xr:uid="{00000000-0005-0000-0000-0000F83B0000}"/>
    <cellStyle name="SAPBEXHLevel2 3 8 4" xfId="9830" xr:uid="{00000000-0005-0000-0000-0000F93B0000}"/>
    <cellStyle name="SAPBEXHLevel2 3 8 5" xfId="11785" xr:uid="{00000000-0005-0000-0000-0000FA3B0000}"/>
    <cellStyle name="SAPBEXHLevel2 3 8 6" xfId="13737" xr:uid="{00000000-0005-0000-0000-0000FB3B0000}"/>
    <cellStyle name="SAPBEXHLevel2 3 8 7" xfId="14356" xr:uid="{00000000-0005-0000-0000-0000FC3B0000}"/>
    <cellStyle name="SAPBEXHLevel2 3 8 8" xfId="17759" xr:uid="{00000000-0005-0000-0000-0000FD3B0000}"/>
    <cellStyle name="SAPBEXHLevel2 3 8 9" xfId="19598" xr:uid="{00000000-0005-0000-0000-0000FE3B0000}"/>
    <cellStyle name="SAPBEXHLevel2 3 9" xfId="2327" xr:uid="{00000000-0005-0000-0000-0000FF3B0000}"/>
    <cellStyle name="SAPBEXHLevel2 3 9 10" xfId="21207" xr:uid="{00000000-0005-0000-0000-0000003C0000}"/>
    <cellStyle name="SAPBEXHLevel2 3 9 11" xfId="22783" xr:uid="{00000000-0005-0000-0000-0000013C0000}"/>
    <cellStyle name="SAPBEXHLevel2 3 9 2" xfId="5230" xr:uid="{00000000-0005-0000-0000-0000023C0000}"/>
    <cellStyle name="SAPBEXHLevel2 3 9 3" xfId="7706" xr:uid="{00000000-0005-0000-0000-0000033C0000}"/>
    <cellStyle name="SAPBEXHLevel2 3 9 4" xfId="9659" xr:uid="{00000000-0005-0000-0000-0000043C0000}"/>
    <cellStyle name="SAPBEXHLevel2 3 9 5" xfId="11613" xr:uid="{00000000-0005-0000-0000-0000053C0000}"/>
    <cellStyle name="SAPBEXHLevel2 3 9 6" xfId="13565" xr:uid="{00000000-0005-0000-0000-0000063C0000}"/>
    <cellStyle name="SAPBEXHLevel2 3 9 7" xfId="11137" xr:uid="{00000000-0005-0000-0000-0000073C0000}"/>
    <cellStyle name="SAPBEXHLevel2 3 9 8" xfId="17593" xr:uid="{00000000-0005-0000-0000-0000083C0000}"/>
    <cellStyle name="SAPBEXHLevel2 3 9 9" xfId="19439" xr:uid="{00000000-0005-0000-0000-0000093C0000}"/>
    <cellStyle name="SAPBEXHLevel2 4" xfId="414" xr:uid="{00000000-0005-0000-0000-00000A3C0000}"/>
    <cellStyle name="SAPBEXHLevel2 4 10" xfId="5795" xr:uid="{00000000-0005-0000-0000-00000B3C0000}"/>
    <cellStyle name="SAPBEXHLevel2 4 11" xfId="5890" xr:uid="{00000000-0005-0000-0000-00000C3C0000}"/>
    <cellStyle name="SAPBEXHLevel2 4 12" xfId="3498" xr:uid="{00000000-0005-0000-0000-00000D3C0000}"/>
    <cellStyle name="SAPBEXHLevel2 4 13" xfId="5978" xr:uid="{00000000-0005-0000-0000-00000E3C0000}"/>
    <cellStyle name="SAPBEXHLevel2 4 14" xfId="14538" xr:uid="{00000000-0005-0000-0000-00000F3C0000}"/>
    <cellStyle name="SAPBEXHLevel2 4 15" xfId="15786" xr:uid="{00000000-0005-0000-0000-0000103C0000}"/>
    <cellStyle name="SAPBEXHLevel2 4 16" xfId="13713" xr:uid="{00000000-0005-0000-0000-0000113C0000}"/>
    <cellStyle name="SAPBEXHLevel2 4 17" xfId="19356" xr:uid="{00000000-0005-0000-0000-0000123C0000}"/>
    <cellStyle name="SAPBEXHLevel2 4 18" xfId="14420" xr:uid="{00000000-0005-0000-0000-0000133C0000}"/>
    <cellStyle name="SAPBEXHLevel2 4 2" xfId="962" xr:uid="{00000000-0005-0000-0000-0000143C0000}"/>
    <cellStyle name="SAPBEXHLevel2 4 2 10" xfId="20011" xr:uid="{00000000-0005-0000-0000-0000153C0000}"/>
    <cellStyle name="SAPBEXHLevel2 4 2 11" xfId="21758" xr:uid="{00000000-0005-0000-0000-0000163C0000}"/>
    <cellStyle name="SAPBEXHLevel2 4 2 2" xfId="3865" xr:uid="{00000000-0005-0000-0000-0000173C0000}"/>
    <cellStyle name="SAPBEXHLevel2 4 2 3" xfId="6343" xr:uid="{00000000-0005-0000-0000-0000183C0000}"/>
    <cellStyle name="SAPBEXHLevel2 4 2 4" xfId="8300" xr:uid="{00000000-0005-0000-0000-0000193C0000}"/>
    <cellStyle name="SAPBEXHLevel2 4 2 5" xfId="10253" xr:uid="{00000000-0005-0000-0000-00001A3C0000}"/>
    <cellStyle name="SAPBEXHLevel2 4 2 6" xfId="12208" xr:uid="{00000000-0005-0000-0000-00001B3C0000}"/>
    <cellStyle name="SAPBEXHLevel2 4 2 7" xfId="15555" xr:uid="{00000000-0005-0000-0000-00001C3C0000}"/>
    <cellStyle name="SAPBEXHLevel2 4 2 8" xfId="16286" xr:uid="{00000000-0005-0000-0000-00001D3C0000}"/>
    <cellStyle name="SAPBEXHLevel2 4 2 9" xfId="18175" xr:uid="{00000000-0005-0000-0000-00001E3C0000}"/>
    <cellStyle name="SAPBEXHLevel2 4 3" xfId="1275" xr:uid="{00000000-0005-0000-0000-00001F3C0000}"/>
    <cellStyle name="SAPBEXHLevel2 4 3 10" xfId="20262" xr:uid="{00000000-0005-0000-0000-0000203C0000}"/>
    <cellStyle name="SAPBEXHLevel2 4 3 11" xfId="21954" xr:uid="{00000000-0005-0000-0000-0000213C0000}"/>
    <cellStyle name="SAPBEXHLevel2 4 3 2" xfId="4178" xr:uid="{00000000-0005-0000-0000-0000223C0000}"/>
    <cellStyle name="SAPBEXHLevel2 4 3 3" xfId="6656" xr:uid="{00000000-0005-0000-0000-0000233C0000}"/>
    <cellStyle name="SAPBEXHLevel2 4 3 4" xfId="8612" xr:uid="{00000000-0005-0000-0000-0000243C0000}"/>
    <cellStyle name="SAPBEXHLevel2 4 3 5" xfId="10565" xr:uid="{00000000-0005-0000-0000-0000253C0000}"/>
    <cellStyle name="SAPBEXHLevel2 4 3 6" xfId="12519" xr:uid="{00000000-0005-0000-0000-0000263C0000}"/>
    <cellStyle name="SAPBEXHLevel2 4 3 7" xfId="14253" xr:uid="{00000000-0005-0000-0000-0000273C0000}"/>
    <cellStyle name="SAPBEXHLevel2 4 3 8" xfId="16581" xr:uid="{00000000-0005-0000-0000-0000283C0000}"/>
    <cellStyle name="SAPBEXHLevel2 4 3 9" xfId="18454" xr:uid="{00000000-0005-0000-0000-0000293C0000}"/>
    <cellStyle name="SAPBEXHLevel2 4 4" xfId="1621" xr:uid="{00000000-0005-0000-0000-00002A3C0000}"/>
    <cellStyle name="SAPBEXHLevel2 4 4 10" xfId="20589" xr:uid="{00000000-0005-0000-0000-00002B3C0000}"/>
    <cellStyle name="SAPBEXHLevel2 4 4 11" xfId="22261" xr:uid="{00000000-0005-0000-0000-00002C3C0000}"/>
    <cellStyle name="SAPBEXHLevel2 4 4 2" xfId="4524" xr:uid="{00000000-0005-0000-0000-00002D3C0000}"/>
    <cellStyle name="SAPBEXHLevel2 4 4 3" xfId="7002" xr:uid="{00000000-0005-0000-0000-00002E3C0000}"/>
    <cellStyle name="SAPBEXHLevel2 4 4 4" xfId="8958" xr:uid="{00000000-0005-0000-0000-00002F3C0000}"/>
    <cellStyle name="SAPBEXHLevel2 4 4 5" xfId="10911" xr:uid="{00000000-0005-0000-0000-0000303C0000}"/>
    <cellStyle name="SAPBEXHLevel2 4 4 6" xfId="12865" xr:uid="{00000000-0005-0000-0000-0000313C0000}"/>
    <cellStyle name="SAPBEXHLevel2 4 4 7" xfId="15037" xr:uid="{00000000-0005-0000-0000-0000323C0000}"/>
    <cellStyle name="SAPBEXHLevel2 4 4 8" xfId="16920" xr:uid="{00000000-0005-0000-0000-0000333C0000}"/>
    <cellStyle name="SAPBEXHLevel2 4 4 9" xfId="18791" xr:uid="{00000000-0005-0000-0000-0000343C0000}"/>
    <cellStyle name="SAPBEXHLevel2 4 5" xfId="1889" xr:uid="{00000000-0005-0000-0000-0000353C0000}"/>
    <cellStyle name="SAPBEXHLevel2 4 5 10" xfId="20800" xr:uid="{00000000-0005-0000-0000-0000363C0000}"/>
    <cellStyle name="SAPBEXHLevel2 4 5 11" xfId="22414" xr:uid="{00000000-0005-0000-0000-0000373C0000}"/>
    <cellStyle name="SAPBEXHLevel2 4 5 2" xfId="4792" xr:uid="{00000000-0005-0000-0000-0000383C0000}"/>
    <cellStyle name="SAPBEXHLevel2 4 5 3" xfId="7270" xr:uid="{00000000-0005-0000-0000-0000393C0000}"/>
    <cellStyle name="SAPBEXHLevel2 4 5 4" xfId="9224" xr:uid="{00000000-0005-0000-0000-00003A3C0000}"/>
    <cellStyle name="SAPBEXHLevel2 4 5 5" xfId="11178" xr:uid="{00000000-0005-0000-0000-00003B3C0000}"/>
    <cellStyle name="SAPBEXHLevel2 4 5 6" xfId="13130" xr:uid="{00000000-0005-0000-0000-00003C3C0000}"/>
    <cellStyle name="SAPBEXHLevel2 4 5 7" xfId="10477" xr:uid="{00000000-0005-0000-0000-00003D3C0000}"/>
    <cellStyle name="SAPBEXHLevel2 4 5 8" xfId="17166" xr:uid="{00000000-0005-0000-0000-00003E3C0000}"/>
    <cellStyle name="SAPBEXHLevel2 4 5 9" xfId="19025" xr:uid="{00000000-0005-0000-0000-00003F3C0000}"/>
    <cellStyle name="SAPBEXHLevel2 4 6" xfId="2203" xr:uid="{00000000-0005-0000-0000-0000403C0000}"/>
    <cellStyle name="SAPBEXHLevel2 4 6 10" xfId="21095" xr:uid="{00000000-0005-0000-0000-0000413C0000}"/>
    <cellStyle name="SAPBEXHLevel2 4 6 11" xfId="22685" xr:uid="{00000000-0005-0000-0000-0000423C0000}"/>
    <cellStyle name="SAPBEXHLevel2 4 6 2" xfId="5106" xr:uid="{00000000-0005-0000-0000-0000433C0000}"/>
    <cellStyle name="SAPBEXHLevel2 4 6 3" xfId="7582" xr:uid="{00000000-0005-0000-0000-0000443C0000}"/>
    <cellStyle name="SAPBEXHLevel2 4 6 4" xfId="9536" xr:uid="{00000000-0005-0000-0000-0000453C0000}"/>
    <cellStyle name="SAPBEXHLevel2 4 6 5" xfId="11490" xr:uid="{00000000-0005-0000-0000-0000463C0000}"/>
    <cellStyle name="SAPBEXHLevel2 4 6 6" xfId="13443" xr:uid="{00000000-0005-0000-0000-0000473C0000}"/>
    <cellStyle name="SAPBEXHLevel2 4 6 7" xfId="13251" xr:uid="{00000000-0005-0000-0000-0000483C0000}"/>
    <cellStyle name="SAPBEXHLevel2 4 6 8" xfId="17474" xr:uid="{00000000-0005-0000-0000-0000493C0000}"/>
    <cellStyle name="SAPBEXHLevel2 4 6 9" xfId="19324" xr:uid="{00000000-0005-0000-0000-00004A3C0000}"/>
    <cellStyle name="SAPBEXHLevel2 4 7" xfId="2565" xr:uid="{00000000-0005-0000-0000-00004B3C0000}"/>
    <cellStyle name="SAPBEXHLevel2 4 7 10" xfId="21421" xr:uid="{00000000-0005-0000-0000-00004C3C0000}"/>
    <cellStyle name="SAPBEXHLevel2 4 7 11" xfId="22974" xr:uid="{00000000-0005-0000-0000-00004D3C0000}"/>
    <cellStyle name="SAPBEXHLevel2 4 7 2" xfId="5467" xr:uid="{00000000-0005-0000-0000-00004E3C0000}"/>
    <cellStyle name="SAPBEXHLevel2 4 7 3" xfId="7943" xr:uid="{00000000-0005-0000-0000-00004F3C0000}"/>
    <cellStyle name="SAPBEXHLevel2 4 7 4" xfId="9895" xr:uid="{00000000-0005-0000-0000-0000503C0000}"/>
    <cellStyle name="SAPBEXHLevel2 4 7 5" xfId="11850" xr:uid="{00000000-0005-0000-0000-0000513C0000}"/>
    <cellStyle name="SAPBEXHLevel2 4 7 6" xfId="13802" xr:uid="{00000000-0005-0000-0000-0000523C0000}"/>
    <cellStyle name="SAPBEXHLevel2 4 7 7" xfId="10470" xr:uid="{00000000-0005-0000-0000-0000533C0000}"/>
    <cellStyle name="SAPBEXHLevel2 4 7 8" xfId="17824" xr:uid="{00000000-0005-0000-0000-0000543C0000}"/>
    <cellStyle name="SAPBEXHLevel2 4 7 9" xfId="19662" xr:uid="{00000000-0005-0000-0000-0000553C0000}"/>
    <cellStyle name="SAPBEXHLevel2 4 8" xfId="2431" xr:uid="{00000000-0005-0000-0000-0000563C0000}"/>
    <cellStyle name="SAPBEXHLevel2 4 8 10" xfId="21309" xr:uid="{00000000-0005-0000-0000-0000573C0000}"/>
    <cellStyle name="SAPBEXHLevel2 4 8 11" xfId="22880" xr:uid="{00000000-0005-0000-0000-0000583C0000}"/>
    <cellStyle name="SAPBEXHLevel2 4 8 2" xfId="5334" xr:uid="{00000000-0005-0000-0000-0000593C0000}"/>
    <cellStyle name="SAPBEXHLevel2 4 8 3" xfId="7810" xr:uid="{00000000-0005-0000-0000-00005A3C0000}"/>
    <cellStyle name="SAPBEXHLevel2 4 8 4" xfId="9763" xr:uid="{00000000-0005-0000-0000-00005B3C0000}"/>
    <cellStyle name="SAPBEXHLevel2 4 8 5" xfId="11717" xr:uid="{00000000-0005-0000-0000-00005C3C0000}"/>
    <cellStyle name="SAPBEXHLevel2 4 8 6" xfId="13668" xr:uid="{00000000-0005-0000-0000-00005D3C0000}"/>
    <cellStyle name="SAPBEXHLevel2 4 8 7" xfId="14993" xr:uid="{00000000-0005-0000-0000-00005E3C0000}"/>
    <cellStyle name="SAPBEXHLevel2 4 8 8" xfId="17697" xr:uid="{00000000-0005-0000-0000-00005F3C0000}"/>
    <cellStyle name="SAPBEXHLevel2 4 8 9" xfId="19542" xr:uid="{00000000-0005-0000-0000-0000603C0000}"/>
    <cellStyle name="SAPBEXHLevel2 4 9" xfId="3317" xr:uid="{00000000-0005-0000-0000-0000613C0000}"/>
    <cellStyle name="SAPBEXHLevel2 5" xfId="490" xr:uid="{00000000-0005-0000-0000-0000623C0000}"/>
    <cellStyle name="SAPBEXHLevel2 5 10" xfId="5871" xr:uid="{00000000-0005-0000-0000-0000633C0000}"/>
    <cellStyle name="SAPBEXHLevel2 5 11" xfId="7091" xr:uid="{00000000-0005-0000-0000-0000643C0000}"/>
    <cellStyle name="SAPBEXHLevel2 5 12" xfId="8390" xr:uid="{00000000-0005-0000-0000-0000653C0000}"/>
    <cellStyle name="SAPBEXHLevel2 5 13" xfId="10343" xr:uid="{00000000-0005-0000-0000-0000663C0000}"/>
    <cellStyle name="SAPBEXHLevel2 5 14" xfId="14714" xr:uid="{00000000-0005-0000-0000-0000673C0000}"/>
    <cellStyle name="SAPBEXHLevel2 5 15" xfId="14595" xr:uid="{00000000-0005-0000-0000-0000683C0000}"/>
    <cellStyle name="SAPBEXHLevel2 5 16" xfId="16376" xr:uid="{00000000-0005-0000-0000-0000693C0000}"/>
    <cellStyle name="SAPBEXHLevel2 5 17" xfId="18636" xr:uid="{00000000-0005-0000-0000-00006A3C0000}"/>
    <cellStyle name="SAPBEXHLevel2 5 18" xfId="20099" xr:uid="{00000000-0005-0000-0000-00006B3C0000}"/>
    <cellStyle name="SAPBEXHLevel2 5 2" xfId="1038" xr:uid="{00000000-0005-0000-0000-00006C3C0000}"/>
    <cellStyle name="SAPBEXHLevel2 5 2 10" xfId="20085" xr:uid="{00000000-0005-0000-0000-00006D3C0000}"/>
    <cellStyle name="SAPBEXHLevel2 5 2 11" xfId="21832" xr:uid="{00000000-0005-0000-0000-00006E3C0000}"/>
    <cellStyle name="SAPBEXHLevel2 5 2 2" xfId="3941" xr:uid="{00000000-0005-0000-0000-00006F3C0000}"/>
    <cellStyle name="SAPBEXHLevel2 5 2 3" xfId="6419" xr:uid="{00000000-0005-0000-0000-0000703C0000}"/>
    <cellStyle name="SAPBEXHLevel2 5 2 4" xfId="8376" xr:uid="{00000000-0005-0000-0000-0000713C0000}"/>
    <cellStyle name="SAPBEXHLevel2 5 2 5" xfId="10329" xr:uid="{00000000-0005-0000-0000-0000723C0000}"/>
    <cellStyle name="SAPBEXHLevel2 5 2 6" xfId="12284" xr:uid="{00000000-0005-0000-0000-0000733C0000}"/>
    <cellStyle name="SAPBEXHLevel2 5 2 7" xfId="14904" xr:uid="{00000000-0005-0000-0000-0000743C0000}"/>
    <cellStyle name="SAPBEXHLevel2 5 2 8" xfId="16362" xr:uid="{00000000-0005-0000-0000-0000753C0000}"/>
    <cellStyle name="SAPBEXHLevel2 5 2 9" xfId="18250" xr:uid="{00000000-0005-0000-0000-0000763C0000}"/>
    <cellStyle name="SAPBEXHLevel2 5 3" xfId="1351" xr:uid="{00000000-0005-0000-0000-0000773C0000}"/>
    <cellStyle name="SAPBEXHLevel2 5 3 10" xfId="20336" xr:uid="{00000000-0005-0000-0000-0000783C0000}"/>
    <cellStyle name="SAPBEXHLevel2 5 3 11" xfId="22028" xr:uid="{00000000-0005-0000-0000-0000793C0000}"/>
    <cellStyle name="SAPBEXHLevel2 5 3 2" xfId="4254" xr:uid="{00000000-0005-0000-0000-00007A3C0000}"/>
    <cellStyle name="SAPBEXHLevel2 5 3 3" xfId="6732" xr:uid="{00000000-0005-0000-0000-00007B3C0000}"/>
    <cellStyle name="SAPBEXHLevel2 5 3 4" xfId="8688" xr:uid="{00000000-0005-0000-0000-00007C3C0000}"/>
    <cellStyle name="SAPBEXHLevel2 5 3 5" xfId="10641" xr:uid="{00000000-0005-0000-0000-00007D3C0000}"/>
    <cellStyle name="SAPBEXHLevel2 5 3 6" xfId="12595" xr:uid="{00000000-0005-0000-0000-00007E3C0000}"/>
    <cellStyle name="SAPBEXHLevel2 5 3 7" xfId="13040" xr:uid="{00000000-0005-0000-0000-00007F3C0000}"/>
    <cellStyle name="SAPBEXHLevel2 5 3 8" xfId="16657" xr:uid="{00000000-0005-0000-0000-0000803C0000}"/>
    <cellStyle name="SAPBEXHLevel2 5 3 9" xfId="18529" xr:uid="{00000000-0005-0000-0000-0000813C0000}"/>
    <cellStyle name="SAPBEXHLevel2 5 4" xfId="1696" xr:uid="{00000000-0005-0000-0000-0000823C0000}"/>
    <cellStyle name="SAPBEXHLevel2 5 4 10" xfId="20664" xr:uid="{00000000-0005-0000-0000-0000833C0000}"/>
    <cellStyle name="SAPBEXHLevel2 5 4 11" xfId="22336" xr:uid="{00000000-0005-0000-0000-0000843C0000}"/>
    <cellStyle name="SAPBEXHLevel2 5 4 2" xfId="4599" xr:uid="{00000000-0005-0000-0000-0000853C0000}"/>
    <cellStyle name="SAPBEXHLevel2 5 4 3" xfId="7077" xr:uid="{00000000-0005-0000-0000-0000863C0000}"/>
    <cellStyle name="SAPBEXHLevel2 5 4 4" xfId="9033" xr:uid="{00000000-0005-0000-0000-0000873C0000}"/>
    <cellStyle name="SAPBEXHLevel2 5 4 5" xfId="10986" xr:uid="{00000000-0005-0000-0000-0000883C0000}"/>
    <cellStyle name="SAPBEXHLevel2 5 4 6" xfId="12940" xr:uid="{00000000-0005-0000-0000-0000893C0000}"/>
    <cellStyle name="SAPBEXHLevel2 5 4 7" xfId="14412" xr:uid="{00000000-0005-0000-0000-00008A3C0000}"/>
    <cellStyle name="SAPBEXHLevel2 5 4 8" xfId="16995" xr:uid="{00000000-0005-0000-0000-00008B3C0000}"/>
    <cellStyle name="SAPBEXHLevel2 5 4 9" xfId="18866" xr:uid="{00000000-0005-0000-0000-00008C3C0000}"/>
    <cellStyle name="SAPBEXHLevel2 5 5" xfId="1963" xr:uid="{00000000-0005-0000-0000-00008D3C0000}"/>
    <cellStyle name="SAPBEXHLevel2 5 5 10" xfId="20874" xr:uid="{00000000-0005-0000-0000-00008E3C0000}"/>
    <cellStyle name="SAPBEXHLevel2 5 5 11" xfId="22488" xr:uid="{00000000-0005-0000-0000-00008F3C0000}"/>
    <cellStyle name="SAPBEXHLevel2 5 5 2" xfId="4866" xr:uid="{00000000-0005-0000-0000-0000903C0000}"/>
    <cellStyle name="SAPBEXHLevel2 5 5 3" xfId="7344" xr:uid="{00000000-0005-0000-0000-0000913C0000}"/>
    <cellStyle name="SAPBEXHLevel2 5 5 4" xfId="9298" xr:uid="{00000000-0005-0000-0000-0000923C0000}"/>
    <cellStyle name="SAPBEXHLevel2 5 5 5" xfId="11252" xr:uid="{00000000-0005-0000-0000-0000933C0000}"/>
    <cellStyle name="SAPBEXHLevel2 5 5 6" xfId="13204" xr:uid="{00000000-0005-0000-0000-0000943C0000}"/>
    <cellStyle name="SAPBEXHLevel2 5 5 7" xfId="15447" xr:uid="{00000000-0005-0000-0000-0000953C0000}"/>
    <cellStyle name="SAPBEXHLevel2 5 5 8" xfId="17240" xr:uid="{00000000-0005-0000-0000-0000963C0000}"/>
    <cellStyle name="SAPBEXHLevel2 5 5 9" xfId="19099" xr:uid="{00000000-0005-0000-0000-0000973C0000}"/>
    <cellStyle name="SAPBEXHLevel2 5 6" xfId="2265" xr:uid="{00000000-0005-0000-0000-0000983C0000}"/>
    <cellStyle name="SAPBEXHLevel2 5 6 10" xfId="21155" xr:uid="{00000000-0005-0000-0000-0000993C0000}"/>
    <cellStyle name="SAPBEXHLevel2 5 6 11" xfId="22740" xr:uid="{00000000-0005-0000-0000-00009A3C0000}"/>
    <cellStyle name="SAPBEXHLevel2 5 6 2" xfId="5168" xr:uid="{00000000-0005-0000-0000-00009B3C0000}"/>
    <cellStyle name="SAPBEXHLevel2 5 6 3" xfId="7644" xr:uid="{00000000-0005-0000-0000-00009C3C0000}"/>
    <cellStyle name="SAPBEXHLevel2 5 6 4" xfId="9598" xr:uid="{00000000-0005-0000-0000-00009D3C0000}"/>
    <cellStyle name="SAPBEXHLevel2 5 6 5" xfId="11552" xr:uid="{00000000-0005-0000-0000-00009E3C0000}"/>
    <cellStyle name="SAPBEXHLevel2 5 6 6" xfId="13505" xr:uid="{00000000-0005-0000-0000-00009F3C0000}"/>
    <cellStyle name="SAPBEXHLevel2 5 6 7" xfId="12642" xr:uid="{00000000-0005-0000-0000-0000A03C0000}"/>
    <cellStyle name="SAPBEXHLevel2 5 6 8" xfId="17536" xr:uid="{00000000-0005-0000-0000-0000A13C0000}"/>
    <cellStyle name="SAPBEXHLevel2 5 6 9" xfId="19385" xr:uid="{00000000-0005-0000-0000-0000A23C0000}"/>
    <cellStyle name="SAPBEXHLevel2 5 7" xfId="2679" xr:uid="{00000000-0005-0000-0000-0000A33C0000}"/>
    <cellStyle name="SAPBEXHLevel2 5 7 10" xfId="21518" xr:uid="{00000000-0005-0000-0000-0000A43C0000}"/>
    <cellStyle name="SAPBEXHLevel2 5 7 11" xfId="23055" xr:uid="{00000000-0005-0000-0000-0000A53C0000}"/>
    <cellStyle name="SAPBEXHLevel2 5 7 2" xfId="5581" xr:uid="{00000000-0005-0000-0000-0000A63C0000}"/>
    <cellStyle name="SAPBEXHLevel2 5 7 3" xfId="8057" xr:uid="{00000000-0005-0000-0000-0000A73C0000}"/>
    <cellStyle name="SAPBEXHLevel2 5 7 4" xfId="10009" xr:uid="{00000000-0005-0000-0000-0000A83C0000}"/>
    <cellStyle name="SAPBEXHLevel2 5 7 5" xfId="11964" xr:uid="{00000000-0005-0000-0000-0000A93C0000}"/>
    <cellStyle name="SAPBEXHLevel2 5 7 6" xfId="13914" xr:uid="{00000000-0005-0000-0000-0000AA3C0000}"/>
    <cellStyle name="SAPBEXHLevel2 5 7 7" xfId="16043" xr:uid="{00000000-0005-0000-0000-0000AB3C0000}"/>
    <cellStyle name="SAPBEXHLevel2 5 7 8" xfId="17932" xr:uid="{00000000-0005-0000-0000-0000AC3C0000}"/>
    <cellStyle name="SAPBEXHLevel2 5 7 9" xfId="19768" xr:uid="{00000000-0005-0000-0000-0000AD3C0000}"/>
    <cellStyle name="SAPBEXHLevel2 5 8" xfId="2855" xr:uid="{00000000-0005-0000-0000-0000AE3C0000}"/>
    <cellStyle name="SAPBEXHLevel2 5 8 10" xfId="21692" xr:uid="{00000000-0005-0000-0000-0000AF3C0000}"/>
    <cellStyle name="SAPBEXHLevel2 5 8 11" xfId="23221" xr:uid="{00000000-0005-0000-0000-0000B03C0000}"/>
    <cellStyle name="SAPBEXHLevel2 5 8 2" xfId="5757" xr:uid="{00000000-0005-0000-0000-0000B13C0000}"/>
    <cellStyle name="SAPBEXHLevel2 5 8 3" xfId="8233" xr:uid="{00000000-0005-0000-0000-0000B23C0000}"/>
    <cellStyle name="SAPBEXHLevel2 5 8 4" xfId="10185" xr:uid="{00000000-0005-0000-0000-0000B33C0000}"/>
    <cellStyle name="SAPBEXHLevel2 5 8 5" xfId="12140" xr:uid="{00000000-0005-0000-0000-0000B43C0000}"/>
    <cellStyle name="SAPBEXHLevel2 5 8 6" xfId="14090" xr:uid="{00000000-0005-0000-0000-0000B53C0000}"/>
    <cellStyle name="SAPBEXHLevel2 5 8 7" xfId="16219" xr:uid="{00000000-0005-0000-0000-0000B63C0000}"/>
    <cellStyle name="SAPBEXHLevel2 5 8 8" xfId="18107" xr:uid="{00000000-0005-0000-0000-0000B73C0000}"/>
    <cellStyle name="SAPBEXHLevel2 5 8 9" xfId="19942" xr:uid="{00000000-0005-0000-0000-0000B83C0000}"/>
    <cellStyle name="SAPBEXHLevel2 5 9" xfId="3393" xr:uid="{00000000-0005-0000-0000-0000B93C0000}"/>
    <cellStyle name="SAPBEXHLevel2 6" xfId="877" xr:uid="{00000000-0005-0000-0000-0000BA3C0000}"/>
    <cellStyle name="SAPBEXHLevel2 6 10" xfId="15057" xr:uid="{00000000-0005-0000-0000-0000BB3C0000}"/>
    <cellStyle name="SAPBEXHLevel2 6 11" xfId="17879" xr:uid="{00000000-0005-0000-0000-0000BC3C0000}"/>
    <cellStyle name="SAPBEXHLevel2 6 12" xfId="18946" xr:uid="{00000000-0005-0000-0000-0000BD3C0000}"/>
    <cellStyle name="SAPBEXHLevel2 6 13" xfId="21475" xr:uid="{00000000-0005-0000-0000-0000BE3C0000}"/>
    <cellStyle name="SAPBEXHLevel2 6 2" xfId="2545" xr:uid="{00000000-0005-0000-0000-0000BF3C0000}"/>
    <cellStyle name="SAPBEXHLevel2 6 2 10" xfId="21401" xr:uid="{00000000-0005-0000-0000-0000C03C0000}"/>
    <cellStyle name="SAPBEXHLevel2 6 2 11" xfId="22955" xr:uid="{00000000-0005-0000-0000-0000C13C0000}"/>
    <cellStyle name="SAPBEXHLevel2 6 2 2" xfId="5447" xr:uid="{00000000-0005-0000-0000-0000C23C0000}"/>
    <cellStyle name="SAPBEXHLevel2 6 2 3" xfId="7923" xr:uid="{00000000-0005-0000-0000-0000C33C0000}"/>
    <cellStyle name="SAPBEXHLevel2 6 2 4" xfId="9875" xr:uid="{00000000-0005-0000-0000-0000C43C0000}"/>
    <cellStyle name="SAPBEXHLevel2 6 2 5" xfId="11830" xr:uid="{00000000-0005-0000-0000-0000C53C0000}"/>
    <cellStyle name="SAPBEXHLevel2 6 2 6" xfId="13782" xr:uid="{00000000-0005-0000-0000-0000C63C0000}"/>
    <cellStyle name="SAPBEXHLevel2 6 2 7" xfId="11722" xr:uid="{00000000-0005-0000-0000-0000C73C0000}"/>
    <cellStyle name="SAPBEXHLevel2 6 2 8" xfId="17804" xr:uid="{00000000-0005-0000-0000-0000C83C0000}"/>
    <cellStyle name="SAPBEXHLevel2 6 2 9" xfId="19643" xr:uid="{00000000-0005-0000-0000-0000C93C0000}"/>
    <cellStyle name="SAPBEXHLevel2 6 3" xfId="2342" xr:uid="{00000000-0005-0000-0000-0000CA3C0000}"/>
    <cellStyle name="SAPBEXHLevel2 6 3 10" xfId="21222" xr:uid="{00000000-0005-0000-0000-0000CB3C0000}"/>
    <cellStyle name="SAPBEXHLevel2 6 3 11" xfId="22798" xr:uid="{00000000-0005-0000-0000-0000CC3C0000}"/>
    <cellStyle name="SAPBEXHLevel2 6 3 2" xfId="5245" xr:uid="{00000000-0005-0000-0000-0000CD3C0000}"/>
    <cellStyle name="SAPBEXHLevel2 6 3 3" xfId="7721" xr:uid="{00000000-0005-0000-0000-0000CE3C0000}"/>
    <cellStyle name="SAPBEXHLevel2 6 3 4" xfId="9674" xr:uid="{00000000-0005-0000-0000-0000CF3C0000}"/>
    <cellStyle name="SAPBEXHLevel2 6 3 5" xfId="11628" xr:uid="{00000000-0005-0000-0000-0000D03C0000}"/>
    <cellStyle name="SAPBEXHLevel2 6 3 6" xfId="13580" xr:uid="{00000000-0005-0000-0000-0000D13C0000}"/>
    <cellStyle name="SAPBEXHLevel2 6 3 7" xfId="15802" xr:uid="{00000000-0005-0000-0000-0000D23C0000}"/>
    <cellStyle name="SAPBEXHLevel2 6 3 8" xfId="17608" xr:uid="{00000000-0005-0000-0000-0000D33C0000}"/>
    <cellStyle name="SAPBEXHLevel2 6 3 9" xfId="19454" xr:uid="{00000000-0005-0000-0000-0000D43C0000}"/>
    <cellStyle name="SAPBEXHLevel2 6 4" xfId="3780" xr:uid="{00000000-0005-0000-0000-0000D53C0000}"/>
    <cellStyle name="SAPBEXHLevel2 6 5" xfId="6258" xr:uid="{00000000-0005-0000-0000-0000D63C0000}"/>
    <cellStyle name="SAPBEXHLevel2 6 6" xfId="6041" xr:uid="{00000000-0005-0000-0000-0000D73C0000}"/>
    <cellStyle name="SAPBEXHLevel2 6 7" xfId="9950" xr:uid="{00000000-0005-0000-0000-0000D83C0000}"/>
    <cellStyle name="SAPBEXHLevel2 6 8" xfId="11905" xr:uid="{00000000-0005-0000-0000-0000D93C0000}"/>
    <cellStyle name="SAPBEXHLevel2 6 9" xfId="15881" xr:uid="{00000000-0005-0000-0000-0000DA3C0000}"/>
    <cellStyle name="SAPBEXHLevel2 7" xfId="1213" xr:uid="{00000000-0005-0000-0000-0000DB3C0000}"/>
    <cellStyle name="SAPBEXHLevel2 7 10" xfId="20208" xr:uid="{00000000-0005-0000-0000-0000DC3C0000}"/>
    <cellStyle name="SAPBEXHLevel2 7 11" xfId="21902" xr:uid="{00000000-0005-0000-0000-0000DD3C0000}"/>
    <cellStyle name="SAPBEXHLevel2 7 2" xfId="4116" xr:uid="{00000000-0005-0000-0000-0000DE3C0000}"/>
    <cellStyle name="SAPBEXHLevel2 7 3" xfId="6594" xr:uid="{00000000-0005-0000-0000-0000DF3C0000}"/>
    <cellStyle name="SAPBEXHLevel2 7 4" xfId="8551" xr:uid="{00000000-0005-0000-0000-0000E03C0000}"/>
    <cellStyle name="SAPBEXHLevel2 7 5" xfId="10503" xr:uid="{00000000-0005-0000-0000-0000E13C0000}"/>
    <cellStyle name="SAPBEXHLevel2 7 6" xfId="12457" xr:uid="{00000000-0005-0000-0000-0000E23C0000}"/>
    <cellStyle name="SAPBEXHLevel2 7 7" xfId="14743" xr:uid="{00000000-0005-0000-0000-0000E33C0000}"/>
    <cellStyle name="SAPBEXHLevel2 7 8" xfId="16521" xr:uid="{00000000-0005-0000-0000-0000E43C0000}"/>
    <cellStyle name="SAPBEXHLevel2 7 9" xfId="18394" xr:uid="{00000000-0005-0000-0000-0000E53C0000}"/>
    <cellStyle name="SAPBEXHLevel2 8" xfId="1536" xr:uid="{00000000-0005-0000-0000-0000E63C0000}"/>
    <cellStyle name="SAPBEXHLevel2 8 10" xfId="20505" xr:uid="{00000000-0005-0000-0000-0000E73C0000}"/>
    <cellStyle name="SAPBEXHLevel2 8 11" xfId="22177" xr:uid="{00000000-0005-0000-0000-0000E83C0000}"/>
    <cellStyle name="SAPBEXHLevel2 8 2" xfId="4439" xr:uid="{00000000-0005-0000-0000-0000E93C0000}"/>
    <cellStyle name="SAPBEXHLevel2 8 3" xfId="6917" xr:uid="{00000000-0005-0000-0000-0000EA3C0000}"/>
    <cellStyle name="SAPBEXHLevel2 8 4" xfId="8873" xr:uid="{00000000-0005-0000-0000-0000EB3C0000}"/>
    <cellStyle name="SAPBEXHLevel2 8 5" xfId="10826" xr:uid="{00000000-0005-0000-0000-0000EC3C0000}"/>
    <cellStyle name="SAPBEXHLevel2 8 6" xfId="12780" xr:uid="{00000000-0005-0000-0000-0000ED3C0000}"/>
    <cellStyle name="SAPBEXHLevel2 8 7" xfId="14158" xr:uid="{00000000-0005-0000-0000-0000EE3C0000}"/>
    <cellStyle name="SAPBEXHLevel2 8 8" xfId="16835" xr:uid="{00000000-0005-0000-0000-0000EF3C0000}"/>
    <cellStyle name="SAPBEXHLevel2 8 9" xfId="18707" xr:uid="{00000000-0005-0000-0000-0000F03C0000}"/>
    <cellStyle name="SAPBEXHLevel2 9" xfId="1426" xr:uid="{00000000-0005-0000-0000-0000F13C0000}"/>
    <cellStyle name="SAPBEXHLevel2 9 10" xfId="20406" xr:uid="{00000000-0005-0000-0000-0000F23C0000}"/>
    <cellStyle name="SAPBEXHLevel2 9 11" xfId="22096" xr:uid="{00000000-0005-0000-0000-0000F33C0000}"/>
    <cellStyle name="SAPBEXHLevel2 9 2" xfId="4329" xr:uid="{00000000-0005-0000-0000-0000F43C0000}"/>
    <cellStyle name="SAPBEXHLevel2 9 3" xfId="6807" xr:uid="{00000000-0005-0000-0000-0000F53C0000}"/>
    <cellStyle name="SAPBEXHLevel2 9 4" xfId="8763" xr:uid="{00000000-0005-0000-0000-0000F63C0000}"/>
    <cellStyle name="SAPBEXHLevel2 9 5" xfId="10716" xr:uid="{00000000-0005-0000-0000-0000F73C0000}"/>
    <cellStyle name="SAPBEXHLevel2 9 6" xfId="12670" xr:uid="{00000000-0005-0000-0000-0000F83C0000}"/>
    <cellStyle name="SAPBEXHLevel2 9 7" xfId="15317" xr:uid="{00000000-0005-0000-0000-0000F93C0000}"/>
    <cellStyle name="SAPBEXHLevel2 9 8" xfId="16727" xr:uid="{00000000-0005-0000-0000-0000FA3C0000}"/>
    <cellStyle name="SAPBEXHLevel2 9 9" xfId="18600" xr:uid="{00000000-0005-0000-0000-0000FB3C0000}"/>
    <cellStyle name="SAPBEXHLevel2X" xfId="325" xr:uid="{00000000-0005-0000-0000-0000FC3C0000}"/>
    <cellStyle name="SAPBEXHLevel2X 10" xfId="1733" xr:uid="{00000000-0005-0000-0000-0000FD3C0000}"/>
    <cellStyle name="SAPBEXHLevel2X 10 10" xfId="20700" xr:uid="{00000000-0005-0000-0000-0000FE3C0000}"/>
    <cellStyle name="SAPBEXHLevel2X 10 11" xfId="22365" xr:uid="{00000000-0005-0000-0000-0000FF3C0000}"/>
    <cellStyle name="SAPBEXHLevel2X 10 2" xfId="4636" xr:uid="{00000000-0005-0000-0000-0000003D0000}"/>
    <cellStyle name="SAPBEXHLevel2X 10 3" xfId="7114" xr:uid="{00000000-0005-0000-0000-0000013D0000}"/>
    <cellStyle name="SAPBEXHLevel2X 10 4" xfId="9070" xr:uid="{00000000-0005-0000-0000-0000023D0000}"/>
    <cellStyle name="SAPBEXHLevel2X 10 5" xfId="11023" xr:uid="{00000000-0005-0000-0000-0000033D0000}"/>
    <cellStyle name="SAPBEXHLevel2X 10 6" xfId="12977" xr:uid="{00000000-0005-0000-0000-0000043D0000}"/>
    <cellStyle name="SAPBEXHLevel2X 10 7" xfId="15053" xr:uid="{00000000-0005-0000-0000-0000053D0000}"/>
    <cellStyle name="SAPBEXHLevel2X 10 8" xfId="17032" xr:uid="{00000000-0005-0000-0000-0000063D0000}"/>
    <cellStyle name="SAPBEXHLevel2X 10 9" xfId="18903" xr:uid="{00000000-0005-0000-0000-0000073D0000}"/>
    <cellStyle name="SAPBEXHLevel2X 11" xfId="2218" xr:uid="{00000000-0005-0000-0000-0000083D0000}"/>
    <cellStyle name="SAPBEXHLevel2X 11 10" xfId="21110" xr:uid="{00000000-0005-0000-0000-0000093D0000}"/>
    <cellStyle name="SAPBEXHLevel2X 11 11" xfId="22700" xr:uid="{00000000-0005-0000-0000-00000A3D0000}"/>
    <cellStyle name="SAPBEXHLevel2X 11 2" xfId="5121" xr:uid="{00000000-0005-0000-0000-00000B3D0000}"/>
    <cellStyle name="SAPBEXHLevel2X 11 3" xfId="7597" xr:uid="{00000000-0005-0000-0000-00000C3D0000}"/>
    <cellStyle name="SAPBEXHLevel2X 11 4" xfId="9551" xr:uid="{00000000-0005-0000-0000-00000D3D0000}"/>
    <cellStyle name="SAPBEXHLevel2X 11 5" xfId="11505" xr:uid="{00000000-0005-0000-0000-00000E3D0000}"/>
    <cellStyle name="SAPBEXHLevel2X 11 6" xfId="13458" xr:uid="{00000000-0005-0000-0000-00000F3D0000}"/>
    <cellStyle name="SAPBEXHLevel2X 11 7" xfId="15390" xr:uid="{00000000-0005-0000-0000-0000103D0000}"/>
    <cellStyle name="SAPBEXHLevel2X 11 8" xfId="17489" xr:uid="{00000000-0005-0000-0000-0000113D0000}"/>
    <cellStyle name="SAPBEXHLevel2X 11 9" xfId="19339" xr:uid="{00000000-0005-0000-0000-0000123D0000}"/>
    <cellStyle name="SAPBEXHLevel2X 12" xfId="2402" xr:uid="{00000000-0005-0000-0000-0000133D0000}"/>
    <cellStyle name="SAPBEXHLevel2X 12 10" xfId="21282" xr:uid="{00000000-0005-0000-0000-0000143D0000}"/>
    <cellStyle name="SAPBEXHLevel2X 12 11" xfId="22855" xr:uid="{00000000-0005-0000-0000-0000153D0000}"/>
    <cellStyle name="SAPBEXHLevel2X 12 2" xfId="5305" xr:uid="{00000000-0005-0000-0000-0000163D0000}"/>
    <cellStyle name="SAPBEXHLevel2X 12 3" xfId="7781" xr:uid="{00000000-0005-0000-0000-0000173D0000}"/>
    <cellStyle name="SAPBEXHLevel2X 12 4" xfId="9734" xr:uid="{00000000-0005-0000-0000-0000183D0000}"/>
    <cellStyle name="SAPBEXHLevel2X 12 5" xfId="11688" xr:uid="{00000000-0005-0000-0000-0000193D0000}"/>
    <cellStyle name="SAPBEXHLevel2X 12 6" xfId="13640" xr:uid="{00000000-0005-0000-0000-00001A3D0000}"/>
    <cellStyle name="SAPBEXHLevel2X 12 7" xfId="9161" xr:uid="{00000000-0005-0000-0000-00001B3D0000}"/>
    <cellStyle name="SAPBEXHLevel2X 12 8" xfId="17668" xr:uid="{00000000-0005-0000-0000-00001C3D0000}"/>
    <cellStyle name="SAPBEXHLevel2X 12 9" xfId="19514" xr:uid="{00000000-0005-0000-0000-00001D3D0000}"/>
    <cellStyle name="SAPBEXHLevel2X 13" xfId="2297" xr:uid="{00000000-0005-0000-0000-00001E3D0000}"/>
    <cellStyle name="SAPBEXHLevel2X 13 10" xfId="21178" xr:uid="{00000000-0005-0000-0000-00001F3D0000}"/>
    <cellStyle name="SAPBEXHLevel2X 13 11" xfId="22755" xr:uid="{00000000-0005-0000-0000-0000203D0000}"/>
    <cellStyle name="SAPBEXHLevel2X 13 2" xfId="5200" xr:uid="{00000000-0005-0000-0000-0000213D0000}"/>
    <cellStyle name="SAPBEXHLevel2X 13 3" xfId="7676" xr:uid="{00000000-0005-0000-0000-0000223D0000}"/>
    <cellStyle name="SAPBEXHLevel2X 13 4" xfId="9629" xr:uid="{00000000-0005-0000-0000-0000233D0000}"/>
    <cellStyle name="SAPBEXHLevel2X 13 5" xfId="11583" xr:uid="{00000000-0005-0000-0000-0000243D0000}"/>
    <cellStyle name="SAPBEXHLevel2X 13 6" xfId="13535" xr:uid="{00000000-0005-0000-0000-0000253D0000}"/>
    <cellStyle name="SAPBEXHLevel2X 13 7" xfId="13441" xr:uid="{00000000-0005-0000-0000-0000263D0000}"/>
    <cellStyle name="SAPBEXHLevel2X 13 8" xfId="17564" xr:uid="{00000000-0005-0000-0000-0000273D0000}"/>
    <cellStyle name="SAPBEXHLevel2X 13 9" xfId="19410" xr:uid="{00000000-0005-0000-0000-0000283D0000}"/>
    <cellStyle name="SAPBEXHLevel2X 14" xfId="2794" xr:uid="{00000000-0005-0000-0000-0000293D0000}"/>
    <cellStyle name="SAPBEXHLevel2X 14 10" xfId="21631" xr:uid="{00000000-0005-0000-0000-00002A3D0000}"/>
    <cellStyle name="SAPBEXHLevel2X 14 11" xfId="23161" xr:uid="{00000000-0005-0000-0000-00002B3D0000}"/>
    <cellStyle name="SAPBEXHLevel2X 14 2" xfId="5696" xr:uid="{00000000-0005-0000-0000-00002C3D0000}"/>
    <cellStyle name="SAPBEXHLevel2X 14 3" xfId="8172" xr:uid="{00000000-0005-0000-0000-00002D3D0000}"/>
    <cellStyle name="SAPBEXHLevel2X 14 4" xfId="10124" xr:uid="{00000000-0005-0000-0000-00002E3D0000}"/>
    <cellStyle name="SAPBEXHLevel2X 14 5" xfId="12079" xr:uid="{00000000-0005-0000-0000-00002F3D0000}"/>
    <cellStyle name="SAPBEXHLevel2X 14 6" xfId="14029" xr:uid="{00000000-0005-0000-0000-0000303D0000}"/>
    <cellStyle name="SAPBEXHLevel2X 14 7" xfId="16158" xr:uid="{00000000-0005-0000-0000-0000313D0000}"/>
    <cellStyle name="SAPBEXHLevel2X 14 8" xfId="18046" xr:uid="{00000000-0005-0000-0000-0000323D0000}"/>
    <cellStyle name="SAPBEXHLevel2X 14 9" xfId="19881" xr:uid="{00000000-0005-0000-0000-0000333D0000}"/>
    <cellStyle name="SAPBEXHLevel2X 15" xfId="3228" xr:uid="{00000000-0005-0000-0000-0000343D0000}"/>
    <cellStyle name="SAPBEXHLevel2X 16" xfId="3429" xr:uid="{00000000-0005-0000-0000-0000353D0000}"/>
    <cellStyle name="SAPBEXHLevel2X 17" xfId="6858" xr:uid="{00000000-0005-0000-0000-0000363D0000}"/>
    <cellStyle name="SAPBEXHLevel2X 18" xfId="7182" xr:uid="{00000000-0005-0000-0000-0000373D0000}"/>
    <cellStyle name="SAPBEXHLevel2X 19" xfId="8494" xr:uid="{00000000-0005-0000-0000-0000383D0000}"/>
    <cellStyle name="SAPBEXHLevel2X 2" xfId="364" xr:uid="{00000000-0005-0000-0000-0000393D0000}"/>
    <cellStyle name="SAPBEXHLevel2X 2 10" xfId="3106" xr:uid="{00000000-0005-0000-0000-00003A3D0000}"/>
    <cellStyle name="SAPBEXHLevel2X 2 11" xfId="3181" xr:uid="{00000000-0005-0000-0000-00003B3D0000}"/>
    <cellStyle name="SAPBEXHLevel2X 2 12" xfId="6126" xr:uid="{00000000-0005-0000-0000-00003C3D0000}"/>
    <cellStyle name="SAPBEXHLevel2X 2 13" xfId="3531" xr:uid="{00000000-0005-0000-0000-00003D3D0000}"/>
    <cellStyle name="SAPBEXHLevel2X 2 14" xfId="15815" xr:uid="{00000000-0005-0000-0000-00003E3D0000}"/>
    <cellStyle name="SAPBEXHLevel2X 2 15" xfId="15136" xr:uid="{00000000-0005-0000-0000-00003F3D0000}"/>
    <cellStyle name="SAPBEXHLevel2X 2 16" xfId="14404" xr:uid="{00000000-0005-0000-0000-0000403D0000}"/>
    <cellStyle name="SAPBEXHLevel2X 2 17" xfId="15710" xr:uid="{00000000-0005-0000-0000-0000413D0000}"/>
    <cellStyle name="SAPBEXHLevel2X 2 18" xfId="18638" xr:uid="{00000000-0005-0000-0000-0000423D0000}"/>
    <cellStyle name="SAPBEXHLevel2X 2 2" xfId="914" xr:uid="{00000000-0005-0000-0000-0000433D0000}"/>
    <cellStyle name="SAPBEXHLevel2X 2 2 10" xfId="15852" xr:uid="{00000000-0005-0000-0000-0000443D0000}"/>
    <cellStyle name="SAPBEXHLevel2X 2 2 11" xfId="20734" xr:uid="{00000000-0005-0000-0000-0000453D0000}"/>
    <cellStyle name="SAPBEXHLevel2X 2 2 2" xfId="3817" xr:uid="{00000000-0005-0000-0000-0000463D0000}"/>
    <cellStyle name="SAPBEXHLevel2X 2 2 3" xfId="6295" xr:uid="{00000000-0005-0000-0000-0000473D0000}"/>
    <cellStyle name="SAPBEXHLevel2X 2 2 4" xfId="6508" xr:uid="{00000000-0005-0000-0000-0000483D0000}"/>
    <cellStyle name="SAPBEXHLevel2X 2 2 5" xfId="9109" xr:uid="{00000000-0005-0000-0000-0000493D0000}"/>
    <cellStyle name="SAPBEXHLevel2X 2 2 6" xfId="11063" xr:uid="{00000000-0005-0000-0000-00004A3D0000}"/>
    <cellStyle name="SAPBEXHLevel2X 2 2 7" xfId="7228" xr:uid="{00000000-0005-0000-0000-00004B3D0000}"/>
    <cellStyle name="SAPBEXHLevel2X 2 2 8" xfId="15921" xr:uid="{00000000-0005-0000-0000-00004C3D0000}"/>
    <cellStyle name="SAPBEXHLevel2X 2 2 9" xfId="17067" xr:uid="{00000000-0005-0000-0000-00004D3D0000}"/>
    <cellStyle name="SAPBEXHLevel2X 2 3" xfId="758" xr:uid="{00000000-0005-0000-0000-00004E3D0000}"/>
    <cellStyle name="SAPBEXHLevel2X 2 3 10" xfId="19746" xr:uid="{00000000-0005-0000-0000-00004F3D0000}"/>
    <cellStyle name="SAPBEXHLevel2X 2 3 11" xfId="21336" xr:uid="{00000000-0005-0000-0000-0000503D0000}"/>
    <cellStyle name="SAPBEXHLevel2X 2 3 2" xfId="3661" xr:uid="{00000000-0005-0000-0000-0000513D0000}"/>
    <cellStyle name="SAPBEXHLevel2X 2 3 3" xfId="6139" xr:uid="{00000000-0005-0000-0000-0000523D0000}"/>
    <cellStyle name="SAPBEXHLevel2X 2 3 4" xfId="6074" xr:uid="{00000000-0005-0000-0000-0000533D0000}"/>
    <cellStyle name="SAPBEXHLevel2X 2 3 5" xfId="9807" xr:uid="{00000000-0005-0000-0000-0000543D0000}"/>
    <cellStyle name="SAPBEXHLevel2X 2 3 6" xfId="11762" xr:uid="{00000000-0005-0000-0000-0000553D0000}"/>
    <cellStyle name="SAPBEXHLevel2X 2 3 7" xfId="15709" xr:uid="{00000000-0005-0000-0000-0000563D0000}"/>
    <cellStyle name="SAPBEXHLevel2X 2 3 8" xfId="15882" xr:uid="{00000000-0005-0000-0000-0000573D0000}"/>
    <cellStyle name="SAPBEXHLevel2X 2 3 9" xfId="17736" xr:uid="{00000000-0005-0000-0000-0000583D0000}"/>
    <cellStyle name="SAPBEXHLevel2X 2 4" xfId="1573" xr:uid="{00000000-0005-0000-0000-0000593D0000}"/>
    <cellStyle name="SAPBEXHLevel2X 2 4 10" xfId="20542" xr:uid="{00000000-0005-0000-0000-00005A3D0000}"/>
    <cellStyle name="SAPBEXHLevel2X 2 4 11" xfId="22214" xr:uid="{00000000-0005-0000-0000-00005B3D0000}"/>
    <cellStyle name="SAPBEXHLevel2X 2 4 2" xfId="4476" xr:uid="{00000000-0005-0000-0000-00005C3D0000}"/>
    <cellStyle name="SAPBEXHLevel2X 2 4 3" xfId="6954" xr:uid="{00000000-0005-0000-0000-00005D3D0000}"/>
    <cellStyle name="SAPBEXHLevel2X 2 4 4" xfId="8910" xr:uid="{00000000-0005-0000-0000-00005E3D0000}"/>
    <cellStyle name="SAPBEXHLevel2X 2 4 5" xfId="10863" xr:uid="{00000000-0005-0000-0000-00005F3D0000}"/>
    <cellStyle name="SAPBEXHLevel2X 2 4 6" xfId="12817" xr:uid="{00000000-0005-0000-0000-0000603D0000}"/>
    <cellStyle name="SAPBEXHLevel2X 2 4 7" xfId="14813" xr:uid="{00000000-0005-0000-0000-0000613D0000}"/>
    <cellStyle name="SAPBEXHLevel2X 2 4 8" xfId="16872" xr:uid="{00000000-0005-0000-0000-0000623D0000}"/>
    <cellStyle name="SAPBEXHLevel2X 2 4 9" xfId="18744" xr:uid="{00000000-0005-0000-0000-0000633D0000}"/>
    <cellStyle name="SAPBEXHLevel2X 2 5" xfId="1857" xr:uid="{00000000-0005-0000-0000-0000643D0000}"/>
    <cellStyle name="SAPBEXHLevel2X 2 5 10" xfId="20776" xr:uid="{00000000-0005-0000-0000-0000653D0000}"/>
    <cellStyle name="SAPBEXHLevel2X 2 5 11" xfId="22392" xr:uid="{00000000-0005-0000-0000-0000663D0000}"/>
    <cellStyle name="SAPBEXHLevel2X 2 5 2" xfId="4760" xr:uid="{00000000-0005-0000-0000-0000673D0000}"/>
    <cellStyle name="SAPBEXHLevel2X 2 5 3" xfId="7238" xr:uid="{00000000-0005-0000-0000-0000683D0000}"/>
    <cellStyle name="SAPBEXHLevel2X 2 5 4" xfId="9192" xr:uid="{00000000-0005-0000-0000-0000693D0000}"/>
    <cellStyle name="SAPBEXHLevel2X 2 5 5" xfId="11147" xr:uid="{00000000-0005-0000-0000-00006A3D0000}"/>
    <cellStyle name="SAPBEXHLevel2X 2 5 6" xfId="13098" xr:uid="{00000000-0005-0000-0000-00006B3D0000}"/>
    <cellStyle name="SAPBEXHLevel2X 2 5 7" xfId="14653" xr:uid="{00000000-0005-0000-0000-00006C3D0000}"/>
    <cellStyle name="SAPBEXHLevel2X 2 5 8" xfId="17137" xr:uid="{00000000-0005-0000-0000-00006D3D0000}"/>
    <cellStyle name="SAPBEXHLevel2X 2 5 9" xfId="18997" xr:uid="{00000000-0005-0000-0000-00006E3D0000}"/>
    <cellStyle name="SAPBEXHLevel2X 2 6" xfId="2070" xr:uid="{00000000-0005-0000-0000-00006F3D0000}"/>
    <cellStyle name="SAPBEXHLevel2X 2 6 10" xfId="20972" xr:uid="{00000000-0005-0000-0000-0000703D0000}"/>
    <cellStyle name="SAPBEXHLevel2X 2 6 11" xfId="22582" xr:uid="{00000000-0005-0000-0000-0000713D0000}"/>
    <cellStyle name="SAPBEXHLevel2X 2 6 2" xfId="4973" xr:uid="{00000000-0005-0000-0000-0000723D0000}"/>
    <cellStyle name="SAPBEXHLevel2X 2 6 3" xfId="7450" xr:uid="{00000000-0005-0000-0000-0000733D0000}"/>
    <cellStyle name="SAPBEXHLevel2X 2 6 4" xfId="9403" xr:uid="{00000000-0005-0000-0000-0000743D0000}"/>
    <cellStyle name="SAPBEXHLevel2X 2 6 5" xfId="11358" xr:uid="{00000000-0005-0000-0000-0000753D0000}"/>
    <cellStyle name="SAPBEXHLevel2X 2 6 6" xfId="13310" xr:uid="{00000000-0005-0000-0000-0000763D0000}"/>
    <cellStyle name="SAPBEXHLevel2X 2 6 7" xfId="9655" xr:uid="{00000000-0005-0000-0000-0000773D0000}"/>
    <cellStyle name="SAPBEXHLevel2X 2 6 8" xfId="17342" xr:uid="{00000000-0005-0000-0000-0000783D0000}"/>
    <cellStyle name="SAPBEXHLevel2X 2 6 9" xfId="19197" xr:uid="{00000000-0005-0000-0000-0000793D0000}"/>
    <cellStyle name="SAPBEXHLevel2X 2 7" xfId="2591" xr:uid="{00000000-0005-0000-0000-00007A3D0000}"/>
    <cellStyle name="SAPBEXHLevel2X 2 7 10" xfId="21447" xr:uid="{00000000-0005-0000-0000-00007B3D0000}"/>
    <cellStyle name="SAPBEXHLevel2X 2 7 11" xfId="23000" xr:uid="{00000000-0005-0000-0000-00007C3D0000}"/>
    <cellStyle name="SAPBEXHLevel2X 2 7 2" xfId="5493" xr:uid="{00000000-0005-0000-0000-00007D3D0000}"/>
    <cellStyle name="SAPBEXHLevel2X 2 7 3" xfId="7969" xr:uid="{00000000-0005-0000-0000-00007E3D0000}"/>
    <cellStyle name="SAPBEXHLevel2X 2 7 4" xfId="9921" xr:uid="{00000000-0005-0000-0000-00007F3D0000}"/>
    <cellStyle name="SAPBEXHLevel2X 2 7 5" xfId="11876" xr:uid="{00000000-0005-0000-0000-0000803D0000}"/>
    <cellStyle name="SAPBEXHLevel2X 2 7 6" xfId="13828" xr:uid="{00000000-0005-0000-0000-0000813D0000}"/>
    <cellStyle name="SAPBEXHLevel2X 2 7 7" xfId="14332" xr:uid="{00000000-0005-0000-0000-0000823D0000}"/>
    <cellStyle name="SAPBEXHLevel2X 2 7 8" xfId="17850" xr:uid="{00000000-0005-0000-0000-0000833D0000}"/>
    <cellStyle name="SAPBEXHLevel2X 2 7 9" xfId="19688" xr:uid="{00000000-0005-0000-0000-0000843D0000}"/>
    <cellStyle name="SAPBEXHLevel2X 2 8" xfId="2364" xr:uid="{00000000-0005-0000-0000-0000853D0000}"/>
    <cellStyle name="SAPBEXHLevel2X 2 8 10" xfId="21244" xr:uid="{00000000-0005-0000-0000-0000863D0000}"/>
    <cellStyle name="SAPBEXHLevel2X 2 8 11" xfId="22820" xr:uid="{00000000-0005-0000-0000-0000873D0000}"/>
    <cellStyle name="SAPBEXHLevel2X 2 8 2" xfId="5267" xr:uid="{00000000-0005-0000-0000-0000883D0000}"/>
    <cellStyle name="SAPBEXHLevel2X 2 8 3" xfId="7743" xr:uid="{00000000-0005-0000-0000-0000893D0000}"/>
    <cellStyle name="SAPBEXHLevel2X 2 8 4" xfId="9696" xr:uid="{00000000-0005-0000-0000-00008A3D0000}"/>
    <cellStyle name="SAPBEXHLevel2X 2 8 5" xfId="11650" xr:uid="{00000000-0005-0000-0000-00008B3D0000}"/>
    <cellStyle name="SAPBEXHLevel2X 2 8 6" xfId="13602" xr:uid="{00000000-0005-0000-0000-00008C3D0000}"/>
    <cellStyle name="SAPBEXHLevel2X 2 8 7" xfId="11118" xr:uid="{00000000-0005-0000-0000-00008D3D0000}"/>
    <cellStyle name="SAPBEXHLevel2X 2 8 8" xfId="17630" xr:uid="{00000000-0005-0000-0000-00008E3D0000}"/>
    <cellStyle name="SAPBEXHLevel2X 2 8 9" xfId="19476" xr:uid="{00000000-0005-0000-0000-00008F3D0000}"/>
    <cellStyle name="SAPBEXHLevel2X 2 9" xfId="3267" xr:uid="{00000000-0005-0000-0000-0000903D0000}"/>
    <cellStyle name="SAPBEXHLevel2X 20" xfId="15435" xr:uid="{00000000-0005-0000-0000-0000913D0000}"/>
    <cellStyle name="SAPBEXHLevel2X 21" xfId="15315" xr:uid="{00000000-0005-0000-0000-0000923D0000}"/>
    <cellStyle name="SAPBEXHLevel2X 22" xfId="13529" xr:uid="{00000000-0005-0000-0000-0000933D0000}"/>
    <cellStyle name="SAPBEXHLevel2X 23" xfId="15888" xr:uid="{00000000-0005-0000-0000-0000943D0000}"/>
    <cellStyle name="SAPBEXHLevel2X 24" xfId="18619" xr:uid="{00000000-0005-0000-0000-0000953D0000}"/>
    <cellStyle name="SAPBEXHLevel2X 3" xfId="459" xr:uid="{00000000-0005-0000-0000-0000963D0000}"/>
    <cellStyle name="SAPBEXHLevel2X 3 10" xfId="5840" xr:uid="{00000000-0005-0000-0000-0000973D0000}"/>
    <cellStyle name="SAPBEXHLevel2X 3 11" xfId="7659" xr:uid="{00000000-0005-0000-0000-0000983D0000}"/>
    <cellStyle name="SAPBEXHLevel2X 3 12" xfId="6070" xr:uid="{00000000-0005-0000-0000-0000993D0000}"/>
    <cellStyle name="SAPBEXHLevel2X 3 13" xfId="7212" xr:uid="{00000000-0005-0000-0000-00009A3D0000}"/>
    <cellStyle name="SAPBEXHLevel2X 3 14" xfId="14579" xr:uid="{00000000-0005-0000-0000-00009B3D0000}"/>
    <cellStyle name="SAPBEXHLevel2X 3 15" xfId="13270" xr:uid="{00000000-0005-0000-0000-00009C3D0000}"/>
    <cellStyle name="SAPBEXHLevel2X 3 16" xfId="13875" xr:uid="{00000000-0005-0000-0000-00009D3D0000}"/>
    <cellStyle name="SAPBEXHLevel2X 3 17" xfId="15861" xr:uid="{00000000-0005-0000-0000-00009E3D0000}"/>
    <cellStyle name="SAPBEXHLevel2X 3 18" xfId="18369" xr:uid="{00000000-0005-0000-0000-00009F3D0000}"/>
    <cellStyle name="SAPBEXHLevel2X 3 2" xfId="1007" xr:uid="{00000000-0005-0000-0000-0000A03D0000}"/>
    <cellStyle name="SAPBEXHLevel2X 3 2 10" xfId="20054" xr:uid="{00000000-0005-0000-0000-0000A13D0000}"/>
    <cellStyle name="SAPBEXHLevel2X 3 2 11" xfId="21801" xr:uid="{00000000-0005-0000-0000-0000A23D0000}"/>
    <cellStyle name="SAPBEXHLevel2X 3 2 2" xfId="3910" xr:uid="{00000000-0005-0000-0000-0000A33D0000}"/>
    <cellStyle name="SAPBEXHLevel2X 3 2 3" xfId="6388" xr:uid="{00000000-0005-0000-0000-0000A43D0000}"/>
    <cellStyle name="SAPBEXHLevel2X 3 2 4" xfId="8345" xr:uid="{00000000-0005-0000-0000-0000A53D0000}"/>
    <cellStyle name="SAPBEXHLevel2X 3 2 5" xfId="10298" xr:uid="{00000000-0005-0000-0000-0000A63D0000}"/>
    <cellStyle name="SAPBEXHLevel2X 3 2 6" xfId="12253" xr:uid="{00000000-0005-0000-0000-0000A73D0000}"/>
    <cellStyle name="SAPBEXHLevel2X 3 2 7" xfId="15322" xr:uid="{00000000-0005-0000-0000-0000A83D0000}"/>
    <cellStyle name="SAPBEXHLevel2X 3 2 8" xfId="16331" xr:uid="{00000000-0005-0000-0000-0000A93D0000}"/>
    <cellStyle name="SAPBEXHLevel2X 3 2 9" xfId="18219" xr:uid="{00000000-0005-0000-0000-0000AA3D0000}"/>
    <cellStyle name="SAPBEXHLevel2X 3 3" xfId="1320" xr:uid="{00000000-0005-0000-0000-0000AB3D0000}"/>
    <cellStyle name="SAPBEXHLevel2X 3 3 10" xfId="20305" xr:uid="{00000000-0005-0000-0000-0000AC3D0000}"/>
    <cellStyle name="SAPBEXHLevel2X 3 3 11" xfId="21997" xr:uid="{00000000-0005-0000-0000-0000AD3D0000}"/>
    <cellStyle name="SAPBEXHLevel2X 3 3 2" xfId="4223" xr:uid="{00000000-0005-0000-0000-0000AE3D0000}"/>
    <cellStyle name="SAPBEXHLevel2X 3 3 3" xfId="6701" xr:uid="{00000000-0005-0000-0000-0000AF3D0000}"/>
    <cellStyle name="SAPBEXHLevel2X 3 3 4" xfId="8657" xr:uid="{00000000-0005-0000-0000-0000B03D0000}"/>
    <cellStyle name="SAPBEXHLevel2X 3 3 5" xfId="10610" xr:uid="{00000000-0005-0000-0000-0000B13D0000}"/>
    <cellStyle name="SAPBEXHLevel2X 3 3 6" xfId="12564" xr:uid="{00000000-0005-0000-0000-0000B23D0000}"/>
    <cellStyle name="SAPBEXHLevel2X 3 3 7" xfId="15633" xr:uid="{00000000-0005-0000-0000-0000B33D0000}"/>
    <cellStyle name="SAPBEXHLevel2X 3 3 8" xfId="16626" xr:uid="{00000000-0005-0000-0000-0000B43D0000}"/>
    <cellStyle name="SAPBEXHLevel2X 3 3 9" xfId="18498" xr:uid="{00000000-0005-0000-0000-0000B53D0000}"/>
    <cellStyle name="SAPBEXHLevel2X 3 4" xfId="1665" xr:uid="{00000000-0005-0000-0000-0000B63D0000}"/>
    <cellStyle name="SAPBEXHLevel2X 3 4 10" xfId="20633" xr:uid="{00000000-0005-0000-0000-0000B73D0000}"/>
    <cellStyle name="SAPBEXHLevel2X 3 4 11" xfId="22305" xr:uid="{00000000-0005-0000-0000-0000B83D0000}"/>
    <cellStyle name="SAPBEXHLevel2X 3 4 2" xfId="4568" xr:uid="{00000000-0005-0000-0000-0000B93D0000}"/>
    <cellStyle name="SAPBEXHLevel2X 3 4 3" xfId="7046" xr:uid="{00000000-0005-0000-0000-0000BA3D0000}"/>
    <cellStyle name="SAPBEXHLevel2X 3 4 4" xfId="9002" xr:uid="{00000000-0005-0000-0000-0000BB3D0000}"/>
    <cellStyle name="SAPBEXHLevel2X 3 4 5" xfId="10955" xr:uid="{00000000-0005-0000-0000-0000BC3D0000}"/>
    <cellStyle name="SAPBEXHLevel2X 3 4 6" xfId="12909" xr:uid="{00000000-0005-0000-0000-0000BD3D0000}"/>
    <cellStyle name="SAPBEXHLevel2X 3 4 7" xfId="12718" xr:uid="{00000000-0005-0000-0000-0000BE3D0000}"/>
    <cellStyle name="SAPBEXHLevel2X 3 4 8" xfId="16964" xr:uid="{00000000-0005-0000-0000-0000BF3D0000}"/>
    <cellStyle name="SAPBEXHLevel2X 3 4 9" xfId="18835" xr:uid="{00000000-0005-0000-0000-0000C03D0000}"/>
    <cellStyle name="SAPBEXHLevel2X 3 5" xfId="1932" xr:uid="{00000000-0005-0000-0000-0000C13D0000}"/>
    <cellStyle name="SAPBEXHLevel2X 3 5 10" xfId="20843" xr:uid="{00000000-0005-0000-0000-0000C23D0000}"/>
    <cellStyle name="SAPBEXHLevel2X 3 5 11" xfId="22457" xr:uid="{00000000-0005-0000-0000-0000C33D0000}"/>
    <cellStyle name="SAPBEXHLevel2X 3 5 2" xfId="4835" xr:uid="{00000000-0005-0000-0000-0000C43D0000}"/>
    <cellStyle name="SAPBEXHLevel2X 3 5 3" xfId="7313" xr:uid="{00000000-0005-0000-0000-0000C53D0000}"/>
    <cellStyle name="SAPBEXHLevel2X 3 5 4" xfId="9267" xr:uid="{00000000-0005-0000-0000-0000C63D0000}"/>
    <cellStyle name="SAPBEXHLevel2X 3 5 5" xfId="11221" xr:uid="{00000000-0005-0000-0000-0000C73D0000}"/>
    <cellStyle name="SAPBEXHLevel2X 3 5 6" xfId="13173" xr:uid="{00000000-0005-0000-0000-0000C83D0000}"/>
    <cellStyle name="SAPBEXHLevel2X 3 5 7" xfId="14248" xr:uid="{00000000-0005-0000-0000-0000C93D0000}"/>
    <cellStyle name="SAPBEXHLevel2X 3 5 8" xfId="17209" xr:uid="{00000000-0005-0000-0000-0000CA3D0000}"/>
    <cellStyle name="SAPBEXHLevel2X 3 5 9" xfId="19068" xr:uid="{00000000-0005-0000-0000-0000CB3D0000}"/>
    <cellStyle name="SAPBEXHLevel2X 3 6" xfId="2136" xr:uid="{00000000-0005-0000-0000-0000CC3D0000}"/>
    <cellStyle name="SAPBEXHLevel2X 3 6 10" xfId="21030" xr:uid="{00000000-0005-0000-0000-0000CD3D0000}"/>
    <cellStyle name="SAPBEXHLevel2X 3 6 11" xfId="22621" xr:uid="{00000000-0005-0000-0000-0000CE3D0000}"/>
    <cellStyle name="SAPBEXHLevel2X 3 6 2" xfId="5039" xr:uid="{00000000-0005-0000-0000-0000CF3D0000}"/>
    <cellStyle name="SAPBEXHLevel2X 3 6 3" xfId="7516" xr:uid="{00000000-0005-0000-0000-0000D03D0000}"/>
    <cellStyle name="SAPBEXHLevel2X 3 6 4" xfId="9469" xr:uid="{00000000-0005-0000-0000-0000D13D0000}"/>
    <cellStyle name="SAPBEXHLevel2X 3 6 5" xfId="11423" xr:uid="{00000000-0005-0000-0000-0000D23D0000}"/>
    <cellStyle name="SAPBEXHLevel2X 3 6 6" xfId="13376" xr:uid="{00000000-0005-0000-0000-0000D33D0000}"/>
    <cellStyle name="SAPBEXHLevel2X 3 6 7" xfId="14522" xr:uid="{00000000-0005-0000-0000-0000D43D0000}"/>
    <cellStyle name="SAPBEXHLevel2X 3 6 8" xfId="17407" xr:uid="{00000000-0005-0000-0000-0000D53D0000}"/>
    <cellStyle name="SAPBEXHLevel2X 3 6 9" xfId="19259" xr:uid="{00000000-0005-0000-0000-0000D63D0000}"/>
    <cellStyle name="SAPBEXHLevel2X 3 7" xfId="2499" xr:uid="{00000000-0005-0000-0000-0000D73D0000}"/>
    <cellStyle name="SAPBEXHLevel2X 3 7 10" xfId="21357" xr:uid="{00000000-0005-0000-0000-0000D83D0000}"/>
    <cellStyle name="SAPBEXHLevel2X 3 7 11" xfId="22911" xr:uid="{00000000-0005-0000-0000-0000D93D0000}"/>
    <cellStyle name="SAPBEXHLevel2X 3 7 2" xfId="5401" xr:uid="{00000000-0005-0000-0000-0000DA3D0000}"/>
    <cellStyle name="SAPBEXHLevel2X 3 7 3" xfId="7877" xr:uid="{00000000-0005-0000-0000-0000DB3D0000}"/>
    <cellStyle name="SAPBEXHLevel2X 3 7 4" xfId="9829" xr:uid="{00000000-0005-0000-0000-0000DC3D0000}"/>
    <cellStyle name="SAPBEXHLevel2X 3 7 5" xfId="11784" xr:uid="{00000000-0005-0000-0000-0000DD3D0000}"/>
    <cellStyle name="SAPBEXHLevel2X 3 7 6" xfId="13736" xr:uid="{00000000-0005-0000-0000-0000DE3D0000}"/>
    <cellStyle name="SAPBEXHLevel2X 3 7 7" xfId="14980" xr:uid="{00000000-0005-0000-0000-0000DF3D0000}"/>
    <cellStyle name="SAPBEXHLevel2X 3 7 8" xfId="17758" xr:uid="{00000000-0005-0000-0000-0000E03D0000}"/>
    <cellStyle name="SAPBEXHLevel2X 3 7 9" xfId="19597" xr:uid="{00000000-0005-0000-0000-0000E13D0000}"/>
    <cellStyle name="SAPBEXHLevel2X 3 8" xfId="2453" xr:uid="{00000000-0005-0000-0000-0000E23D0000}"/>
    <cellStyle name="SAPBEXHLevel2X 3 8 10" xfId="21323" xr:uid="{00000000-0005-0000-0000-0000E33D0000}"/>
    <cellStyle name="SAPBEXHLevel2X 3 8 11" xfId="22890" xr:uid="{00000000-0005-0000-0000-0000E43D0000}"/>
    <cellStyle name="SAPBEXHLevel2X 3 8 2" xfId="5356" xr:uid="{00000000-0005-0000-0000-0000E53D0000}"/>
    <cellStyle name="SAPBEXHLevel2X 3 8 3" xfId="7832" xr:uid="{00000000-0005-0000-0000-0000E63D0000}"/>
    <cellStyle name="SAPBEXHLevel2X 3 8 4" xfId="9784" xr:uid="{00000000-0005-0000-0000-0000E73D0000}"/>
    <cellStyle name="SAPBEXHLevel2X 3 8 5" xfId="11739" xr:uid="{00000000-0005-0000-0000-0000E83D0000}"/>
    <cellStyle name="SAPBEXHLevel2X 3 8 6" xfId="13690" xr:uid="{00000000-0005-0000-0000-0000E93D0000}"/>
    <cellStyle name="SAPBEXHLevel2X 3 8 7" xfId="14989" xr:uid="{00000000-0005-0000-0000-0000EA3D0000}"/>
    <cellStyle name="SAPBEXHLevel2X 3 8 8" xfId="17715" xr:uid="{00000000-0005-0000-0000-0000EB3D0000}"/>
    <cellStyle name="SAPBEXHLevel2X 3 8 9" xfId="19558" xr:uid="{00000000-0005-0000-0000-0000EC3D0000}"/>
    <cellStyle name="SAPBEXHLevel2X 3 9" xfId="3362" xr:uid="{00000000-0005-0000-0000-0000ED3D0000}"/>
    <cellStyle name="SAPBEXHLevel2X 4" xfId="374" xr:uid="{00000000-0005-0000-0000-0000EE3D0000}"/>
    <cellStyle name="SAPBEXHLevel2X 4 10" xfId="3277" xr:uid="{00000000-0005-0000-0000-0000EF3D0000}"/>
    <cellStyle name="SAPBEXHLevel2X 4 11" xfId="3174" xr:uid="{00000000-0005-0000-0000-0000F03D0000}"/>
    <cellStyle name="SAPBEXHLevel2X 4 12" xfId="7472" xr:uid="{00000000-0005-0000-0000-0000F13D0000}"/>
    <cellStyle name="SAPBEXHLevel2X 4 13" xfId="8787" xr:uid="{00000000-0005-0000-0000-0000F23D0000}"/>
    <cellStyle name="SAPBEXHLevel2X 4 14" xfId="10740" xr:uid="{00000000-0005-0000-0000-0000F33D0000}"/>
    <cellStyle name="SAPBEXHLevel2X 4 15" xfId="15523" xr:uid="{00000000-0005-0000-0000-0000F43D0000}"/>
    <cellStyle name="SAPBEXHLevel2X 4 16" xfId="13053" xr:uid="{00000000-0005-0000-0000-0000F53D0000}"/>
    <cellStyle name="SAPBEXHLevel2X 4 17" xfId="16751" xr:uid="{00000000-0005-0000-0000-0000F63D0000}"/>
    <cellStyle name="SAPBEXHLevel2X 4 18" xfId="18645" xr:uid="{00000000-0005-0000-0000-0000F73D0000}"/>
    <cellStyle name="SAPBEXHLevel2X 4 19" xfId="20427" xr:uid="{00000000-0005-0000-0000-0000F83D0000}"/>
    <cellStyle name="SAPBEXHLevel2X 4 2" xfId="609" xr:uid="{00000000-0005-0000-0000-0000F93D0000}"/>
    <cellStyle name="SAPBEXHLevel2X 4 2 10" xfId="5932" xr:uid="{00000000-0005-0000-0000-0000FA3D0000}"/>
    <cellStyle name="SAPBEXHLevel2X 4 2 11" xfId="15712" xr:uid="{00000000-0005-0000-0000-0000FB3D0000}"/>
    <cellStyle name="SAPBEXHLevel2X 4 2 12" xfId="13527" xr:uid="{00000000-0005-0000-0000-0000FC3D0000}"/>
    <cellStyle name="SAPBEXHLevel2X 4 2 13" xfId="14918" xr:uid="{00000000-0005-0000-0000-0000FD3D0000}"/>
    <cellStyle name="SAPBEXHLevel2X 4 2 14" xfId="18991" xr:uid="{00000000-0005-0000-0000-0000FE3D0000}"/>
    <cellStyle name="SAPBEXHLevel2X 4 2 15" xfId="14532" xr:uid="{00000000-0005-0000-0000-0000FF3D0000}"/>
    <cellStyle name="SAPBEXHLevel2X 4 2 2" xfId="1103" xr:uid="{00000000-0005-0000-0000-0000003E0000}"/>
    <cellStyle name="SAPBEXHLevel2X 4 2 2 10" xfId="20149" xr:uid="{00000000-0005-0000-0000-0000013E0000}"/>
    <cellStyle name="SAPBEXHLevel2X 4 2 2 11" xfId="21888" xr:uid="{00000000-0005-0000-0000-0000023E0000}"/>
    <cellStyle name="SAPBEXHLevel2X 4 2 2 2" xfId="4006" xr:uid="{00000000-0005-0000-0000-0000033E0000}"/>
    <cellStyle name="SAPBEXHLevel2X 4 2 2 3" xfId="6484" xr:uid="{00000000-0005-0000-0000-0000043E0000}"/>
    <cellStyle name="SAPBEXHLevel2X 4 2 2 4" xfId="8441" xr:uid="{00000000-0005-0000-0000-0000053E0000}"/>
    <cellStyle name="SAPBEXHLevel2X 4 2 2 5" xfId="10394" xr:uid="{00000000-0005-0000-0000-0000063E0000}"/>
    <cellStyle name="SAPBEXHLevel2X 4 2 2 6" xfId="12349" xr:uid="{00000000-0005-0000-0000-0000073E0000}"/>
    <cellStyle name="SAPBEXHLevel2X 4 2 2 7" xfId="14826" xr:uid="{00000000-0005-0000-0000-0000083E0000}"/>
    <cellStyle name="SAPBEXHLevel2X 4 2 2 8" xfId="16427" xr:uid="{00000000-0005-0000-0000-0000093E0000}"/>
    <cellStyle name="SAPBEXHLevel2X 4 2 2 9" xfId="18315" xr:uid="{00000000-0005-0000-0000-00000A3E0000}"/>
    <cellStyle name="SAPBEXHLevel2X 4 2 3" xfId="1388" xr:uid="{00000000-0005-0000-0000-00000B3E0000}"/>
    <cellStyle name="SAPBEXHLevel2X 4 2 3 10" xfId="20373" xr:uid="{00000000-0005-0000-0000-00000C3E0000}"/>
    <cellStyle name="SAPBEXHLevel2X 4 2 3 11" xfId="22065" xr:uid="{00000000-0005-0000-0000-00000D3E0000}"/>
    <cellStyle name="SAPBEXHLevel2X 4 2 3 2" xfId="4291" xr:uid="{00000000-0005-0000-0000-00000E3E0000}"/>
    <cellStyle name="SAPBEXHLevel2X 4 2 3 3" xfId="6769" xr:uid="{00000000-0005-0000-0000-00000F3E0000}"/>
    <cellStyle name="SAPBEXHLevel2X 4 2 3 4" xfId="8725" xr:uid="{00000000-0005-0000-0000-0000103E0000}"/>
    <cellStyle name="SAPBEXHLevel2X 4 2 3 5" xfId="10678" xr:uid="{00000000-0005-0000-0000-0000113E0000}"/>
    <cellStyle name="SAPBEXHLevel2X 4 2 3 6" xfId="12632" xr:uid="{00000000-0005-0000-0000-0000123E0000}"/>
    <cellStyle name="SAPBEXHLevel2X 4 2 3 7" xfId="15080" xr:uid="{00000000-0005-0000-0000-0000133E0000}"/>
    <cellStyle name="SAPBEXHLevel2X 4 2 3 8" xfId="16694" xr:uid="{00000000-0005-0000-0000-0000143E0000}"/>
    <cellStyle name="SAPBEXHLevel2X 4 2 3 9" xfId="18566" xr:uid="{00000000-0005-0000-0000-0000153E0000}"/>
    <cellStyle name="SAPBEXHLevel2X 4 2 4" xfId="1750" xr:uid="{00000000-0005-0000-0000-0000163E0000}"/>
    <cellStyle name="SAPBEXHLevel2X 4 2 4 10" xfId="20717" xr:uid="{00000000-0005-0000-0000-0000173E0000}"/>
    <cellStyle name="SAPBEXHLevel2X 4 2 4 11" xfId="22381" xr:uid="{00000000-0005-0000-0000-0000183E0000}"/>
    <cellStyle name="SAPBEXHLevel2X 4 2 4 2" xfId="4653" xr:uid="{00000000-0005-0000-0000-0000193E0000}"/>
    <cellStyle name="SAPBEXHLevel2X 4 2 4 3" xfId="7131" xr:uid="{00000000-0005-0000-0000-00001A3E0000}"/>
    <cellStyle name="SAPBEXHLevel2X 4 2 4 4" xfId="9087" xr:uid="{00000000-0005-0000-0000-00001B3E0000}"/>
    <cellStyle name="SAPBEXHLevel2X 4 2 4 5" xfId="11040" xr:uid="{00000000-0005-0000-0000-00001C3E0000}"/>
    <cellStyle name="SAPBEXHLevel2X 4 2 4 6" xfId="12994" xr:uid="{00000000-0005-0000-0000-00001D3E0000}"/>
    <cellStyle name="SAPBEXHLevel2X 4 2 4 7" xfId="14268" xr:uid="{00000000-0005-0000-0000-00001E3E0000}"/>
    <cellStyle name="SAPBEXHLevel2X 4 2 4 8" xfId="17049" xr:uid="{00000000-0005-0000-0000-00001F3E0000}"/>
    <cellStyle name="SAPBEXHLevel2X 4 2 4 9" xfId="18919" xr:uid="{00000000-0005-0000-0000-0000203E0000}"/>
    <cellStyle name="SAPBEXHLevel2X 4 2 5" xfId="2002" xr:uid="{00000000-0005-0000-0000-0000213E0000}"/>
    <cellStyle name="SAPBEXHLevel2X 4 2 5 10" xfId="20913" xr:uid="{00000000-0005-0000-0000-0000223E0000}"/>
    <cellStyle name="SAPBEXHLevel2X 4 2 5 11" xfId="22527" xr:uid="{00000000-0005-0000-0000-0000233E0000}"/>
    <cellStyle name="SAPBEXHLevel2X 4 2 5 2" xfId="4905" xr:uid="{00000000-0005-0000-0000-0000243E0000}"/>
    <cellStyle name="SAPBEXHLevel2X 4 2 5 3" xfId="7383" xr:uid="{00000000-0005-0000-0000-0000253E0000}"/>
    <cellStyle name="SAPBEXHLevel2X 4 2 5 4" xfId="9337" xr:uid="{00000000-0005-0000-0000-0000263E0000}"/>
    <cellStyle name="SAPBEXHLevel2X 4 2 5 5" xfId="11291" xr:uid="{00000000-0005-0000-0000-0000273E0000}"/>
    <cellStyle name="SAPBEXHLevel2X 4 2 5 6" xfId="13243" xr:uid="{00000000-0005-0000-0000-0000283E0000}"/>
    <cellStyle name="SAPBEXHLevel2X 4 2 5 7" xfId="9160" xr:uid="{00000000-0005-0000-0000-0000293E0000}"/>
    <cellStyle name="SAPBEXHLevel2X 4 2 5 8" xfId="17279" xr:uid="{00000000-0005-0000-0000-00002A3E0000}"/>
    <cellStyle name="SAPBEXHLevel2X 4 2 5 9" xfId="19138" xr:uid="{00000000-0005-0000-0000-00002B3E0000}"/>
    <cellStyle name="SAPBEXHLevel2X 4 2 6" xfId="3512" xr:uid="{00000000-0005-0000-0000-00002C3E0000}"/>
    <cellStyle name="SAPBEXHLevel2X 4 2 7" xfId="5990" xr:uid="{00000000-0005-0000-0000-00002D3E0000}"/>
    <cellStyle name="SAPBEXHLevel2X 4 2 8" xfId="6589" xr:uid="{00000000-0005-0000-0000-00002E3E0000}"/>
    <cellStyle name="SAPBEXHLevel2X 4 2 9" xfId="6077" xr:uid="{00000000-0005-0000-0000-00002F3E0000}"/>
    <cellStyle name="SAPBEXHLevel2X 4 3" xfId="922" xr:uid="{00000000-0005-0000-0000-0000303E0000}"/>
    <cellStyle name="SAPBEXHLevel2X 4 3 10" xfId="16509" xr:uid="{00000000-0005-0000-0000-0000313E0000}"/>
    <cellStyle name="SAPBEXHLevel2X 4 3 11" xfId="20732" xr:uid="{00000000-0005-0000-0000-0000323E0000}"/>
    <cellStyle name="SAPBEXHLevel2X 4 3 2" xfId="3825" xr:uid="{00000000-0005-0000-0000-0000333E0000}"/>
    <cellStyle name="SAPBEXHLevel2X 4 3 3" xfId="6303" xr:uid="{00000000-0005-0000-0000-0000343E0000}"/>
    <cellStyle name="SAPBEXHLevel2X 4 3 4" xfId="8025" xr:uid="{00000000-0005-0000-0000-0000353E0000}"/>
    <cellStyle name="SAPBEXHLevel2X 4 3 5" xfId="9107" xr:uid="{00000000-0005-0000-0000-0000363E0000}"/>
    <cellStyle name="SAPBEXHLevel2X 4 3 6" xfId="11061" xr:uid="{00000000-0005-0000-0000-0000373E0000}"/>
    <cellStyle name="SAPBEXHLevel2X 4 3 7" xfId="15810" xr:uid="{00000000-0005-0000-0000-0000383E0000}"/>
    <cellStyle name="SAPBEXHLevel2X 4 3 8" xfId="14938" xr:uid="{00000000-0005-0000-0000-0000393E0000}"/>
    <cellStyle name="SAPBEXHLevel2X 4 3 9" xfId="17065" xr:uid="{00000000-0005-0000-0000-00003A3E0000}"/>
    <cellStyle name="SAPBEXHLevel2X 4 4" xfId="1237" xr:uid="{00000000-0005-0000-0000-00003B3E0000}"/>
    <cellStyle name="SAPBEXHLevel2X 4 4 10" xfId="20224" xr:uid="{00000000-0005-0000-0000-00003C3E0000}"/>
    <cellStyle name="SAPBEXHLevel2X 4 4 11" xfId="21916" xr:uid="{00000000-0005-0000-0000-00003D3E0000}"/>
    <cellStyle name="SAPBEXHLevel2X 4 4 2" xfId="4140" xr:uid="{00000000-0005-0000-0000-00003E3E0000}"/>
    <cellStyle name="SAPBEXHLevel2X 4 4 3" xfId="6618" xr:uid="{00000000-0005-0000-0000-00003F3E0000}"/>
    <cellStyle name="SAPBEXHLevel2X 4 4 4" xfId="8574" xr:uid="{00000000-0005-0000-0000-0000403E0000}"/>
    <cellStyle name="SAPBEXHLevel2X 4 4 5" xfId="10527" xr:uid="{00000000-0005-0000-0000-0000413E0000}"/>
    <cellStyle name="SAPBEXHLevel2X 4 4 6" xfId="12481" xr:uid="{00000000-0005-0000-0000-0000423E0000}"/>
    <cellStyle name="SAPBEXHLevel2X 4 4 7" xfId="14429" xr:uid="{00000000-0005-0000-0000-0000433E0000}"/>
    <cellStyle name="SAPBEXHLevel2X 4 4 8" xfId="16543" xr:uid="{00000000-0005-0000-0000-0000443E0000}"/>
    <cellStyle name="SAPBEXHLevel2X 4 4 9" xfId="18416" xr:uid="{00000000-0005-0000-0000-0000453E0000}"/>
    <cellStyle name="SAPBEXHLevel2X 4 5" xfId="1582" xr:uid="{00000000-0005-0000-0000-0000463E0000}"/>
    <cellStyle name="SAPBEXHLevel2X 4 5 10" xfId="20551" xr:uid="{00000000-0005-0000-0000-0000473E0000}"/>
    <cellStyle name="SAPBEXHLevel2X 4 5 11" xfId="22223" xr:uid="{00000000-0005-0000-0000-0000483E0000}"/>
    <cellStyle name="SAPBEXHLevel2X 4 5 2" xfId="4485" xr:uid="{00000000-0005-0000-0000-0000493E0000}"/>
    <cellStyle name="SAPBEXHLevel2X 4 5 3" xfId="6963" xr:uid="{00000000-0005-0000-0000-00004A3E0000}"/>
    <cellStyle name="SAPBEXHLevel2X 4 5 4" xfId="8919" xr:uid="{00000000-0005-0000-0000-00004B3E0000}"/>
    <cellStyle name="SAPBEXHLevel2X 4 5 5" xfId="10872" xr:uid="{00000000-0005-0000-0000-00004C3E0000}"/>
    <cellStyle name="SAPBEXHLevel2X 4 5 6" xfId="12826" xr:uid="{00000000-0005-0000-0000-00004D3E0000}"/>
    <cellStyle name="SAPBEXHLevel2X 4 5 7" xfId="14466" xr:uid="{00000000-0005-0000-0000-00004E3E0000}"/>
    <cellStyle name="SAPBEXHLevel2X 4 5 8" xfId="16881" xr:uid="{00000000-0005-0000-0000-00004F3E0000}"/>
    <cellStyle name="SAPBEXHLevel2X 4 5 9" xfId="18753" xr:uid="{00000000-0005-0000-0000-0000503E0000}"/>
    <cellStyle name="SAPBEXHLevel2X 4 6" xfId="1504" xr:uid="{00000000-0005-0000-0000-0000513E0000}"/>
    <cellStyle name="SAPBEXHLevel2X 4 6 10" xfId="20474" xr:uid="{00000000-0005-0000-0000-0000523E0000}"/>
    <cellStyle name="SAPBEXHLevel2X 4 6 11" xfId="22146" xr:uid="{00000000-0005-0000-0000-0000533E0000}"/>
    <cellStyle name="SAPBEXHLevel2X 4 6 2" xfId="4407" xr:uid="{00000000-0005-0000-0000-0000543E0000}"/>
    <cellStyle name="SAPBEXHLevel2X 4 6 3" xfId="6885" xr:uid="{00000000-0005-0000-0000-0000553E0000}"/>
    <cellStyle name="SAPBEXHLevel2X 4 6 4" xfId="8841" xr:uid="{00000000-0005-0000-0000-0000563E0000}"/>
    <cellStyle name="SAPBEXHLevel2X 4 6 5" xfId="10794" xr:uid="{00000000-0005-0000-0000-0000573E0000}"/>
    <cellStyle name="SAPBEXHLevel2X 4 6 6" xfId="12748" xr:uid="{00000000-0005-0000-0000-0000583E0000}"/>
    <cellStyle name="SAPBEXHLevel2X 4 6 7" xfId="15758" xr:uid="{00000000-0005-0000-0000-0000593E0000}"/>
    <cellStyle name="SAPBEXHLevel2X 4 6 8" xfId="16803" xr:uid="{00000000-0005-0000-0000-00005A3E0000}"/>
    <cellStyle name="SAPBEXHLevel2X 4 6 9" xfId="18675" xr:uid="{00000000-0005-0000-0000-00005B3E0000}"/>
    <cellStyle name="SAPBEXHLevel2X 4 7" xfId="2087" xr:uid="{00000000-0005-0000-0000-00005C3E0000}"/>
    <cellStyle name="SAPBEXHLevel2X 4 7 10" xfId="20989" xr:uid="{00000000-0005-0000-0000-00005D3E0000}"/>
    <cellStyle name="SAPBEXHLevel2X 4 7 11" xfId="22596" xr:uid="{00000000-0005-0000-0000-00005E3E0000}"/>
    <cellStyle name="SAPBEXHLevel2X 4 7 2" xfId="4990" xr:uid="{00000000-0005-0000-0000-00005F3E0000}"/>
    <cellStyle name="SAPBEXHLevel2X 4 7 3" xfId="7467" xr:uid="{00000000-0005-0000-0000-0000603E0000}"/>
    <cellStyle name="SAPBEXHLevel2X 4 7 4" xfId="9420" xr:uid="{00000000-0005-0000-0000-0000613E0000}"/>
    <cellStyle name="SAPBEXHLevel2X 4 7 5" xfId="11375" xr:uid="{00000000-0005-0000-0000-0000623E0000}"/>
    <cellStyle name="SAPBEXHLevel2X 4 7 6" xfId="13327" xr:uid="{00000000-0005-0000-0000-0000633E0000}"/>
    <cellStyle name="SAPBEXHLevel2X 4 7 7" xfId="5912" xr:uid="{00000000-0005-0000-0000-0000643E0000}"/>
    <cellStyle name="SAPBEXHLevel2X 4 7 8" xfId="17359" xr:uid="{00000000-0005-0000-0000-0000653E0000}"/>
    <cellStyle name="SAPBEXHLevel2X 4 7 9" xfId="19214" xr:uid="{00000000-0005-0000-0000-0000663E0000}"/>
    <cellStyle name="SAPBEXHLevel2X 4 8" xfId="2566" xr:uid="{00000000-0005-0000-0000-0000673E0000}"/>
    <cellStyle name="SAPBEXHLevel2X 4 8 10" xfId="21422" xr:uid="{00000000-0005-0000-0000-0000683E0000}"/>
    <cellStyle name="SAPBEXHLevel2X 4 8 11" xfId="22975" xr:uid="{00000000-0005-0000-0000-0000693E0000}"/>
    <cellStyle name="SAPBEXHLevel2X 4 8 2" xfId="5468" xr:uid="{00000000-0005-0000-0000-00006A3E0000}"/>
    <cellStyle name="SAPBEXHLevel2X 4 8 3" xfId="7944" xr:uid="{00000000-0005-0000-0000-00006B3E0000}"/>
    <cellStyle name="SAPBEXHLevel2X 4 8 4" xfId="9896" xr:uid="{00000000-0005-0000-0000-00006C3E0000}"/>
    <cellStyle name="SAPBEXHLevel2X 4 8 5" xfId="11851" xr:uid="{00000000-0005-0000-0000-00006D3E0000}"/>
    <cellStyle name="SAPBEXHLevel2X 4 8 6" xfId="13803" xr:uid="{00000000-0005-0000-0000-00006E3E0000}"/>
    <cellStyle name="SAPBEXHLevel2X 4 8 7" xfId="7206" xr:uid="{00000000-0005-0000-0000-00006F3E0000}"/>
    <cellStyle name="SAPBEXHLevel2X 4 8 8" xfId="17825" xr:uid="{00000000-0005-0000-0000-0000703E0000}"/>
    <cellStyle name="SAPBEXHLevel2X 4 8 9" xfId="19663" xr:uid="{00000000-0005-0000-0000-0000713E0000}"/>
    <cellStyle name="SAPBEXHLevel2X 4 9" xfId="2799" xr:uid="{00000000-0005-0000-0000-0000723E0000}"/>
    <cellStyle name="SAPBEXHLevel2X 4 9 10" xfId="21636" xr:uid="{00000000-0005-0000-0000-0000733E0000}"/>
    <cellStyle name="SAPBEXHLevel2X 4 9 11" xfId="23166" xr:uid="{00000000-0005-0000-0000-0000743E0000}"/>
    <cellStyle name="SAPBEXHLevel2X 4 9 2" xfId="5701" xr:uid="{00000000-0005-0000-0000-0000753E0000}"/>
    <cellStyle name="SAPBEXHLevel2X 4 9 3" xfId="8177" xr:uid="{00000000-0005-0000-0000-0000763E0000}"/>
    <cellStyle name="SAPBEXHLevel2X 4 9 4" xfId="10129" xr:uid="{00000000-0005-0000-0000-0000773E0000}"/>
    <cellStyle name="SAPBEXHLevel2X 4 9 5" xfId="12084" xr:uid="{00000000-0005-0000-0000-0000783E0000}"/>
    <cellStyle name="SAPBEXHLevel2X 4 9 6" xfId="14034" xr:uid="{00000000-0005-0000-0000-0000793E0000}"/>
    <cellStyle name="SAPBEXHLevel2X 4 9 7" xfId="16163" xr:uid="{00000000-0005-0000-0000-00007A3E0000}"/>
    <cellStyle name="SAPBEXHLevel2X 4 9 8" xfId="18051" xr:uid="{00000000-0005-0000-0000-00007B3E0000}"/>
    <cellStyle name="SAPBEXHLevel2X 4 9 9" xfId="19886" xr:uid="{00000000-0005-0000-0000-00007C3E0000}"/>
    <cellStyle name="SAPBEXHLevel2X 5" xfId="491" xr:uid="{00000000-0005-0000-0000-00007D3E0000}"/>
    <cellStyle name="SAPBEXHLevel2X 5 10" xfId="5872" xr:uid="{00000000-0005-0000-0000-00007E3E0000}"/>
    <cellStyle name="SAPBEXHLevel2X 5 11" xfId="6433" xr:uid="{00000000-0005-0000-0000-00007F3E0000}"/>
    <cellStyle name="SAPBEXHLevel2X 5 12" xfId="3495" xr:uid="{00000000-0005-0000-0000-0000803E0000}"/>
    <cellStyle name="SAPBEXHLevel2X 5 13" xfId="6357" xr:uid="{00000000-0005-0000-0000-0000813E0000}"/>
    <cellStyle name="SAPBEXHLevel2X 5 14" xfId="14399" xr:uid="{00000000-0005-0000-0000-0000823E0000}"/>
    <cellStyle name="SAPBEXHLevel2X 5 15" xfId="15985" xr:uid="{00000000-0005-0000-0000-0000833E0000}"/>
    <cellStyle name="SAPBEXHLevel2X 5 16" xfId="12447" xr:uid="{00000000-0005-0000-0000-0000843E0000}"/>
    <cellStyle name="SAPBEXHLevel2X 5 17" xfId="15033" xr:uid="{00000000-0005-0000-0000-0000853E0000}"/>
    <cellStyle name="SAPBEXHLevel2X 5 18" xfId="14581" xr:uid="{00000000-0005-0000-0000-0000863E0000}"/>
    <cellStyle name="SAPBEXHLevel2X 5 2" xfId="1039" xr:uid="{00000000-0005-0000-0000-0000873E0000}"/>
    <cellStyle name="SAPBEXHLevel2X 5 2 10" xfId="20086" xr:uid="{00000000-0005-0000-0000-0000883E0000}"/>
    <cellStyle name="SAPBEXHLevel2X 5 2 11" xfId="21833" xr:uid="{00000000-0005-0000-0000-0000893E0000}"/>
    <cellStyle name="SAPBEXHLevel2X 5 2 2" xfId="3942" xr:uid="{00000000-0005-0000-0000-00008A3E0000}"/>
    <cellStyle name="SAPBEXHLevel2X 5 2 3" xfId="6420" xr:uid="{00000000-0005-0000-0000-00008B3E0000}"/>
    <cellStyle name="SAPBEXHLevel2X 5 2 4" xfId="8377" xr:uid="{00000000-0005-0000-0000-00008C3E0000}"/>
    <cellStyle name="SAPBEXHLevel2X 5 2 5" xfId="10330" xr:uid="{00000000-0005-0000-0000-00008D3E0000}"/>
    <cellStyle name="SAPBEXHLevel2X 5 2 6" xfId="12285" xr:uid="{00000000-0005-0000-0000-00008E3E0000}"/>
    <cellStyle name="SAPBEXHLevel2X 5 2 7" xfId="14704" xr:uid="{00000000-0005-0000-0000-00008F3E0000}"/>
    <cellStyle name="SAPBEXHLevel2X 5 2 8" xfId="16363" xr:uid="{00000000-0005-0000-0000-0000903E0000}"/>
    <cellStyle name="SAPBEXHLevel2X 5 2 9" xfId="18251" xr:uid="{00000000-0005-0000-0000-0000913E0000}"/>
    <cellStyle name="SAPBEXHLevel2X 5 3" xfId="1352" xr:uid="{00000000-0005-0000-0000-0000923E0000}"/>
    <cellStyle name="SAPBEXHLevel2X 5 3 10" xfId="20337" xr:uid="{00000000-0005-0000-0000-0000933E0000}"/>
    <cellStyle name="SAPBEXHLevel2X 5 3 11" xfId="22029" xr:uid="{00000000-0005-0000-0000-0000943E0000}"/>
    <cellStyle name="SAPBEXHLevel2X 5 3 2" xfId="4255" xr:uid="{00000000-0005-0000-0000-0000953E0000}"/>
    <cellStyle name="SAPBEXHLevel2X 5 3 3" xfId="6733" xr:uid="{00000000-0005-0000-0000-0000963E0000}"/>
    <cellStyle name="SAPBEXHLevel2X 5 3 4" xfId="8689" xr:uid="{00000000-0005-0000-0000-0000973E0000}"/>
    <cellStyle name="SAPBEXHLevel2X 5 3 5" xfId="10642" xr:uid="{00000000-0005-0000-0000-0000983E0000}"/>
    <cellStyle name="SAPBEXHLevel2X 5 3 6" xfId="12596" xr:uid="{00000000-0005-0000-0000-0000993E0000}"/>
    <cellStyle name="SAPBEXHLevel2X 5 3 7" xfId="13017" xr:uid="{00000000-0005-0000-0000-00009A3E0000}"/>
    <cellStyle name="SAPBEXHLevel2X 5 3 8" xfId="16658" xr:uid="{00000000-0005-0000-0000-00009B3E0000}"/>
    <cellStyle name="SAPBEXHLevel2X 5 3 9" xfId="18530" xr:uid="{00000000-0005-0000-0000-00009C3E0000}"/>
    <cellStyle name="SAPBEXHLevel2X 5 4" xfId="1697" xr:uid="{00000000-0005-0000-0000-00009D3E0000}"/>
    <cellStyle name="SAPBEXHLevel2X 5 4 10" xfId="20665" xr:uid="{00000000-0005-0000-0000-00009E3E0000}"/>
    <cellStyle name="SAPBEXHLevel2X 5 4 11" xfId="22337" xr:uid="{00000000-0005-0000-0000-00009F3E0000}"/>
    <cellStyle name="SAPBEXHLevel2X 5 4 2" xfId="4600" xr:uid="{00000000-0005-0000-0000-0000A03E0000}"/>
    <cellStyle name="SAPBEXHLevel2X 5 4 3" xfId="7078" xr:uid="{00000000-0005-0000-0000-0000A13E0000}"/>
    <cellStyle name="SAPBEXHLevel2X 5 4 4" xfId="9034" xr:uid="{00000000-0005-0000-0000-0000A23E0000}"/>
    <cellStyle name="SAPBEXHLevel2X 5 4 5" xfId="10987" xr:uid="{00000000-0005-0000-0000-0000A33E0000}"/>
    <cellStyle name="SAPBEXHLevel2X 5 4 6" xfId="12941" xr:uid="{00000000-0005-0000-0000-0000A43E0000}"/>
    <cellStyle name="SAPBEXHLevel2X 5 4 7" xfId="16001" xr:uid="{00000000-0005-0000-0000-0000A53E0000}"/>
    <cellStyle name="SAPBEXHLevel2X 5 4 8" xfId="16996" xr:uid="{00000000-0005-0000-0000-0000A63E0000}"/>
    <cellStyle name="SAPBEXHLevel2X 5 4 9" xfId="18867" xr:uid="{00000000-0005-0000-0000-0000A73E0000}"/>
    <cellStyle name="SAPBEXHLevel2X 5 5" xfId="1964" xr:uid="{00000000-0005-0000-0000-0000A83E0000}"/>
    <cellStyle name="SAPBEXHLevel2X 5 5 10" xfId="20875" xr:uid="{00000000-0005-0000-0000-0000A93E0000}"/>
    <cellStyle name="SAPBEXHLevel2X 5 5 11" xfId="22489" xr:uid="{00000000-0005-0000-0000-0000AA3E0000}"/>
    <cellStyle name="SAPBEXHLevel2X 5 5 2" xfId="4867" xr:uid="{00000000-0005-0000-0000-0000AB3E0000}"/>
    <cellStyle name="SAPBEXHLevel2X 5 5 3" xfId="7345" xr:uid="{00000000-0005-0000-0000-0000AC3E0000}"/>
    <cellStyle name="SAPBEXHLevel2X 5 5 4" xfId="9299" xr:uid="{00000000-0005-0000-0000-0000AD3E0000}"/>
    <cellStyle name="SAPBEXHLevel2X 5 5 5" xfId="11253" xr:uid="{00000000-0005-0000-0000-0000AE3E0000}"/>
    <cellStyle name="SAPBEXHLevel2X 5 5 6" xfId="13205" xr:uid="{00000000-0005-0000-0000-0000AF3E0000}"/>
    <cellStyle name="SAPBEXHLevel2X 5 5 7" xfId="3179" xr:uid="{00000000-0005-0000-0000-0000B03E0000}"/>
    <cellStyle name="SAPBEXHLevel2X 5 5 8" xfId="17241" xr:uid="{00000000-0005-0000-0000-0000B13E0000}"/>
    <cellStyle name="SAPBEXHLevel2X 5 5 9" xfId="19100" xr:uid="{00000000-0005-0000-0000-0000B23E0000}"/>
    <cellStyle name="SAPBEXHLevel2X 5 6" xfId="2266" xr:uid="{00000000-0005-0000-0000-0000B33E0000}"/>
    <cellStyle name="SAPBEXHLevel2X 5 6 10" xfId="21156" xr:uid="{00000000-0005-0000-0000-0000B43E0000}"/>
    <cellStyle name="SAPBEXHLevel2X 5 6 11" xfId="22741" xr:uid="{00000000-0005-0000-0000-0000B53E0000}"/>
    <cellStyle name="SAPBEXHLevel2X 5 6 2" xfId="5169" xr:uid="{00000000-0005-0000-0000-0000B63E0000}"/>
    <cellStyle name="SAPBEXHLevel2X 5 6 3" xfId="7645" xr:uid="{00000000-0005-0000-0000-0000B73E0000}"/>
    <cellStyle name="SAPBEXHLevel2X 5 6 4" xfId="9599" xr:uid="{00000000-0005-0000-0000-0000B83E0000}"/>
    <cellStyle name="SAPBEXHLevel2X 5 6 5" xfId="11553" xr:uid="{00000000-0005-0000-0000-0000B93E0000}"/>
    <cellStyle name="SAPBEXHLevel2X 5 6 6" xfId="13506" xr:uid="{00000000-0005-0000-0000-0000BA3E0000}"/>
    <cellStyle name="SAPBEXHLevel2X 5 6 7" xfId="15456" xr:uid="{00000000-0005-0000-0000-0000BB3E0000}"/>
    <cellStyle name="SAPBEXHLevel2X 5 6 8" xfId="17537" xr:uid="{00000000-0005-0000-0000-0000BC3E0000}"/>
    <cellStyle name="SAPBEXHLevel2X 5 6 9" xfId="19386" xr:uid="{00000000-0005-0000-0000-0000BD3E0000}"/>
    <cellStyle name="SAPBEXHLevel2X 5 7" xfId="2681" xr:uid="{00000000-0005-0000-0000-0000BE3E0000}"/>
    <cellStyle name="SAPBEXHLevel2X 5 7 10" xfId="21520" xr:uid="{00000000-0005-0000-0000-0000BF3E0000}"/>
    <cellStyle name="SAPBEXHLevel2X 5 7 11" xfId="23057" xr:uid="{00000000-0005-0000-0000-0000C03E0000}"/>
    <cellStyle name="SAPBEXHLevel2X 5 7 2" xfId="5583" xr:uid="{00000000-0005-0000-0000-0000C13E0000}"/>
    <cellStyle name="SAPBEXHLevel2X 5 7 3" xfId="8059" xr:uid="{00000000-0005-0000-0000-0000C23E0000}"/>
    <cellStyle name="SAPBEXHLevel2X 5 7 4" xfId="10011" xr:uid="{00000000-0005-0000-0000-0000C33E0000}"/>
    <cellStyle name="SAPBEXHLevel2X 5 7 5" xfId="11966" xr:uid="{00000000-0005-0000-0000-0000C43E0000}"/>
    <cellStyle name="SAPBEXHLevel2X 5 7 6" xfId="13916" xr:uid="{00000000-0005-0000-0000-0000C53E0000}"/>
    <cellStyle name="SAPBEXHLevel2X 5 7 7" xfId="16045" xr:uid="{00000000-0005-0000-0000-0000C63E0000}"/>
    <cellStyle name="SAPBEXHLevel2X 5 7 8" xfId="17934" xr:uid="{00000000-0005-0000-0000-0000C73E0000}"/>
    <cellStyle name="SAPBEXHLevel2X 5 7 9" xfId="19770" xr:uid="{00000000-0005-0000-0000-0000C83E0000}"/>
    <cellStyle name="SAPBEXHLevel2X 5 8" xfId="2857" xr:uid="{00000000-0005-0000-0000-0000C93E0000}"/>
    <cellStyle name="SAPBEXHLevel2X 5 8 10" xfId="21694" xr:uid="{00000000-0005-0000-0000-0000CA3E0000}"/>
    <cellStyle name="SAPBEXHLevel2X 5 8 11" xfId="23223" xr:uid="{00000000-0005-0000-0000-0000CB3E0000}"/>
    <cellStyle name="SAPBEXHLevel2X 5 8 2" xfId="5759" xr:uid="{00000000-0005-0000-0000-0000CC3E0000}"/>
    <cellStyle name="SAPBEXHLevel2X 5 8 3" xfId="8235" xr:uid="{00000000-0005-0000-0000-0000CD3E0000}"/>
    <cellStyle name="SAPBEXHLevel2X 5 8 4" xfId="10187" xr:uid="{00000000-0005-0000-0000-0000CE3E0000}"/>
    <cellStyle name="SAPBEXHLevel2X 5 8 5" xfId="12142" xr:uid="{00000000-0005-0000-0000-0000CF3E0000}"/>
    <cellStyle name="SAPBEXHLevel2X 5 8 6" xfId="14092" xr:uid="{00000000-0005-0000-0000-0000D03E0000}"/>
    <cellStyle name="SAPBEXHLevel2X 5 8 7" xfId="16221" xr:uid="{00000000-0005-0000-0000-0000D13E0000}"/>
    <cellStyle name="SAPBEXHLevel2X 5 8 8" xfId="18109" xr:uid="{00000000-0005-0000-0000-0000D23E0000}"/>
    <cellStyle name="SAPBEXHLevel2X 5 8 9" xfId="19944" xr:uid="{00000000-0005-0000-0000-0000D33E0000}"/>
    <cellStyle name="SAPBEXHLevel2X 5 9" xfId="3394" xr:uid="{00000000-0005-0000-0000-0000D43E0000}"/>
    <cellStyle name="SAPBEXHLevel2X 6" xfId="610" xr:uid="{00000000-0005-0000-0000-0000D53E0000}"/>
    <cellStyle name="SAPBEXHLevel2X 6 10" xfId="6110" xr:uid="{00000000-0005-0000-0000-0000D63E0000}"/>
    <cellStyle name="SAPBEXHLevel2X 6 11" xfId="6078" xr:uid="{00000000-0005-0000-0000-0000D73E0000}"/>
    <cellStyle name="SAPBEXHLevel2X 6 12" xfId="7999" xr:uid="{00000000-0005-0000-0000-0000D83E0000}"/>
    <cellStyle name="SAPBEXHLevel2X 6 13" xfId="15252" xr:uid="{00000000-0005-0000-0000-0000D93E0000}"/>
    <cellStyle name="SAPBEXHLevel2X 6 14" xfId="15525" xr:uid="{00000000-0005-0000-0000-0000DA3E0000}"/>
    <cellStyle name="SAPBEXHLevel2X 6 15" xfId="14567" xr:uid="{00000000-0005-0000-0000-0000DB3E0000}"/>
    <cellStyle name="SAPBEXHLevel2X 6 16" xfId="18387" xr:uid="{00000000-0005-0000-0000-0000DC3E0000}"/>
    <cellStyle name="SAPBEXHLevel2X 6 17" xfId="14321" xr:uid="{00000000-0005-0000-0000-0000DD3E0000}"/>
    <cellStyle name="SAPBEXHLevel2X 6 2" xfId="1104" xr:uid="{00000000-0005-0000-0000-0000DE3E0000}"/>
    <cellStyle name="SAPBEXHLevel2X 6 2 10" xfId="20150" xr:uid="{00000000-0005-0000-0000-0000DF3E0000}"/>
    <cellStyle name="SAPBEXHLevel2X 6 2 11" xfId="21889" xr:uid="{00000000-0005-0000-0000-0000E03E0000}"/>
    <cellStyle name="SAPBEXHLevel2X 6 2 2" xfId="4007" xr:uid="{00000000-0005-0000-0000-0000E13E0000}"/>
    <cellStyle name="SAPBEXHLevel2X 6 2 3" xfId="6485" xr:uid="{00000000-0005-0000-0000-0000E23E0000}"/>
    <cellStyle name="SAPBEXHLevel2X 6 2 4" xfId="8442" xr:uid="{00000000-0005-0000-0000-0000E33E0000}"/>
    <cellStyle name="SAPBEXHLevel2X 6 2 5" xfId="10395" xr:uid="{00000000-0005-0000-0000-0000E43E0000}"/>
    <cellStyle name="SAPBEXHLevel2X 6 2 6" xfId="12350" xr:uid="{00000000-0005-0000-0000-0000E53E0000}"/>
    <cellStyle name="SAPBEXHLevel2X 6 2 7" xfId="14496" xr:uid="{00000000-0005-0000-0000-0000E63E0000}"/>
    <cellStyle name="SAPBEXHLevel2X 6 2 8" xfId="16428" xr:uid="{00000000-0005-0000-0000-0000E73E0000}"/>
    <cellStyle name="SAPBEXHLevel2X 6 2 9" xfId="18316" xr:uid="{00000000-0005-0000-0000-0000E83E0000}"/>
    <cellStyle name="SAPBEXHLevel2X 6 3" xfId="1389" xr:uid="{00000000-0005-0000-0000-0000E93E0000}"/>
    <cellStyle name="SAPBEXHLevel2X 6 3 10" xfId="20374" xr:uid="{00000000-0005-0000-0000-0000EA3E0000}"/>
    <cellStyle name="SAPBEXHLevel2X 6 3 11" xfId="22066" xr:uid="{00000000-0005-0000-0000-0000EB3E0000}"/>
    <cellStyle name="SAPBEXHLevel2X 6 3 2" xfId="4292" xr:uid="{00000000-0005-0000-0000-0000EC3E0000}"/>
    <cellStyle name="SAPBEXHLevel2X 6 3 3" xfId="6770" xr:uid="{00000000-0005-0000-0000-0000ED3E0000}"/>
    <cellStyle name="SAPBEXHLevel2X 6 3 4" xfId="8726" xr:uid="{00000000-0005-0000-0000-0000EE3E0000}"/>
    <cellStyle name="SAPBEXHLevel2X 6 3 5" xfId="10679" xr:uid="{00000000-0005-0000-0000-0000EF3E0000}"/>
    <cellStyle name="SAPBEXHLevel2X 6 3 6" xfId="12633" xr:uid="{00000000-0005-0000-0000-0000F03E0000}"/>
    <cellStyle name="SAPBEXHLevel2X 6 3 7" xfId="14817" xr:uid="{00000000-0005-0000-0000-0000F13E0000}"/>
    <cellStyle name="SAPBEXHLevel2X 6 3 8" xfId="16695" xr:uid="{00000000-0005-0000-0000-0000F23E0000}"/>
    <cellStyle name="SAPBEXHLevel2X 6 3 9" xfId="18567" xr:uid="{00000000-0005-0000-0000-0000F33E0000}"/>
    <cellStyle name="SAPBEXHLevel2X 6 4" xfId="1751" xr:uid="{00000000-0005-0000-0000-0000F43E0000}"/>
    <cellStyle name="SAPBEXHLevel2X 6 4 10" xfId="20718" xr:uid="{00000000-0005-0000-0000-0000F53E0000}"/>
    <cellStyle name="SAPBEXHLevel2X 6 4 11" xfId="22382" xr:uid="{00000000-0005-0000-0000-0000F63E0000}"/>
    <cellStyle name="SAPBEXHLevel2X 6 4 2" xfId="4654" xr:uid="{00000000-0005-0000-0000-0000F73E0000}"/>
    <cellStyle name="SAPBEXHLevel2X 6 4 3" xfId="7132" xr:uid="{00000000-0005-0000-0000-0000F83E0000}"/>
    <cellStyle name="SAPBEXHLevel2X 6 4 4" xfId="9088" xr:uid="{00000000-0005-0000-0000-0000F93E0000}"/>
    <cellStyle name="SAPBEXHLevel2X 6 4 5" xfId="11041" xr:uid="{00000000-0005-0000-0000-0000FA3E0000}"/>
    <cellStyle name="SAPBEXHLevel2X 6 4 6" xfId="12995" xr:uid="{00000000-0005-0000-0000-0000FB3E0000}"/>
    <cellStyle name="SAPBEXHLevel2X 6 4 7" xfId="7232" xr:uid="{00000000-0005-0000-0000-0000FC3E0000}"/>
    <cellStyle name="SAPBEXHLevel2X 6 4 8" xfId="17050" xr:uid="{00000000-0005-0000-0000-0000FD3E0000}"/>
    <cellStyle name="SAPBEXHLevel2X 6 4 9" xfId="18920" xr:uid="{00000000-0005-0000-0000-0000FE3E0000}"/>
    <cellStyle name="SAPBEXHLevel2X 6 5" xfId="2003" xr:uid="{00000000-0005-0000-0000-0000FF3E0000}"/>
    <cellStyle name="SAPBEXHLevel2X 6 5 10" xfId="20914" xr:uid="{00000000-0005-0000-0000-0000003F0000}"/>
    <cellStyle name="SAPBEXHLevel2X 6 5 11" xfId="22528" xr:uid="{00000000-0005-0000-0000-0000013F0000}"/>
    <cellStyle name="SAPBEXHLevel2X 6 5 2" xfId="4906" xr:uid="{00000000-0005-0000-0000-0000023F0000}"/>
    <cellStyle name="SAPBEXHLevel2X 6 5 3" xfId="7384" xr:uid="{00000000-0005-0000-0000-0000033F0000}"/>
    <cellStyle name="SAPBEXHLevel2X 6 5 4" xfId="9338" xr:uid="{00000000-0005-0000-0000-0000043F0000}"/>
    <cellStyle name="SAPBEXHLevel2X 6 5 5" xfId="11292" xr:uid="{00000000-0005-0000-0000-0000053F0000}"/>
    <cellStyle name="SAPBEXHLevel2X 6 5 6" xfId="13244" xr:uid="{00000000-0005-0000-0000-0000063F0000}"/>
    <cellStyle name="SAPBEXHLevel2X 6 5 7" xfId="11130" xr:uid="{00000000-0005-0000-0000-0000073F0000}"/>
    <cellStyle name="SAPBEXHLevel2X 6 5 8" xfId="17280" xr:uid="{00000000-0005-0000-0000-0000083F0000}"/>
    <cellStyle name="SAPBEXHLevel2X 6 5 9" xfId="19139" xr:uid="{00000000-0005-0000-0000-0000093F0000}"/>
    <cellStyle name="SAPBEXHLevel2X 6 6" xfId="2695" xr:uid="{00000000-0005-0000-0000-00000A3F0000}"/>
    <cellStyle name="SAPBEXHLevel2X 6 6 10" xfId="21534" xr:uid="{00000000-0005-0000-0000-00000B3F0000}"/>
    <cellStyle name="SAPBEXHLevel2X 6 6 11" xfId="23071" xr:uid="{00000000-0005-0000-0000-00000C3F0000}"/>
    <cellStyle name="SAPBEXHLevel2X 6 6 2" xfId="5597" xr:uid="{00000000-0005-0000-0000-00000D3F0000}"/>
    <cellStyle name="SAPBEXHLevel2X 6 6 3" xfId="8073" xr:uid="{00000000-0005-0000-0000-00000E3F0000}"/>
    <cellStyle name="SAPBEXHLevel2X 6 6 4" xfId="10025" xr:uid="{00000000-0005-0000-0000-00000F3F0000}"/>
    <cellStyle name="SAPBEXHLevel2X 6 6 5" xfId="11980" xr:uid="{00000000-0005-0000-0000-0000103F0000}"/>
    <cellStyle name="SAPBEXHLevel2X 6 6 6" xfId="13930" xr:uid="{00000000-0005-0000-0000-0000113F0000}"/>
    <cellStyle name="SAPBEXHLevel2X 6 6 7" xfId="16059" xr:uid="{00000000-0005-0000-0000-0000123F0000}"/>
    <cellStyle name="SAPBEXHLevel2X 6 6 8" xfId="17948" xr:uid="{00000000-0005-0000-0000-0000133F0000}"/>
    <cellStyle name="SAPBEXHLevel2X 6 6 9" xfId="19784" xr:uid="{00000000-0005-0000-0000-0000143F0000}"/>
    <cellStyle name="SAPBEXHLevel2X 6 7" xfId="2871" xr:uid="{00000000-0005-0000-0000-0000153F0000}"/>
    <cellStyle name="SAPBEXHLevel2X 6 7 10" xfId="21708" xr:uid="{00000000-0005-0000-0000-0000163F0000}"/>
    <cellStyle name="SAPBEXHLevel2X 6 7 11" xfId="23237" xr:uid="{00000000-0005-0000-0000-0000173F0000}"/>
    <cellStyle name="SAPBEXHLevel2X 6 7 2" xfId="5773" xr:uid="{00000000-0005-0000-0000-0000183F0000}"/>
    <cellStyle name="SAPBEXHLevel2X 6 7 3" xfId="8249" xr:uid="{00000000-0005-0000-0000-0000193F0000}"/>
    <cellStyle name="SAPBEXHLevel2X 6 7 4" xfId="10201" xr:uid="{00000000-0005-0000-0000-00001A3F0000}"/>
    <cellStyle name="SAPBEXHLevel2X 6 7 5" xfId="12156" xr:uid="{00000000-0005-0000-0000-00001B3F0000}"/>
    <cellStyle name="SAPBEXHLevel2X 6 7 6" xfId="14106" xr:uid="{00000000-0005-0000-0000-00001C3F0000}"/>
    <cellStyle name="SAPBEXHLevel2X 6 7 7" xfId="16235" xr:uid="{00000000-0005-0000-0000-00001D3F0000}"/>
    <cellStyle name="SAPBEXHLevel2X 6 7 8" xfId="18123" xr:uid="{00000000-0005-0000-0000-00001E3F0000}"/>
    <cellStyle name="SAPBEXHLevel2X 6 7 9" xfId="19958" xr:uid="{00000000-0005-0000-0000-00001F3F0000}"/>
    <cellStyle name="SAPBEXHLevel2X 6 8" xfId="3513" xr:uid="{00000000-0005-0000-0000-0000203F0000}"/>
    <cellStyle name="SAPBEXHLevel2X 6 9" xfId="5991" xr:uid="{00000000-0005-0000-0000-0000213F0000}"/>
    <cellStyle name="SAPBEXHLevel2X 7" xfId="878" xr:uid="{00000000-0005-0000-0000-0000223F0000}"/>
    <cellStyle name="SAPBEXHLevel2X 7 10" xfId="18346" xr:uid="{00000000-0005-0000-0000-0000233F0000}"/>
    <cellStyle name="SAPBEXHLevel2X 7 11" xfId="20743" xr:uid="{00000000-0005-0000-0000-0000243F0000}"/>
    <cellStyle name="SAPBEXHLevel2X 7 2" xfId="3781" xr:uid="{00000000-0005-0000-0000-0000253F0000}"/>
    <cellStyle name="SAPBEXHLevel2X 7 3" xfId="6259" xr:uid="{00000000-0005-0000-0000-0000263F0000}"/>
    <cellStyle name="SAPBEXHLevel2X 7 4" xfId="7998" xr:uid="{00000000-0005-0000-0000-0000273F0000}"/>
    <cellStyle name="SAPBEXHLevel2X 7 5" xfId="9118" xr:uid="{00000000-0005-0000-0000-0000283F0000}"/>
    <cellStyle name="SAPBEXHLevel2X 7 6" xfId="11072" xr:uid="{00000000-0005-0000-0000-0000293F0000}"/>
    <cellStyle name="SAPBEXHLevel2X 7 7" xfId="15732" xr:uid="{00000000-0005-0000-0000-00002A3F0000}"/>
    <cellStyle name="SAPBEXHLevel2X 7 8" xfId="15594" xr:uid="{00000000-0005-0000-0000-00002B3F0000}"/>
    <cellStyle name="SAPBEXHLevel2X 7 9" xfId="17076" xr:uid="{00000000-0005-0000-0000-00002C3F0000}"/>
    <cellStyle name="SAPBEXHLevel2X 8" xfId="1212" xr:uid="{00000000-0005-0000-0000-00002D3F0000}"/>
    <cellStyle name="SAPBEXHLevel2X 8 10" xfId="20207" xr:uid="{00000000-0005-0000-0000-00002E3F0000}"/>
    <cellStyle name="SAPBEXHLevel2X 8 11" xfId="21901" xr:uid="{00000000-0005-0000-0000-00002F3F0000}"/>
    <cellStyle name="SAPBEXHLevel2X 8 2" xfId="4115" xr:uid="{00000000-0005-0000-0000-0000303F0000}"/>
    <cellStyle name="SAPBEXHLevel2X 8 3" xfId="6593" xr:uid="{00000000-0005-0000-0000-0000313F0000}"/>
    <cellStyle name="SAPBEXHLevel2X 8 4" xfId="8550" xr:uid="{00000000-0005-0000-0000-0000323F0000}"/>
    <cellStyle name="SAPBEXHLevel2X 8 5" xfId="10502" xr:uid="{00000000-0005-0000-0000-0000333F0000}"/>
    <cellStyle name="SAPBEXHLevel2X 8 6" xfId="12456" xr:uid="{00000000-0005-0000-0000-0000343F0000}"/>
    <cellStyle name="SAPBEXHLevel2X 8 7" xfId="15030" xr:uid="{00000000-0005-0000-0000-0000353F0000}"/>
    <cellStyle name="SAPBEXHLevel2X 8 8" xfId="16520" xr:uid="{00000000-0005-0000-0000-0000363F0000}"/>
    <cellStyle name="SAPBEXHLevel2X 8 9" xfId="18393" xr:uid="{00000000-0005-0000-0000-0000373F0000}"/>
    <cellStyle name="SAPBEXHLevel2X 9" xfId="1537" xr:uid="{00000000-0005-0000-0000-0000383F0000}"/>
    <cellStyle name="SAPBEXHLevel2X 9 10" xfId="20506" xr:uid="{00000000-0005-0000-0000-0000393F0000}"/>
    <cellStyle name="SAPBEXHLevel2X 9 11" xfId="22178" xr:uid="{00000000-0005-0000-0000-00003A3F0000}"/>
    <cellStyle name="SAPBEXHLevel2X 9 2" xfId="4440" xr:uid="{00000000-0005-0000-0000-00003B3F0000}"/>
    <cellStyle name="SAPBEXHLevel2X 9 3" xfId="6918" xr:uid="{00000000-0005-0000-0000-00003C3F0000}"/>
    <cellStyle name="SAPBEXHLevel2X 9 4" xfId="8874" xr:uid="{00000000-0005-0000-0000-00003D3F0000}"/>
    <cellStyle name="SAPBEXHLevel2X 9 5" xfId="10827" xr:uid="{00000000-0005-0000-0000-00003E3F0000}"/>
    <cellStyle name="SAPBEXHLevel2X 9 6" xfId="12781" xr:uid="{00000000-0005-0000-0000-00003F3F0000}"/>
    <cellStyle name="SAPBEXHLevel2X 9 7" xfId="15146" xr:uid="{00000000-0005-0000-0000-0000403F0000}"/>
    <cellStyle name="SAPBEXHLevel2X 9 8" xfId="16836" xr:uid="{00000000-0005-0000-0000-0000413F0000}"/>
    <cellStyle name="SAPBEXHLevel2X 9 9" xfId="18708" xr:uid="{00000000-0005-0000-0000-0000423F0000}"/>
    <cellStyle name="SAPBEXHLevel3" xfId="326" xr:uid="{00000000-0005-0000-0000-0000433F0000}"/>
    <cellStyle name="SAPBEXHLevel3 10" xfId="2215" xr:uid="{00000000-0005-0000-0000-0000443F0000}"/>
    <cellStyle name="SAPBEXHLevel3 10 10" xfId="21107" xr:uid="{00000000-0005-0000-0000-0000453F0000}"/>
    <cellStyle name="SAPBEXHLevel3 10 11" xfId="22697" xr:uid="{00000000-0005-0000-0000-0000463F0000}"/>
    <cellStyle name="SAPBEXHLevel3 10 2" xfId="5118" xr:uid="{00000000-0005-0000-0000-0000473F0000}"/>
    <cellStyle name="SAPBEXHLevel3 10 3" xfId="7594" xr:uid="{00000000-0005-0000-0000-0000483F0000}"/>
    <cellStyle name="SAPBEXHLevel3 10 4" xfId="9548" xr:uid="{00000000-0005-0000-0000-0000493F0000}"/>
    <cellStyle name="SAPBEXHLevel3 10 5" xfId="11502" xr:uid="{00000000-0005-0000-0000-00004A3F0000}"/>
    <cellStyle name="SAPBEXHLevel3 10 6" xfId="13455" xr:uid="{00000000-0005-0000-0000-00004B3F0000}"/>
    <cellStyle name="SAPBEXHLevel3 10 7" xfId="15680" xr:uid="{00000000-0005-0000-0000-00004C3F0000}"/>
    <cellStyle name="SAPBEXHLevel3 10 8" xfId="17486" xr:uid="{00000000-0005-0000-0000-00004D3F0000}"/>
    <cellStyle name="SAPBEXHLevel3 10 9" xfId="19336" xr:uid="{00000000-0005-0000-0000-00004E3F0000}"/>
    <cellStyle name="SAPBEXHLevel3 11" xfId="2403" xr:uid="{00000000-0005-0000-0000-00004F3F0000}"/>
    <cellStyle name="SAPBEXHLevel3 11 10" xfId="21283" xr:uid="{00000000-0005-0000-0000-0000503F0000}"/>
    <cellStyle name="SAPBEXHLevel3 11 11" xfId="22856" xr:uid="{00000000-0005-0000-0000-0000513F0000}"/>
    <cellStyle name="SAPBEXHLevel3 11 2" xfId="5306" xr:uid="{00000000-0005-0000-0000-0000523F0000}"/>
    <cellStyle name="SAPBEXHLevel3 11 3" xfId="7782" xr:uid="{00000000-0005-0000-0000-0000533F0000}"/>
    <cellStyle name="SAPBEXHLevel3 11 4" xfId="9735" xr:uid="{00000000-0005-0000-0000-0000543F0000}"/>
    <cellStyle name="SAPBEXHLevel3 11 5" xfId="11689" xr:uid="{00000000-0005-0000-0000-0000553F0000}"/>
    <cellStyle name="SAPBEXHLevel3 11 6" xfId="13641" xr:uid="{00000000-0005-0000-0000-0000563F0000}"/>
    <cellStyle name="SAPBEXHLevel3 11 7" xfId="11755" xr:uid="{00000000-0005-0000-0000-0000573F0000}"/>
    <cellStyle name="SAPBEXHLevel3 11 8" xfId="17669" xr:uid="{00000000-0005-0000-0000-0000583F0000}"/>
    <cellStyle name="SAPBEXHLevel3 11 9" xfId="19515" xr:uid="{00000000-0005-0000-0000-0000593F0000}"/>
    <cellStyle name="SAPBEXHLevel3 12" xfId="2296" xr:uid="{00000000-0005-0000-0000-00005A3F0000}"/>
    <cellStyle name="SAPBEXHLevel3 12 10" xfId="21177" xr:uid="{00000000-0005-0000-0000-00005B3F0000}"/>
    <cellStyle name="SAPBEXHLevel3 12 11" xfId="22754" xr:uid="{00000000-0005-0000-0000-00005C3F0000}"/>
    <cellStyle name="SAPBEXHLevel3 12 2" xfId="5199" xr:uid="{00000000-0005-0000-0000-00005D3F0000}"/>
    <cellStyle name="SAPBEXHLevel3 12 3" xfId="7675" xr:uid="{00000000-0005-0000-0000-00005E3F0000}"/>
    <cellStyle name="SAPBEXHLevel3 12 4" xfId="9628" xr:uid="{00000000-0005-0000-0000-00005F3F0000}"/>
    <cellStyle name="SAPBEXHLevel3 12 5" xfId="11582" xr:uid="{00000000-0005-0000-0000-0000603F0000}"/>
    <cellStyle name="SAPBEXHLevel3 12 6" xfId="13534" xr:uid="{00000000-0005-0000-0000-0000613F0000}"/>
    <cellStyle name="SAPBEXHLevel3 12 7" xfId="9183" xr:uid="{00000000-0005-0000-0000-0000623F0000}"/>
    <cellStyle name="SAPBEXHLevel3 12 8" xfId="17563" xr:uid="{00000000-0005-0000-0000-0000633F0000}"/>
    <cellStyle name="SAPBEXHLevel3 12 9" xfId="19409" xr:uid="{00000000-0005-0000-0000-0000643F0000}"/>
    <cellStyle name="SAPBEXHLevel3 13" xfId="2303" xr:uid="{00000000-0005-0000-0000-0000653F0000}"/>
    <cellStyle name="SAPBEXHLevel3 13 10" xfId="21184" xr:uid="{00000000-0005-0000-0000-0000663F0000}"/>
    <cellStyle name="SAPBEXHLevel3 13 11" xfId="22761" xr:uid="{00000000-0005-0000-0000-0000673F0000}"/>
    <cellStyle name="SAPBEXHLevel3 13 2" xfId="5206" xr:uid="{00000000-0005-0000-0000-0000683F0000}"/>
    <cellStyle name="SAPBEXHLevel3 13 3" xfId="7682" xr:uid="{00000000-0005-0000-0000-0000693F0000}"/>
    <cellStyle name="SAPBEXHLevel3 13 4" xfId="9635" xr:uid="{00000000-0005-0000-0000-00006A3F0000}"/>
    <cellStyle name="SAPBEXHLevel3 13 5" xfId="11589" xr:uid="{00000000-0005-0000-0000-00006B3F0000}"/>
    <cellStyle name="SAPBEXHLevel3 13 6" xfId="13541" xr:uid="{00000000-0005-0000-0000-00006C3F0000}"/>
    <cellStyle name="SAPBEXHLevel3 13 7" xfId="11133" xr:uid="{00000000-0005-0000-0000-00006D3F0000}"/>
    <cellStyle name="SAPBEXHLevel3 13 8" xfId="17570" xr:uid="{00000000-0005-0000-0000-00006E3F0000}"/>
    <cellStyle name="SAPBEXHLevel3 13 9" xfId="19416" xr:uid="{00000000-0005-0000-0000-00006F3F0000}"/>
    <cellStyle name="SAPBEXHLevel3 14" xfId="3229" xr:uid="{00000000-0005-0000-0000-0000703F0000}"/>
    <cellStyle name="SAPBEXHLevel3 15" xfId="2961" xr:uid="{00000000-0005-0000-0000-0000713F0000}"/>
    <cellStyle name="SAPBEXHLevel3 16" xfId="6197" xr:uid="{00000000-0005-0000-0000-0000723F0000}"/>
    <cellStyle name="SAPBEXHLevel3 17" xfId="6176" xr:uid="{00000000-0005-0000-0000-0000733F0000}"/>
    <cellStyle name="SAPBEXHLevel3 18" xfId="9455" xr:uid="{00000000-0005-0000-0000-0000743F0000}"/>
    <cellStyle name="SAPBEXHLevel3 19" xfId="15135" xr:uid="{00000000-0005-0000-0000-0000753F0000}"/>
    <cellStyle name="SAPBEXHLevel3 2" xfId="427" xr:uid="{00000000-0005-0000-0000-0000763F0000}"/>
    <cellStyle name="SAPBEXHLevel3 2 10" xfId="5808" xr:uid="{00000000-0005-0000-0000-0000773F0000}"/>
    <cellStyle name="SAPBEXHLevel3 2 11" xfId="3198" xr:uid="{00000000-0005-0000-0000-0000783F0000}"/>
    <cellStyle name="SAPBEXHLevel3 2 12" xfId="3278" xr:uid="{00000000-0005-0000-0000-0000793F0000}"/>
    <cellStyle name="SAPBEXHLevel3 2 13" xfId="7248" xr:uid="{00000000-0005-0000-0000-00007A3F0000}"/>
    <cellStyle name="SAPBEXHLevel3 2 14" xfId="15201" xr:uid="{00000000-0005-0000-0000-00007B3F0000}"/>
    <cellStyle name="SAPBEXHLevel3 2 15" xfId="11938" xr:uid="{00000000-0005-0000-0000-00007C3F0000}"/>
    <cellStyle name="SAPBEXHLevel3 2 16" xfId="15573" xr:uid="{00000000-0005-0000-0000-00007D3F0000}"/>
    <cellStyle name="SAPBEXHLevel3 2 17" xfId="19402" xr:uid="{00000000-0005-0000-0000-00007E3F0000}"/>
    <cellStyle name="SAPBEXHLevel3 2 18" xfId="16473" xr:uid="{00000000-0005-0000-0000-00007F3F0000}"/>
    <cellStyle name="SAPBEXHLevel3 2 2" xfId="975" xr:uid="{00000000-0005-0000-0000-0000803F0000}"/>
    <cellStyle name="SAPBEXHLevel3 2 2 10" xfId="20024" xr:uid="{00000000-0005-0000-0000-0000813F0000}"/>
    <cellStyle name="SAPBEXHLevel3 2 2 11" xfId="21771" xr:uid="{00000000-0005-0000-0000-0000823F0000}"/>
    <cellStyle name="SAPBEXHLevel3 2 2 2" xfId="3878" xr:uid="{00000000-0005-0000-0000-0000833F0000}"/>
    <cellStyle name="SAPBEXHLevel3 2 2 3" xfId="6356" xr:uid="{00000000-0005-0000-0000-0000843F0000}"/>
    <cellStyle name="SAPBEXHLevel3 2 2 4" xfId="8313" xr:uid="{00000000-0005-0000-0000-0000853F0000}"/>
    <cellStyle name="SAPBEXHLevel3 2 2 5" xfId="10266" xr:uid="{00000000-0005-0000-0000-0000863F0000}"/>
    <cellStyle name="SAPBEXHLevel3 2 2 6" xfId="12221" xr:uid="{00000000-0005-0000-0000-0000873F0000}"/>
    <cellStyle name="SAPBEXHLevel3 2 2 7" xfId="14560" xr:uid="{00000000-0005-0000-0000-0000883F0000}"/>
    <cellStyle name="SAPBEXHLevel3 2 2 8" xfId="16299" xr:uid="{00000000-0005-0000-0000-0000893F0000}"/>
    <cellStyle name="SAPBEXHLevel3 2 2 9" xfId="18188" xr:uid="{00000000-0005-0000-0000-00008A3F0000}"/>
    <cellStyle name="SAPBEXHLevel3 2 3" xfId="1288" xr:uid="{00000000-0005-0000-0000-00008B3F0000}"/>
    <cellStyle name="SAPBEXHLevel3 2 3 10" xfId="20275" xr:uid="{00000000-0005-0000-0000-00008C3F0000}"/>
    <cellStyle name="SAPBEXHLevel3 2 3 11" xfId="21967" xr:uid="{00000000-0005-0000-0000-00008D3F0000}"/>
    <cellStyle name="SAPBEXHLevel3 2 3 2" xfId="4191" xr:uid="{00000000-0005-0000-0000-00008E3F0000}"/>
    <cellStyle name="SAPBEXHLevel3 2 3 3" xfId="6669" xr:uid="{00000000-0005-0000-0000-00008F3F0000}"/>
    <cellStyle name="SAPBEXHLevel3 2 3 4" xfId="8625" xr:uid="{00000000-0005-0000-0000-0000903F0000}"/>
    <cellStyle name="SAPBEXHLevel3 2 3 5" xfId="10578" xr:uid="{00000000-0005-0000-0000-0000913F0000}"/>
    <cellStyle name="SAPBEXHLevel3 2 3 6" xfId="12532" xr:uid="{00000000-0005-0000-0000-0000923F0000}"/>
    <cellStyle name="SAPBEXHLevel3 2 3 7" xfId="15697" xr:uid="{00000000-0005-0000-0000-0000933F0000}"/>
    <cellStyle name="SAPBEXHLevel3 2 3 8" xfId="16594" xr:uid="{00000000-0005-0000-0000-0000943F0000}"/>
    <cellStyle name="SAPBEXHLevel3 2 3 9" xfId="18467" xr:uid="{00000000-0005-0000-0000-0000953F0000}"/>
    <cellStyle name="SAPBEXHLevel3 2 4" xfId="1634" xr:uid="{00000000-0005-0000-0000-0000963F0000}"/>
    <cellStyle name="SAPBEXHLevel3 2 4 10" xfId="20602" xr:uid="{00000000-0005-0000-0000-0000973F0000}"/>
    <cellStyle name="SAPBEXHLevel3 2 4 11" xfId="22274" xr:uid="{00000000-0005-0000-0000-0000983F0000}"/>
    <cellStyle name="SAPBEXHLevel3 2 4 2" xfId="4537" xr:uid="{00000000-0005-0000-0000-0000993F0000}"/>
    <cellStyle name="SAPBEXHLevel3 2 4 3" xfId="7015" xr:uid="{00000000-0005-0000-0000-00009A3F0000}"/>
    <cellStyle name="SAPBEXHLevel3 2 4 4" xfId="8971" xr:uid="{00000000-0005-0000-0000-00009B3F0000}"/>
    <cellStyle name="SAPBEXHLevel3 2 4 5" xfId="10924" xr:uid="{00000000-0005-0000-0000-00009C3F0000}"/>
    <cellStyle name="SAPBEXHLevel3 2 4 6" xfId="12878" xr:uid="{00000000-0005-0000-0000-00009D3F0000}"/>
    <cellStyle name="SAPBEXHLevel3 2 4 7" xfId="12403" xr:uid="{00000000-0005-0000-0000-00009E3F0000}"/>
    <cellStyle name="SAPBEXHLevel3 2 4 8" xfId="16933" xr:uid="{00000000-0005-0000-0000-00009F3F0000}"/>
    <cellStyle name="SAPBEXHLevel3 2 4 9" xfId="18804" xr:uid="{00000000-0005-0000-0000-0000A03F0000}"/>
    <cellStyle name="SAPBEXHLevel3 2 5" xfId="1902" xr:uid="{00000000-0005-0000-0000-0000A13F0000}"/>
    <cellStyle name="SAPBEXHLevel3 2 5 10" xfId="20813" xr:uid="{00000000-0005-0000-0000-0000A23F0000}"/>
    <cellStyle name="SAPBEXHLevel3 2 5 11" xfId="22427" xr:uid="{00000000-0005-0000-0000-0000A33F0000}"/>
    <cellStyle name="SAPBEXHLevel3 2 5 2" xfId="4805" xr:uid="{00000000-0005-0000-0000-0000A43F0000}"/>
    <cellStyle name="SAPBEXHLevel3 2 5 3" xfId="7283" xr:uid="{00000000-0005-0000-0000-0000A53F0000}"/>
    <cellStyle name="SAPBEXHLevel3 2 5 4" xfId="9237" xr:uid="{00000000-0005-0000-0000-0000A63F0000}"/>
    <cellStyle name="SAPBEXHLevel3 2 5 5" xfId="11191" xr:uid="{00000000-0005-0000-0000-0000A73F0000}"/>
    <cellStyle name="SAPBEXHLevel3 2 5 6" xfId="13143" xr:uid="{00000000-0005-0000-0000-0000A83F0000}"/>
    <cellStyle name="SAPBEXHLevel3 2 5 7" xfId="14651" xr:uid="{00000000-0005-0000-0000-0000A93F0000}"/>
    <cellStyle name="SAPBEXHLevel3 2 5 8" xfId="17179" xr:uid="{00000000-0005-0000-0000-0000AA3F0000}"/>
    <cellStyle name="SAPBEXHLevel3 2 5 9" xfId="19038" xr:uid="{00000000-0005-0000-0000-0000AB3F0000}"/>
    <cellStyle name="SAPBEXHLevel3 2 6" xfId="2047" xr:uid="{00000000-0005-0000-0000-0000AC3F0000}"/>
    <cellStyle name="SAPBEXHLevel3 2 6 10" xfId="20949" xr:uid="{00000000-0005-0000-0000-0000AD3F0000}"/>
    <cellStyle name="SAPBEXHLevel3 2 6 11" xfId="22559" xr:uid="{00000000-0005-0000-0000-0000AE3F0000}"/>
    <cellStyle name="SAPBEXHLevel3 2 6 2" xfId="4950" xr:uid="{00000000-0005-0000-0000-0000AF3F0000}"/>
    <cellStyle name="SAPBEXHLevel3 2 6 3" xfId="7427" xr:uid="{00000000-0005-0000-0000-0000B03F0000}"/>
    <cellStyle name="SAPBEXHLevel3 2 6 4" xfId="9380" xr:uid="{00000000-0005-0000-0000-0000B13F0000}"/>
    <cellStyle name="SAPBEXHLevel3 2 6 5" xfId="11335" xr:uid="{00000000-0005-0000-0000-0000B23F0000}"/>
    <cellStyle name="SAPBEXHLevel3 2 6 6" xfId="13287" xr:uid="{00000000-0005-0000-0000-0000B33F0000}"/>
    <cellStyle name="SAPBEXHLevel3 2 6 7" xfId="14810" xr:uid="{00000000-0005-0000-0000-0000B43F0000}"/>
    <cellStyle name="SAPBEXHLevel3 2 6 8" xfId="17319" xr:uid="{00000000-0005-0000-0000-0000B53F0000}"/>
    <cellStyle name="SAPBEXHLevel3 2 6 9" xfId="19174" xr:uid="{00000000-0005-0000-0000-0000B63F0000}"/>
    <cellStyle name="SAPBEXHLevel3 2 7" xfId="2592" xr:uid="{00000000-0005-0000-0000-0000B73F0000}"/>
    <cellStyle name="SAPBEXHLevel3 2 7 10" xfId="21448" xr:uid="{00000000-0005-0000-0000-0000B83F0000}"/>
    <cellStyle name="SAPBEXHLevel3 2 7 11" xfId="23001" xr:uid="{00000000-0005-0000-0000-0000B93F0000}"/>
    <cellStyle name="SAPBEXHLevel3 2 7 2" xfId="5494" xr:uid="{00000000-0005-0000-0000-0000BA3F0000}"/>
    <cellStyle name="SAPBEXHLevel3 2 7 3" xfId="7970" xr:uid="{00000000-0005-0000-0000-0000BB3F0000}"/>
    <cellStyle name="SAPBEXHLevel3 2 7 4" xfId="9922" xr:uid="{00000000-0005-0000-0000-0000BC3F0000}"/>
    <cellStyle name="SAPBEXHLevel3 2 7 5" xfId="11877" xr:uid="{00000000-0005-0000-0000-0000BD3F0000}"/>
    <cellStyle name="SAPBEXHLevel3 2 7 6" xfId="13829" xr:uid="{00000000-0005-0000-0000-0000BE3F0000}"/>
    <cellStyle name="SAPBEXHLevel3 2 7 7" xfId="12437" xr:uid="{00000000-0005-0000-0000-0000BF3F0000}"/>
    <cellStyle name="SAPBEXHLevel3 2 7 8" xfId="17851" xr:uid="{00000000-0005-0000-0000-0000C03F0000}"/>
    <cellStyle name="SAPBEXHLevel3 2 7 9" xfId="19689" xr:uid="{00000000-0005-0000-0000-0000C13F0000}"/>
    <cellStyle name="SAPBEXHLevel3 2 8" xfId="2365" xr:uid="{00000000-0005-0000-0000-0000C23F0000}"/>
    <cellStyle name="SAPBEXHLevel3 2 8 10" xfId="21245" xr:uid="{00000000-0005-0000-0000-0000C33F0000}"/>
    <cellStyle name="SAPBEXHLevel3 2 8 11" xfId="22821" xr:uid="{00000000-0005-0000-0000-0000C43F0000}"/>
    <cellStyle name="SAPBEXHLevel3 2 8 2" xfId="5268" xr:uid="{00000000-0005-0000-0000-0000C53F0000}"/>
    <cellStyle name="SAPBEXHLevel3 2 8 3" xfId="7744" xr:uid="{00000000-0005-0000-0000-0000C63F0000}"/>
    <cellStyle name="SAPBEXHLevel3 2 8 4" xfId="9697" xr:uid="{00000000-0005-0000-0000-0000C73F0000}"/>
    <cellStyle name="SAPBEXHLevel3 2 8 5" xfId="11651" xr:uid="{00000000-0005-0000-0000-0000C83F0000}"/>
    <cellStyle name="SAPBEXHLevel3 2 8 6" xfId="13603" xr:uid="{00000000-0005-0000-0000-0000C93F0000}"/>
    <cellStyle name="SAPBEXHLevel3 2 8 7" xfId="10474" xr:uid="{00000000-0005-0000-0000-0000CA3F0000}"/>
    <cellStyle name="SAPBEXHLevel3 2 8 8" xfId="17631" xr:uid="{00000000-0005-0000-0000-0000CB3F0000}"/>
    <cellStyle name="SAPBEXHLevel3 2 8 9" xfId="19477" xr:uid="{00000000-0005-0000-0000-0000CC3F0000}"/>
    <cellStyle name="SAPBEXHLevel3 2 9" xfId="3330" xr:uid="{00000000-0005-0000-0000-0000CD3F0000}"/>
    <cellStyle name="SAPBEXHLevel3 20" xfId="14916" xr:uid="{00000000-0005-0000-0000-0000CE3F0000}"/>
    <cellStyle name="SAPBEXHLevel3 21" xfId="15163" xr:uid="{00000000-0005-0000-0000-0000CF3F0000}"/>
    <cellStyle name="SAPBEXHLevel3 22" xfId="19220" xr:uid="{00000000-0005-0000-0000-0000D03F0000}"/>
    <cellStyle name="SAPBEXHLevel3 23" xfId="17376" xr:uid="{00000000-0005-0000-0000-0000D13F0000}"/>
    <cellStyle name="SAPBEXHLevel3 3" xfId="460" xr:uid="{00000000-0005-0000-0000-0000D23F0000}"/>
    <cellStyle name="SAPBEXHLevel3 3 10" xfId="3363" xr:uid="{00000000-0005-0000-0000-0000D33F0000}"/>
    <cellStyle name="SAPBEXHLevel3 3 11" xfId="5841" xr:uid="{00000000-0005-0000-0000-0000D43F0000}"/>
    <cellStyle name="SAPBEXHLevel3 3 12" xfId="6157" xr:uid="{00000000-0005-0000-0000-0000D53F0000}"/>
    <cellStyle name="SAPBEXHLevel3 3 13" xfId="5968" xr:uid="{00000000-0005-0000-0000-0000D63F0000}"/>
    <cellStyle name="SAPBEXHLevel3 3 14" xfId="5191" xr:uid="{00000000-0005-0000-0000-0000D73F0000}"/>
    <cellStyle name="SAPBEXHLevel3 3 15" xfId="14303" xr:uid="{00000000-0005-0000-0000-0000D83F0000}"/>
    <cellStyle name="SAPBEXHLevel3 3 16" xfId="11408" xr:uid="{00000000-0005-0000-0000-0000D93F0000}"/>
    <cellStyle name="SAPBEXHLevel3 3 17" xfId="15564" xr:uid="{00000000-0005-0000-0000-0000DA3F0000}"/>
    <cellStyle name="SAPBEXHLevel3 3 18" xfId="19398" xr:uid="{00000000-0005-0000-0000-0000DB3F0000}"/>
    <cellStyle name="SAPBEXHLevel3 3 19" xfId="10756" xr:uid="{00000000-0005-0000-0000-0000DC3F0000}"/>
    <cellStyle name="SAPBEXHLevel3 3 2" xfId="611" xr:uid="{00000000-0005-0000-0000-0000DD3F0000}"/>
    <cellStyle name="SAPBEXHLevel3 3 2 10" xfId="14680" xr:uid="{00000000-0005-0000-0000-0000DE3F0000}"/>
    <cellStyle name="SAPBEXHLevel3 3 2 11" xfId="6776" xr:uid="{00000000-0005-0000-0000-0000DF3F0000}"/>
    <cellStyle name="SAPBEXHLevel3 3 2 12" xfId="17737" xr:uid="{00000000-0005-0000-0000-0000E03F0000}"/>
    <cellStyle name="SAPBEXHLevel3 3 2 13" xfId="19747" xr:uid="{00000000-0005-0000-0000-0000E13F0000}"/>
    <cellStyle name="SAPBEXHLevel3 3 2 14" xfId="21337" xr:uid="{00000000-0005-0000-0000-0000E23F0000}"/>
    <cellStyle name="SAPBEXHLevel3 3 2 2" xfId="1105" xr:uid="{00000000-0005-0000-0000-0000E33F0000}"/>
    <cellStyle name="SAPBEXHLevel3 3 2 2 10" xfId="20151" xr:uid="{00000000-0005-0000-0000-0000E43F0000}"/>
    <cellStyle name="SAPBEXHLevel3 3 2 2 11" xfId="21890" xr:uid="{00000000-0005-0000-0000-0000E53F0000}"/>
    <cellStyle name="SAPBEXHLevel3 3 2 2 2" xfId="4008" xr:uid="{00000000-0005-0000-0000-0000E63F0000}"/>
    <cellStyle name="SAPBEXHLevel3 3 2 2 3" xfId="6486" xr:uid="{00000000-0005-0000-0000-0000E73F0000}"/>
    <cellStyle name="SAPBEXHLevel3 3 2 2 4" xfId="8443" xr:uid="{00000000-0005-0000-0000-0000E83F0000}"/>
    <cellStyle name="SAPBEXHLevel3 3 2 2 5" xfId="10396" xr:uid="{00000000-0005-0000-0000-0000E93F0000}"/>
    <cellStyle name="SAPBEXHLevel3 3 2 2 6" xfId="12351" xr:uid="{00000000-0005-0000-0000-0000EA3F0000}"/>
    <cellStyle name="SAPBEXHLevel3 3 2 2 7" xfId="14189" xr:uid="{00000000-0005-0000-0000-0000EB3F0000}"/>
    <cellStyle name="SAPBEXHLevel3 3 2 2 8" xfId="16429" xr:uid="{00000000-0005-0000-0000-0000EC3F0000}"/>
    <cellStyle name="SAPBEXHLevel3 3 2 2 9" xfId="18317" xr:uid="{00000000-0005-0000-0000-0000ED3F0000}"/>
    <cellStyle name="SAPBEXHLevel3 3 2 3" xfId="1390" xr:uid="{00000000-0005-0000-0000-0000EE3F0000}"/>
    <cellStyle name="SAPBEXHLevel3 3 2 3 10" xfId="20375" xr:uid="{00000000-0005-0000-0000-0000EF3F0000}"/>
    <cellStyle name="SAPBEXHLevel3 3 2 3 11" xfId="22067" xr:uid="{00000000-0005-0000-0000-0000F03F0000}"/>
    <cellStyle name="SAPBEXHLevel3 3 2 3 2" xfId="4293" xr:uid="{00000000-0005-0000-0000-0000F13F0000}"/>
    <cellStyle name="SAPBEXHLevel3 3 2 3 3" xfId="6771" xr:uid="{00000000-0005-0000-0000-0000F23F0000}"/>
    <cellStyle name="SAPBEXHLevel3 3 2 3 4" xfId="8727" xr:uid="{00000000-0005-0000-0000-0000F33F0000}"/>
    <cellStyle name="SAPBEXHLevel3 3 2 3 5" xfId="10680" xr:uid="{00000000-0005-0000-0000-0000F43F0000}"/>
    <cellStyle name="SAPBEXHLevel3 3 2 3 6" xfId="12634" xr:uid="{00000000-0005-0000-0000-0000F53F0000}"/>
    <cellStyle name="SAPBEXHLevel3 3 2 3 7" xfId="14489" xr:uid="{00000000-0005-0000-0000-0000F63F0000}"/>
    <cellStyle name="SAPBEXHLevel3 3 2 3 8" xfId="16696" xr:uid="{00000000-0005-0000-0000-0000F73F0000}"/>
    <cellStyle name="SAPBEXHLevel3 3 2 3 9" xfId="18568" xr:uid="{00000000-0005-0000-0000-0000F83F0000}"/>
    <cellStyle name="SAPBEXHLevel3 3 2 4" xfId="2004" xr:uid="{00000000-0005-0000-0000-0000F93F0000}"/>
    <cellStyle name="SAPBEXHLevel3 3 2 4 10" xfId="20915" xr:uid="{00000000-0005-0000-0000-0000FA3F0000}"/>
    <cellStyle name="SAPBEXHLevel3 3 2 4 11" xfId="22529" xr:uid="{00000000-0005-0000-0000-0000FB3F0000}"/>
    <cellStyle name="SAPBEXHLevel3 3 2 4 2" xfId="4907" xr:uid="{00000000-0005-0000-0000-0000FC3F0000}"/>
    <cellStyle name="SAPBEXHLevel3 3 2 4 3" xfId="7385" xr:uid="{00000000-0005-0000-0000-0000FD3F0000}"/>
    <cellStyle name="SAPBEXHLevel3 3 2 4 4" xfId="9339" xr:uid="{00000000-0005-0000-0000-0000FE3F0000}"/>
    <cellStyle name="SAPBEXHLevel3 3 2 4 5" xfId="11293" xr:uid="{00000000-0005-0000-0000-0000FF3F0000}"/>
    <cellStyle name="SAPBEXHLevel3 3 2 4 6" xfId="13245" xr:uid="{00000000-0005-0000-0000-000000400000}"/>
    <cellStyle name="SAPBEXHLevel3 3 2 4 7" xfId="15279" xr:uid="{00000000-0005-0000-0000-000001400000}"/>
    <cellStyle name="SAPBEXHLevel3 3 2 4 8" xfId="17281" xr:uid="{00000000-0005-0000-0000-000002400000}"/>
    <cellStyle name="SAPBEXHLevel3 3 2 4 9" xfId="19140" xr:uid="{00000000-0005-0000-0000-000003400000}"/>
    <cellStyle name="SAPBEXHLevel3 3 2 5" xfId="3514" xr:uid="{00000000-0005-0000-0000-000004400000}"/>
    <cellStyle name="SAPBEXHLevel3 3 2 6" xfId="5992" xr:uid="{00000000-0005-0000-0000-000005400000}"/>
    <cellStyle name="SAPBEXHLevel3 3 2 7" xfId="6109" xr:uid="{00000000-0005-0000-0000-000006400000}"/>
    <cellStyle name="SAPBEXHLevel3 3 2 8" xfId="9808" xr:uid="{00000000-0005-0000-0000-000007400000}"/>
    <cellStyle name="SAPBEXHLevel3 3 2 9" xfId="11763" xr:uid="{00000000-0005-0000-0000-000008400000}"/>
    <cellStyle name="SAPBEXHLevel3 3 3" xfId="1008" xr:uid="{00000000-0005-0000-0000-000009400000}"/>
    <cellStyle name="SAPBEXHLevel3 3 3 10" xfId="20055" xr:uid="{00000000-0005-0000-0000-00000A400000}"/>
    <cellStyle name="SAPBEXHLevel3 3 3 11" xfId="21802" xr:uid="{00000000-0005-0000-0000-00000B400000}"/>
    <cellStyle name="SAPBEXHLevel3 3 3 2" xfId="3911" xr:uid="{00000000-0005-0000-0000-00000C400000}"/>
    <cellStyle name="SAPBEXHLevel3 3 3 3" xfId="6389" xr:uid="{00000000-0005-0000-0000-00000D400000}"/>
    <cellStyle name="SAPBEXHLevel3 3 3 4" xfId="8346" xr:uid="{00000000-0005-0000-0000-00000E400000}"/>
    <cellStyle name="SAPBEXHLevel3 3 3 5" xfId="10299" xr:uid="{00000000-0005-0000-0000-00000F400000}"/>
    <cellStyle name="SAPBEXHLevel3 3 3 6" xfId="12254" xr:uid="{00000000-0005-0000-0000-000010400000}"/>
    <cellStyle name="SAPBEXHLevel3 3 3 7" xfId="15048" xr:uid="{00000000-0005-0000-0000-000011400000}"/>
    <cellStyle name="SAPBEXHLevel3 3 3 8" xfId="16332" xr:uid="{00000000-0005-0000-0000-000012400000}"/>
    <cellStyle name="SAPBEXHLevel3 3 3 9" xfId="18220" xr:uid="{00000000-0005-0000-0000-000013400000}"/>
    <cellStyle name="SAPBEXHLevel3 3 4" xfId="1321" xr:uid="{00000000-0005-0000-0000-000014400000}"/>
    <cellStyle name="SAPBEXHLevel3 3 4 10" xfId="20306" xr:uid="{00000000-0005-0000-0000-000015400000}"/>
    <cellStyle name="SAPBEXHLevel3 3 4 11" xfId="21998" xr:uid="{00000000-0005-0000-0000-000016400000}"/>
    <cellStyle name="SAPBEXHLevel3 3 4 2" xfId="4224" xr:uid="{00000000-0005-0000-0000-000017400000}"/>
    <cellStyle name="SAPBEXHLevel3 3 4 3" xfId="6702" xr:uid="{00000000-0005-0000-0000-000018400000}"/>
    <cellStyle name="SAPBEXHLevel3 3 4 4" xfId="8658" xr:uid="{00000000-0005-0000-0000-000019400000}"/>
    <cellStyle name="SAPBEXHLevel3 3 4 5" xfId="10611" xr:uid="{00000000-0005-0000-0000-00001A400000}"/>
    <cellStyle name="SAPBEXHLevel3 3 4 6" xfId="12565" xr:uid="{00000000-0005-0000-0000-00001B400000}"/>
    <cellStyle name="SAPBEXHLevel3 3 4 7" xfId="12389" xr:uid="{00000000-0005-0000-0000-00001C400000}"/>
    <cellStyle name="SAPBEXHLevel3 3 4 8" xfId="16627" xr:uid="{00000000-0005-0000-0000-00001D400000}"/>
    <cellStyle name="SAPBEXHLevel3 3 4 9" xfId="18499" xr:uid="{00000000-0005-0000-0000-00001E400000}"/>
    <cellStyle name="SAPBEXHLevel3 3 5" xfId="1666" xr:uid="{00000000-0005-0000-0000-00001F400000}"/>
    <cellStyle name="SAPBEXHLevel3 3 5 10" xfId="20634" xr:uid="{00000000-0005-0000-0000-000020400000}"/>
    <cellStyle name="SAPBEXHLevel3 3 5 11" xfId="22306" xr:uid="{00000000-0005-0000-0000-000021400000}"/>
    <cellStyle name="SAPBEXHLevel3 3 5 2" xfId="4569" xr:uid="{00000000-0005-0000-0000-000022400000}"/>
    <cellStyle name="SAPBEXHLevel3 3 5 3" xfId="7047" xr:uid="{00000000-0005-0000-0000-000023400000}"/>
    <cellStyle name="SAPBEXHLevel3 3 5 4" xfId="9003" xr:uid="{00000000-0005-0000-0000-000024400000}"/>
    <cellStyle name="SAPBEXHLevel3 3 5 5" xfId="10956" xr:uid="{00000000-0005-0000-0000-000025400000}"/>
    <cellStyle name="SAPBEXHLevel3 3 5 6" xfId="12910" xr:uid="{00000000-0005-0000-0000-000026400000}"/>
    <cellStyle name="SAPBEXHLevel3 3 5 7" xfId="13332" xr:uid="{00000000-0005-0000-0000-000027400000}"/>
    <cellStyle name="SAPBEXHLevel3 3 5 8" xfId="16965" xr:uid="{00000000-0005-0000-0000-000028400000}"/>
    <cellStyle name="SAPBEXHLevel3 3 5 9" xfId="18836" xr:uid="{00000000-0005-0000-0000-000029400000}"/>
    <cellStyle name="SAPBEXHLevel3 3 6" xfId="1933" xr:uid="{00000000-0005-0000-0000-00002A400000}"/>
    <cellStyle name="SAPBEXHLevel3 3 6 10" xfId="20844" xr:uid="{00000000-0005-0000-0000-00002B400000}"/>
    <cellStyle name="SAPBEXHLevel3 3 6 11" xfId="22458" xr:uid="{00000000-0005-0000-0000-00002C400000}"/>
    <cellStyle name="SAPBEXHLevel3 3 6 2" xfId="4836" xr:uid="{00000000-0005-0000-0000-00002D400000}"/>
    <cellStyle name="SAPBEXHLevel3 3 6 3" xfId="7314" xr:uid="{00000000-0005-0000-0000-00002E400000}"/>
    <cellStyle name="SAPBEXHLevel3 3 6 4" xfId="9268" xr:uid="{00000000-0005-0000-0000-00002F400000}"/>
    <cellStyle name="SAPBEXHLevel3 3 6 5" xfId="11222" xr:uid="{00000000-0005-0000-0000-000030400000}"/>
    <cellStyle name="SAPBEXHLevel3 3 6 6" xfId="13174" xr:uid="{00000000-0005-0000-0000-000031400000}"/>
    <cellStyle name="SAPBEXHLevel3 3 6 7" xfId="3039" xr:uid="{00000000-0005-0000-0000-000032400000}"/>
    <cellStyle name="SAPBEXHLevel3 3 6 8" xfId="17210" xr:uid="{00000000-0005-0000-0000-000033400000}"/>
    <cellStyle name="SAPBEXHLevel3 3 6 9" xfId="19069" xr:uid="{00000000-0005-0000-0000-000034400000}"/>
    <cellStyle name="SAPBEXHLevel3 3 7" xfId="2036" xr:uid="{00000000-0005-0000-0000-000035400000}"/>
    <cellStyle name="SAPBEXHLevel3 3 7 10" xfId="20938" xr:uid="{00000000-0005-0000-0000-000036400000}"/>
    <cellStyle name="SAPBEXHLevel3 3 7 11" xfId="22548" xr:uid="{00000000-0005-0000-0000-000037400000}"/>
    <cellStyle name="SAPBEXHLevel3 3 7 2" xfId="4939" xr:uid="{00000000-0005-0000-0000-000038400000}"/>
    <cellStyle name="SAPBEXHLevel3 3 7 3" xfId="7416" xr:uid="{00000000-0005-0000-0000-000039400000}"/>
    <cellStyle name="SAPBEXHLevel3 3 7 4" xfId="9369" xr:uid="{00000000-0005-0000-0000-00003A400000}"/>
    <cellStyle name="SAPBEXHLevel3 3 7 5" xfId="11324" xr:uid="{00000000-0005-0000-0000-00003B400000}"/>
    <cellStyle name="SAPBEXHLevel3 3 7 6" xfId="13276" xr:uid="{00000000-0005-0000-0000-00003C400000}"/>
    <cellStyle name="SAPBEXHLevel3 3 7 7" xfId="14596" xr:uid="{00000000-0005-0000-0000-00003D400000}"/>
    <cellStyle name="SAPBEXHLevel3 3 7 8" xfId="17308" xr:uid="{00000000-0005-0000-0000-00003E400000}"/>
    <cellStyle name="SAPBEXHLevel3 3 7 9" xfId="19163" xr:uid="{00000000-0005-0000-0000-00003F400000}"/>
    <cellStyle name="SAPBEXHLevel3 3 8" xfId="2498" xr:uid="{00000000-0005-0000-0000-000040400000}"/>
    <cellStyle name="SAPBEXHLevel3 3 8 10" xfId="21356" xr:uid="{00000000-0005-0000-0000-000041400000}"/>
    <cellStyle name="SAPBEXHLevel3 3 8 11" xfId="22910" xr:uid="{00000000-0005-0000-0000-000042400000}"/>
    <cellStyle name="SAPBEXHLevel3 3 8 2" xfId="5400" xr:uid="{00000000-0005-0000-0000-000043400000}"/>
    <cellStyle name="SAPBEXHLevel3 3 8 3" xfId="7876" xr:uid="{00000000-0005-0000-0000-000044400000}"/>
    <cellStyle name="SAPBEXHLevel3 3 8 4" xfId="9828" xr:uid="{00000000-0005-0000-0000-000045400000}"/>
    <cellStyle name="SAPBEXHLevel3 3 8 5" xfId="11783" xr:uid="{00000000-0005-0000-0000-000046400000}"/>
    <cellStyle name="SAPBEXHLevel3 3 8 6" xfId="13735" xr:uid="{00000000-0005-0000-0000-000047400000}"/>
    <cellStyle name="SAPBEXHLevel3 3 8 7" xfId="15774" xr:uid="{00000000-0005-0000-0000-000048400000}"/>
    <cellStyle name="SAPBEXHLevel3 3 8 8" xfId="17757" xr:uid="{00000000-0005-0000-0000-000049400000}"/>
    <cellStyle name="SAPBEXHLevel3 3 8 9" xfId="19596" xr:uid="{00000000-0005-0000-0000-00004A400000}"/>
    <cellStyle name="SAPBEXHLevel3 3 9" xfId="2754" xr:uid="{00000000-0005-0000-0000-00004B400000}"/>
    <cellStyle name="SAPBEXHLevel3 3 9 10" xfId="21592" xr:uid="{00000000-0005-0000-0000-00004C400000}"/>
    <cellStyle name="SAPBEXHLevel3 3 9 11" xfId="23122" xr:uid="{00000000-0005-0000-0000-00004D400000}"/>
    <cellStyle name="SAPBEXHLevel3 3 9 2" xfId="5656" xr:uid="{00000000-0005-0000-0000-00004E400000}"/>
    <cellStyle name="SAPBEXHLevel3 3 9 3" xfId="8132" xr:uid="{00000000-0005-0000-0000-00004F400000}"/>
    <cellStyle name="SAPBEXHLevel3 3 9 4" xfId="10084" xr:uid="{00000000-0005-0000-0000-000050400000}"/>
    <cellStyle name="SAPBEXHLevel3 3 9 5" xfId="12039" xr:uid="{00000000-0005-0000-0000-000051400000}"/>
    <cellStyle name="SAPBEXHLevel3 3 9 6" xfId="13989" xr:uid="{00000000-0005-0000-0000-000052400000}"/>
    <cellStyle name="SAPBEXHLevel3 3 9 7" xfId="16118" xr:uid="{00000000-0005-0000-0000-000053400000}"/>
    <cellStyle name="SAPBEXHLevel3 3 9 8" xfId="18006" xr:uid="{00000000-0005-0000-0000-000054400000}"/>
    <cellStyle name="SAPBEXHLevel3 3 9 9" xfId="19842" xr:uid="{00000000-0005-0000-0000-000055400000}"/>
    <cellStyle name="SAPBEXHLevel3 4" xfId="462" xr:uid="{00000000-0005-0000-0000-000056400000}"/>
    <cellStyle name="SAPBEXHLevel3 4 10" xfId="5843" xr:uid="{00000000-0005-0000-0000-000057400000}"/>
    <cellStyle name="SAPBEXHLevel3 4 11" xfId="7658" xr:uid="{00000000-0005-0000-0000-000058400000}"/>
    <cellStyle name="SAPBEXHLevel3 4 12" xfId="5969" xr:uid="{00000000-0005-0000-0000-000059400000}"/>
    <cellStyle name="SAPBEXHLevel3 4 13" xfId="2990" xr:uid="{00000000-0005-0000-0000-00005A400000}"/>
    <cellStyle name="SAPBEXHLevel3 4 14" xfId="15195" xr:uid="{00000000-0005-0000-0000-00005B400000}"/>
    <cellStyle name="SAPBEXHLevel3 4 15" xfId="6557" xr:uid="{00000000-0005-0000-0000-00005C400000}"/>
    <cellStyle name="SAPBEXHLevel3 4 16" xfId="15380" xr:uid="{00000000-0005-0000-0000-00005D400000}"/>
    <cellStyle name="SAPBEXHLevel3 4 17" xfId="10493" xr:uid="{00000000-0005-0000-0000-00005E400000}"/>
    <cellStyle name="SAPBEXHLevel3 4 18" xfId="15220" xr:uid="{00000000-0005-0000-0000-00005F400000}"/>
    <cellStyle name="SAPBEXHLevel3 4 2" xfId="1010" xr:uid="{00000000-0005-0000-0000-000060400000}"/>
    <cellStyle name="SAPBEXHLevel3 4 2 10" xfId="20057" xr:uid="{00000000-0005-0000-0000-000061400000}"/>
    <cellStyle name="SAPBEXHLevel3 4 2 11" xfId="21804" xr:uid="{00000000-0005-0000-0000-000062400000}"/>
    <cellStyle name="SAPBEXHLevel3 4 2 2" xfId="3913" xr:uid="{00000000-0005-0000-0000-000063400000}"/>
    <cellStyle name="SAPBEXHLevel3 4 2 3" xfId="6391" xr:uid="{00000000-0005-0000-0000-000064400000}"/>
    <cellStyle name="SAPBEXHLevel3 4 2 4" xfId="8348" xr:uid="{00000000-0005-0000-0000-000065400000}"/>
    <cellStyle name="SAPBEXHLevel3 4 2 5" xfId="10301" xr:uid="{00000000-0005-0000-0000-000066400000}"/>
    <cellStyle name="SAPBEXHLevel3 4 2 6" xfId="12256" xr:uid="{00000000-0005-0000-0000-000067400000}"/>
    <cellStyle name="SAPBEXHLevel3 4 2 7" xfId="14455" xr:uid="{00000000-0005-0000-0000-000068400000}"/>
    <cellStyle name="SAPBEXHLevel3 4 2 8" xfId="16334" xr:uid="{00000000-0005-0000-0000-000069400000}"/>
    <cellStyle name="SAPBEXHLevel3 4 2 9" xfId="18222" xr:uid="{00000000-0005-0000-0000-00006A400000}"/>
    <cellStyle name="SAPBEXHLevel3 4 3" xfId="1323" xr:uid="{00000000-0005-0000-0000-00006B400000}"/>
    <cellStyle name="SAPBEXHLevel3 4 3 10" xfId="20308" xr:uid="{00000000-0005-0000-0000-00006C400000}"/>
    <cellStyle name="SAPBEXHLevel3 4 3 11" xfId="22000" xr:uid="{00000000-0005-0000-0000-00006D400000}"/>
    <cellStyle name="SAPBEXHLevel3 4 3 2" xfId="4226" xr:uid="{00000000-0005-0000-0000-00006E400000}"/>
    <cellStyle name="SAPBEXHLevel3 4 3 3" xfId="6704" xr:uid="{00000000-0005-0000-0000-00006F400000}"/>
    <cellStyle name="SAPBEXHLevel3 4 3 4" xfId="8660" xr:uid="{00000000-0005-0000-0000-000070400000}"/>
    <cellStyle name="SAPBEXHLevel3 4 3 5" xfId="10613" xr:uid="{00000000-0005-0000-0000-000071400000}"/>
    <cellStyle name="SAPBEXHLevel3 4 3 6" xfId="12567" xr:uid="{00000000-0005-0000-0000-000072400000}"/>
    <cellStyle name="SAPBEXHLevel3 4 3 7" xfId="15676" xr:uid="{00000000-0005-0000-0000-000073400000}"/>
    <cellStyle name="SAPBEXHLevel3 4 3 8" xfId="16629" xr:uid="{00000000-0005-0000-0000-000074400000}"/>
    <cellStyle name="SAPBEXHLevel3 4 3 9" xfId="18501" xr:uid="{00000000-0005-0000-0000-000075400000}"/>
    <cellStyle name="SAPBEXHLevel3 4 4" xfId="1668" xr:uid="{00000000-0005-0000-0000-000076400000}"/>
    <cellStyle name="SAPBEXHLevel3 4 4 10" xfId="20636" xr:uid="{00000000-0005-0000-0000-000077400000}"/>
    <cellStyle name="SAPBEXHLevel3 4 4 11" xfId="22308" xr:uid="{00000000-0005-0000-0000-000078400000}"/>
    <cellStyle name="SAPBEXHLevel3 4 4 2" xfId="4571" xr:uid="{00000000-0005-0000-0000-000079400000}"/>
    <cellStyle name="SAPBEXHLevel3 4 4 3" xfId="7049" xr:uid="{00000000-0005-0000-0000-00007A400000}"/>
    <cellStyle name="SAPBEXHLevel3 4 4 4" xfId="9005" xr:uid="{00000000-0005-0000-0000-00007B400000}"/>
    <cellStyle name="SAPBEXHLevel3 4 4 5" xfId="10958" xr:uid="{00000000-0005-0000-0000-00007C400000}"/>
    <cellStyle name="SAPBEXHLevel3 4 4 6" xfId="12912" xr:uid="{00000000-0005-0000-0000-00007D400000}"/>
    <cellStyle name="SAPBEXHLevel3 4 4 7" xfId="11095" xr:uid="{00000000-0005-0000-0000-00007E400000}"/>
    <cellStyle name="SAPBEXHLevel3 4 4 8" xfId="16967" xr:uid="{00000000-0005-0000-0000-00007F400000}"/>
    <cellStyle name="SAPBEXHLevel3 4 4 9" xfId="18838" xr:uid="{00000000-0005-0000-0000-000080400000}"/>
    <cellStyle name="SAPBEXHLevel3 4 5" xfId="1935" xr:uid="{00000000-0005-0000-0000-000081400000}"/>
    <cellStyle name="SAPBEXHLevel3 4 5 10" xfId="20846" xr:uid="{00000000-0005-0000-0000-000082400000}"/>
    <cellStyle name="SAPBEXHLevel3 4 5 11" xfId="22460" xr:uid="{00000000-0005-0000-0000-000083400000}"/>
    <cellStyle name="SAPBEXHLevel3 4 5 2" xfId="4838" xr:uid="{00000000-0005-0000-0000-000084400000}"/>
    <cellStyle name="SAPBEXHLevel3 4 5 3" xfId="7316" xr:uid="{00000000-0005-0000-0000-000085400000}"/>
    <cellStyle name="SAPBEXHLevel3 4 5 4" xfId="9270" xr:uid="{00000000-0005-0000-0000-000086400000}"/>
    <cellStyle name="SAPBEXHLevel3 4 5 5" xfId="11224" xr:uid="{00000000-0005-0000-0000-000087400000}"/>
    <cellStyle name="SAPBEXHLevel3 4 5 6" xfId="13176" xr:uid="{00000000-0005-0000-0000-000088400000}"/>
    <cellStyle name="SAPBEXHLevel3 4 5 7" xfId="12443" xr:uid="{00000000-0005-0000-0000-000089400000}"/>
    <cellStyle name="SAPBEXHLevel3 4 5 8" xfId="17212" xr:uid="{00000000-0005-0000-0000-00008A400000}"/>
    <cellStyle name="SAPBEXHLevel3 4 5 9" xfId="19071" xr:uid="{00000000-0005-0000-0000-00008B400000}"/>
    <cellStyle name="SAPBEXHLevel3 4 6" xfId="2134" xr:uid="{00000000-0005-0000-0000-00008C400000}"/>
    <cellStyle name="SAPBEXHLevel3 4 6 10" xfId="21028" xr:uid="{00000000-0005-0000-0000-00008D400000}"/>
    <cellStyle name="SAPBEXHLevel3 4 6 11" xfId="22619" xr:uid="{00000000-0005-0000-0000-00008E400000}"/>
    <cellStyle name="SAPBEXHLevel3 4 6 2" xfId="5037" xr:uid="{00000000-0005-0000-0000-00008F400000}"/>
    <cellStyle name="SAPBEXHLevel3 4 6 3" xfId="7514" xr:uid="{00000000-0005-0000-0000-000090400000}"/>
    <cellStyle name="SAPBEXHLevel3 4 6 4" xfId="9467" xr:uid="{00000000-0005-0000-0000-000091400000}"/>
    <cellStyle name="SAPBEXHLevel3 4 6 5" xfId="11421" xr:uid="{00000000-0005-0000-0000-000092400000}"/>
    <cellStyle name="SAPBEXHLevel3 4 6 6" xfId="13374" xr:uid="{00000000-0005-0000-0000-000093400000}"/>
    <cellStyle name="SAPBEXHLevel3 4 6 7" xfId="15117" xr:uid="{00000000-0005-0000-0000-000094400000}"/>
    <cellStyle name="SAPBEXHLevel3 4 6 8" xfId="17405" xr:uid="{00000000-0005-0000-0000-000095400000}"/>
    <cellStyle name="SAPBEXHLevel3 4 6 9" xfId="19257" xr:uid="{00000000-0005-0000-0000-000096400000}"/>
    <cellStyle name="SAPBEXHLevel3 4 7" xfId="2638" xr:uid="{00000000-0005-0000-0000-000097400000}"/>
    <cellStyle name="SAPBEXHLevel3 4 7 10" xfId="21487" xr:uid="{00000000-0005-0000-0000-000098400000}"/>
    <cellStyle name="SAPBEXHLevel3 4 7 11" xfId="23032" xr:uid="{00000000-0005-0000-0000-000099400000}"/>
    <cellStyle name="SAPBEXHLevel3 4 7 2" xfId="5540" xr:uid="{00000000-0005-0000-0000-00009A400000}"/>
    <cellStyle name="SAPBEXHLevel3 4 7 3" xfId="8016" xr:uid="{00000000-0005-0000-0000-00009B400000}"/>
    <cellStyle name="SAPBEXHLevel3 4 7 4" xfId="9968" xr:uid="{00000000-0005-0000-0000-00009C400000}"/>
    <cellStyle name="SAPBEXHLevel3 4 7 5" xfId="11923" xr:uid="{00000000-0005-0000-0000-00009D400000}"/>
    <cellStyle name="SAPBEXHLevel3 4 7 6" xfId="13874" xr:uid="{00000000-0005-0000-0000-00009E400000}"/>
    <cellStyle name="SAPBEXHLevel3 4 7 7" xfId="10469" xr:uid="{00000000-0005-0000-0000-00009F400000}"/>
    <cellStyle name="SAPBEXHLevel3 4 7 8" xfId="17894" xr:uid="{00000000-0005-0000-0000-0000A0400000}"/>
    <cellStyle name="SAPBEXHLevel3 4 7 9" xfId="19732" xr:uid="{00000000-0005-0000-0000-0000A1400000}"/>
    <cellStyle name="SAPBEXHLevel3 4 8" xfId="2414" xr:uid="{00000000-0005-0000-0000-0000A2400000}"/>
    <cellStyle name="SAPBEXHLevel3 4 8 10" xfId="21294" xr:uid="{00000000-0005-0000-0000-0000A3400000}"/>
    <cellStyle name="SAPBEXHLevel3 4 8 11" xfId="22867" xr:uid="{00000000-0005-0000-0000-0000A4400000}"/>
    <cellStyle name="SAPBEXHLevel3 4 8 2" xfId="5317" xr:uid="{00000000-0005-0000-0000-0000A5400000}"/>
    <cellStyle name="SAPBEXHLevel3 4 8 3" xfId="7793" xr:uid="{00000000-0005-0000-0000-0000A6400000}"/>
    <cellStyle name="SAPBEXHLevel3 4 8 4" xfId="9746" xr:uid="{00000000-0005-0000-0000-0000A7400000}"/>
    <cellStyle name="SAPBEXHLevel3 4 8 5" xfId="11700" xr:uid="{00000000-0005-0000-0000-0000A8400000}"/>
    <cellStyle name="SAPBEXHLevel3 4 8 6" xfId="13652" xr:uid="{00000000-0005-0000-0000-0000A9400000}"/>
    <cellStyle name="SAPBEXHLevel3 4 8 7" xfId="15796" xr:uid="{00000000-0005-0000-0000-0000AA400000}"/>
    <cellStyle name="SAPBEXHLevel3 4 8 8" xfId="17680" xr:uid="{00000000-0005-0000-0000-0000AB400000}"/>
    <cellStyle name="SAPBEXHLevel3 4 8 9" xfId="19526" xr:uid="{00000000-0005-0000-0000-0000AC400000}"/>
    <cellStyle name="SAPBEXHLevel3 4 9" xfId="3365" xr:uid="{00000000-0005-0000-0000-0000AD400000}"/>
    <cellStyle name="SAPBEXHLevel3 5" xfId="492" xr:uid="{00000000-0005-0000-0000-0000AE400000}"/>
    <cellStyle name="SAPBEXHLevel3 5 10" xfId="5873" xr:uid="{00000000-0005-0000-0000-0000AF400000}"/>
    <cellStyle name="SAPBEXHLevel3 5 11" xfId="5884" xr:uid="{00000000-0005-0000-0000-0000B0400000}"/>
    <cellStyle name="SAPBEXHLevel3 5 12" xfId="9442" xr:uid="{00000000-0005-0000-0000-0000B1400000}"/>
    <cellStyle name="SAPBEXHLevel3 5 13" xfId="11396" xr:uid="{00000000-0005-0000-0000-0000B2400000}"/>
    <cellStyle name="SAPBEXHLevel3 5 14" xfId="13025" xr:uid="{00000000-0005-0000-0000-0000B3400000}"/>
    <cellStyle name="SAPBEXHLevel3 5 15" xfId="15132" xr:uid="{00000000-0005-0000-0000-0000B4400000}"/>
    <cellStyle name="SAPBEXHLevel3 5 16" xfId="17380" xr:uid="{00000000-0005-0000-0000-0000B5400000}"/>
    <cellStyle name="SAPBEXHLevel3 5 17" xfId="13857" xr:uid="{00000000-0005-0000-0000-0000B6400000}"/>
    <cellStyle name="SAPBEXHLevel3 5 18" xfId="21007" xr:uid="{00000000-0005-0000-0000-0000B7400000}"/>
    <cellStyle name="SAPBEXHLevel3 5 2" xfId="1040" xr:uid="{00000000-0005-0000-0000-0000B8400000}"/>
    <cellStyle name="SAPBEXHLevel3 5 2 10" xfId="20087" xr:uid="{00000000-0005-0000-0000-0000B9400000}"/>
    <cellStyle name="SAPBEXHLevel3 5 2 11" xfId="21834" xr:uid="{00000000-0005-0000-0000-0000BA400000}"/>
    <cellStyle name="SAPBEXHLevel3 5 2 2" xfId="3943" xr:uid="{00000000-0005-0000-0000-0000BB400000}"/>
    <cellStyle name="SAPBEXHLevel3 5 2 3" xfId="6421" xr:uid="{00000000-0005-0000-0000-0000BC400000}"/>
    <cellStyle name="SAPBEXHLevel3 5 2 4" xfId="8378" xr:uid="{00000000-0005-0000-0000-0000BD400000}"/>
    <cellStyle name="SAPBEXHLevel3 5 2 5" xfId="10331" xr:uid="{00000000-0005-0000-0000-0000BE400000}"/>
    <cellStyle name="SAPBEXHLevel3 5 2 6" xfId="12286" xr:uid="{00000000-0005-0000-0000-0000BF400000}"/>
    <cellStyle name="SAPBEXHLevel3 5 2 7" xfId="12413" xr:uid="{00000000-0005-0000-0000-0000C0400000}"/>
    <cellStyle name="SAPBEXHLevel3 5 2 8" xfId="16364" xr:uid="{00000000-0005-0000-0000-0000C1400000}"/>
    <cellStyle name="SAPBEXHLevel3 5 2 9" xfId="18252" xr:uid="{00000000-0005-0000-0000-0000C2400000}"/>
    <cellStyle name="SAPBEXHLevel3 5 3" xfId="1353" xr:uid="{00000000-0005-0000-0000-0000C3400000}"/>
    <cellStyle name="SAPBEXHLevel3 5 3 10" xfId="20338" xr:uid="{00000000-0005-0000-0000-0000C4400000}"/>
    <cellStyle name="SAPBEXHLevel3 5 3 11" xfId="22030" xr:uid="{00000000-0005-0000-0000-0000C5400000}"/>
    <cellStyle name="SAPBEXHLevel3 5 3 2" xfId="4256" xr:uid="{00000000-0005-0000-0000-0000C6400000}"/>
    <cellStyle name="SAPBEXHLevel3 5 3 3" xfId="6734" xr:uid="{00000000-0005-0000-0000-0000C7400000}"/>
    <cellStyle name="SAPBEXHLevel3 5 3 4" xfId="8690" xr:uid="{00000000-0005-0000-0000-0000C8400000}"/>
    <cellStyle name="SAPBEXHLevel3 5 3 5" xfId="10643" xr:uid="{00000000-0005-0000-0000-0000C9400000}"/>
    <cellStyle name="SAPBEXHLevel3 5 3 6" xfId="12597" xr:uid="{00000000-0005-0000-0000-0000CA400000}"/>
    <cellStyle name="SAPBEXHLevel3 5 3 7" xfId="15149" xr:uid="{00000000-0005-0000-0000-0000CB400000}"/>
    <cellStyle name="SAPBEXHLevel3 5 3 8" xfId="16659" xr:uid="{00000000-0005-0000-0000-0000CC400000}"/>
    <cellStyle name="SAPBEXHLevel3 5 3 9" xfId="18531" xr:uid="{00000000-0005-0000-0000-0000CD400000}"/>
    <cellStyle name="SAPBEXHLevel3 5 4" xfId="1698" xr:uid="{00000000-0005-0000-0000-0000CE400000}"/>
    <cellStyle name="SAPBEXHLevel3 5 4 10" xfId="20666" xr:uid="{00000000-0005-0000-0000-0000CF400000}"/>
    <cellStyle name="SAPBEXHLevel3 5 4 11" xfId="22338" xr:uid="{00000000-0005-0000-0000-0000D0400000}"/>
    <cellStyle name="SAPBEXHLevel3 5 4 2" xfId="4601" xr:uid="{00000000-0005-0000-0000-0000D1400000}"/>
    <cellStyle name="SAPBEXHLevel3 5 4 3" xfId="7079" xr:uid="{00000000-0005-0000-0000-0000D2400000}"/>
    <cellStyle name="SAPBEXHLevel3 5 4 4" xfId="9035" xr:uid="{00000000-0005-0000-0000-0000D3400000}"/>
    <cellStyle name="SAPBEXHLevel3 5 4 5" xfId="10988" xr:uid="{00000000-0005-0000-0000-0000D4400000}"/>
    <cellStyle name="SAPBEXHLevel3 5 4 6" xfId="12942" xr:uid="{00000000-0005-0000-0000-0000D5400000}"/>
    <cellStyle name="SAPBEXHLevel3 5 4 7" xfId="15835" xr:uid="{00000000-0005-0000-0000-0000D6400000}"/>
    <cellStyle name="SAPBEXHLevel3 5 4 8" xfId="16997" xr:uid="{00000000-0005-0000-0000-0000D7400000}"/>
    <cellStyle name="SAPBEXHLevel3 5 4 9" xfId="18868" xr:uid="{00000000-0005-0000-0000-0000D8400000}"/>
    <cellStyle name="SAPBEXHLevel3 5 5" xfId="1965" xr:uid="{00000000-0005-0000-0000-0000D9400000}"/>
    <cellStyle name="SAPBEXHLevel3 5 5 10" xfId="20876" xr:uid="{00000000-0005-0000-0000-0000DA400000}"/>
    <cellStyle name="SAPBEXHLevel3 5 5 11" xfId="22490" xr:uid="{00000000-0005-0000-0000-0000DB400000}"/>
    <cellStyle name="SAPBEXHLevel3 5 5 2" xfId="4868" xr:uid="{00000000-0005-0000-0000-0000DC400000}"/>
    <cellStyle name="SAPBEXHLevel3 5 5 3" xfId="7346" xr:uid="{00000000-0005-0000-0000-0000DD400000}"/>
    <cellStyle name="SAPBEXHLevel3 5 5 4" xfId="9300" xr:uid="{00000000-0005-0000-0000-0000DE400000}"/>
    <cellStyle name="SAPBEXHLevel3 5 5 5" xfId="11254" xr:uid="{00000000-0005-0000-0000-0000DF400000}"/>
    <cellStyle name="SAPBEXHLevel3 5 5 6" xfId="13206" xr:uid="{00000000-0005-0000-0000-0000E0400000}"/>
    <cellStyle name="SAPBEXHLevel3 5 5 7" xfId="2985" xr:uid="{00000000-0005-0000-0000-0000E1400000}"/>
    <cellStyle name="SAPBEXHLevel3 5 5 8" xfId="17242" xr:uid="{00000000-0005-0000-0000-0000E2400000}"/>
    <cellStyle name="SAPBEXHLevel3 5 5 9" xfId="19101" xr:uid="{00000000-0005-0000-0000-0000E3400000}"/>
    <cellStyle name="SAPBEXHLevel3 5 6" xfId="2267" xr:uid="{00000000-0005-0000-0000-0000E4400000}"/>
    <cellStyle name="SAPBEXHLevel3 5 6 10" xfId="21157" xr:uid="{00000000-0005-0000-0000-0000E5400000}"/>
    <cellStyle name="SAPBEXHLevel3 5 6 11" xfId="22742" xr:uid="{00000000-0005-0000-0000-0000E6400000}"/>
    <cellStyle name="SAPBEXHLevel3 5 6 2" xfId="5170" xr:uid="{00000000-0005-0000-0000-0000E7400000}"/>
    <cellStyle name="SAPBEXHLevel3 5 6 3" xfId="7646" xr:uid="{00000000-0005-0000-0000-0000E8400000}"/>
    <cellStyle name="SAPBEXHLevel3 5 6 4" xfId="9600" xr:uid="{00000000-0005-0000-0000-0000E9400000}"/>
    <cellStyle name="SAPBEXHLevel3 5 6 5" xfId="11554" xr:uid="{00000000-0005-0000-0000-0000EA400000}"/>
    <cellStyle name="SAPBEXHLevel3 5 6 6" xfId="13507" xr:uid="{00000000-0005-0000-0000-0000EB400000}"/>
    <cellStyle name="SAPBEXHLevel3 5 6 7" xfId="10686" xr:uid="{00000000-0005-0000-0000-0000EC400000}"/>
    <cellStyle name="SAPBEXHLevel3 5 6 8" xfId="17538" xr:uid="{00000000-0005-0000-0000-0000ED400000}"/>
    <cellStyle name="SAPBEXHLevel3 5 6 9" xfId="19387" xr:uid="{00000000-0005-0000-0000-0000EE400000}"/>
    <cellStyle name="SAPBEXHLevel3 5 7" xfId="2677" xr:uid="{00000000-0005-0000-0000-0000EF400000}"/>
    <cellStyle name="SAPBEXHLevel3 5 7 10" xfId="21516" xr:uid="{00000000-0005-0000-0000-0000F0400000}"/>
    <cellStyle name="SAPBEXHLevel3 5 7 11" xfId="23053" xr:uid="{00000000-0005-0000-0000-0000F1400000}"/>
    <cellStyle name="SAPBEXHLevel3 5 7 2" xfId="5579" xr:uid="{00000000-0005-0000-0000-0000F2400000}"/>
    <cellStyle name="SAPBEXHLevel3 5 7 3" xfId="8055" xr:uid="{00000000-0005-0000-0000-0000F3400000}"/>
    <cellStyle name="SAPBEXHLevel3 5 7 4" xfId="10007" xr:uid="{00000000-0005-0000-0000-0000F4400000}"/>
    <cellStyle name="SAPBEXHLevel3 5 7 5" xfId="11962" xr:uid="{00000000-0005-0000-0000-0000F5400000}"/>
    <cellStyle name="SAPBEXHLevel3 5 7 6" xfId="13912" xr:uid="{00000000-0005-0000-0000-0000F6400000}"/>
    <cellStyle name="SAPBEXHLevel3 5 7 7" xfId="16041" xr:uid="{00000000-0005-0000-0000-0000F7400000}"/>
    <cellStyle name="SAPBEXHLevel3 5 7 8" xfId="17930" xr:uid="{00000000-0005-0000-0000-0000F8400000}"/>
    <cellStyle name="SAPBEXHLevel3 5 7 9" xfId="19766" xr:uid="{00000000-0005-0000-0000-0000F9400000}"/>
    <cellStyle name="SAPBEXHLevel3 5 8" xfId="2853" xr:uid="{00000000-0005-0000-0000-0000FA400000}"/>
    <cellStyle name="SAPBEXHLevel3 5 8 10" xfId="21690" xr:uid="{00000000-0005-0000-0000-0000FB400000}"/>
    <cellStyle name="SAPBEXHLevel3 5 8 11" xfId="23219" xr:uid="{00000000-0005-0000-0000-0000FC400000}"/>
    <cellStyle name="SAPBEXHLevel3 5 8 2" xfId="5755" xr:uid="{00000000-0005-0000-0000-0000FD400000}"/>
    <cellStyle name="SAPBEXHLevel3 5 8 3" xfId="8231" xr:uid="{00000000-0005-0000-0000-0000FE400000}"/>
    <cellStyle name="SAPBEXHLevel3 5 8 4" xfId="10183" xr:uid="{00000000-0005-0000-0000-0000FF400000}"/>
    <cellStyle name="SAPBEXHLevel3 5 8 5" xfId="12138" xr:uid="{00000000-0005-0000-0000-000000410000}"/>
    <cellStyle name="SAPBEXHLevel3 5 8 6" xfId="14088" xr:uid="{00000000-0005-0000-0000-000001410000}"/>
    <cellStyle name="SAPBEXHLevel3 5 8 7" xfId="16217" xr:uid="{00000000-0005-0000-0000-000002410000}"/>
    <cellStyle name="SAPBEXHLevel3 5 8 8" xfId="18105" xr:uid="{00000000-0005-0000-0000-000003410000}"/>
    <cellStyle name="SAPBEXHLevel3 5 8 9" xfId="19940" xr:uid="{00000000-0005-0000-0000-000004410000}"/>
    <cellStyle name="SAPBEXHLevel3 5 9" xfId="3395" xr:uid="{00000000-0005-0000-0000-000005410000}"/>
    <cellStyle name="SAPBEXHLevel3 6" xfId="879" xr:uid="{00000000-0005-0000-0000-000006410000}"/>
    <cellStyle name="SAPBEXHLevel3 6 10" xfId="8450" xr:uid="{00000000-0005-0000-0000-000007410000}"/>
    <cellStyle name="SAPBEXHLevel3 6 11" xfId="16457" xr:uid="{00000000-0005-0000-0000-000008410000}"/>
    <cellStyle name="SAPBEXHLevel3 6 12" xfId="16505" xr:uid="{00000000-0005-0000-0000-000009410000}"/>
    <cellStyle name="SAPBEXHLevel3 6 13" xfId="20177" xr:uid="{00000000-0005-0000-0000-00000A410000}"/>
    <cellStyle name="SAPBEXHLevel3 6 2" xfId="2697" xr:uid="{00000000-0005-0000-0000-00000B410000}"/>
    <cellStyle name="SAPBEXHLevel3 6 2 10" xfId="21536" xr:uid="{00000000-0005-0000-0000-00000C410000}"/>
    <cellStyle name="SAPBEXHLevel3 6 2 11" xfId="23073" xr:uid="{00000000-0005-0000-0000-00000D410000}"/>
    <cellStyle name="SAPBEXHLevel3 6 2 2" xfId="5599" xr:uid="{00000000-0005-0000-0000-00000E410000}"/>
    <cellStyle name="SAPBEXHLevel3 6 2 3" xfId="8075" xr:uid="{00000000-0005-0000-0000-00000F410000}"/>
    <cellStyle name="SAPBEXHLevel3 6 2 4" xfId="10027" xr:uid="{00000000-0005-0000-0000-000010410000}"/>
    <cellStyle name="SAPBEXHLevel3 6 2 5" xfId="11982" xr:uid="{00000000-0005-0000-0000-000011410000}"/>
    <cellStyle name="SAPBEXHLevel3 6 2 6" xfId="13932" xr:uid="{00000000-0005-0000-0000-000012410000}"/>
    <cellStyle name="SAPBEXHLevel3 6 2 7" xfId="16061" xr:uid="{00000000-0005-0000-0000-000013410000}"/>
    <cellStyle name="SAPBEXHLevel3 6 2 8" xfId="17950" xr:uid="{00000000-0005-0000-0000-000014410000}"/>
    <cellStyle name="SAPBEXHLevel3 6 2 9" xfId="19786" xr:uid="{00000000-0005-0000-0000-000015410000}"/>
    <cellStyle name="SAPBEXHLevel3 6 3" xfId="2873" xr:uid="{00000000-0005-0000-0000-000016410000}"/>
    <cellStyle name="SAPBEXHLevel3 6 3 10" xfId="21710" xr:uid="{00000000-0005-0000-0000-000017410000}"/>
    <cellStyle name="SAPBEXHLevel3 6 3 11" xfId="23239" xr:uid="{00000000-0005-0000-0000-000018410000}"/>
    <cellStyle name="SAPBEXHLevel3 6 3 2" xfId="5775" xr:uid="{00000000-0005-0000-0000-000019410000}"/>
    <cellStyle name="SAPBEXHLevel3 6 3 3" xfId="8251" xr:uid="{00000000-0005-0000-0000-00001A410000}"/>
    <cellStyle name="SAPBEXHLevel3 6 3 4" xfId="10203" xr:uid="{00000000-0005-0000-0000-00001B410000}"/>
    <cellStyle name="SAPBEXHLevel3 6 3 5" xfId="12158" xr:uid="{00000000-0005-0000-0000-00001C410000}"/>
    <cellStyle name="SAPBEXHLevel3 6 3 6" xfId="14108" xr:uid="{00000000-0005-0000-0000-00001D410000}"/>
    <cellStyle name="SAPBEXHLevel3 6 3 7" xfId="16237" xr:uid="{00000000-0005-0000-0000-00001E410000}"/>
    <cellStyle name="SAPBEXHLevel3 6 3 8" xfId="18125" xr:uid="{00000000-0005-0000-0000-00001F410000}"/>
    <cellStyle name="SAPBEXHLevel3 6 3 9" xfId="19960" xr:uid="{00000000-0005-0000-0000-000020410000}"/>
    <cellStyle name="SAPBEXHLevel3 6 4" xfId="3782" xr:uid="{00000000-0005-0000-0000-000021410000}"/>
    <cellStyle name="SAPBEXHLevel3 6 5" xfId="6260" xr:uid="{00000000-0005-0000-0000-000022410000}"/>
    <cellStyle name="SAPBEXHLevel3 6 6" xfId="7163" xr:uid="{00000000-0005-0000-0000-000023410000}"/>
    <cellStyle name="SAPBEXHLevel3 6 7" xfId="8475" xr:uid="{00000000-0005-0000-0000-000024410000}"/>
    <cellStyle name="SAPBEXHLevel3 6 8" xfId="10428" xr:uid="{00000000-0005-0000-0000-000025410000}"/>
    <cellStyle name="SAPBEXHLevel3 6 9" xfId="15215" xr:uid="{00000000-0005-0000-0000-000026410000}"/>
    <cellStyle name="SAPBEXHLevel3 7" xfId="1211" xr:uid="{00000000-0005-0000-0000-000027410000}"/>
    <cellStyle name="SAPBEXHLevel3 7 10" xfId="20206" xr:uid="{00000000-0005-0000-0000-000028410000}"/>
    <cellStyle name="SAPBEXHLevel3 7 11" xfId="21900" xr:uid="{00000000-0005-0000-0000-000029410000}"/>
    <cellStyle name="SAPBEXHLevel3 7 2" xfId="4114" xr:uid="{00000000-0005-0000-0000-00002A410000}"/>
    <cellStyle name="SAPBEXHLevel3 7 3" xfId="6592" xr:uid="{00000000-0005-0000-0000-00002B410000}"/>
    <cellStyle name="SAPBEXHLevel3 7 4" xfId="8549" xr:uid="{00000000-0005-0000-0000-00002C410000}"/>
    <cellStyle name="SAPBEXHLevel3 7 5" xfId="10501" xr:uid="{00000000-0005-0000-0000-00002D410000}"/>
    <cellStyle name="SAPBEXHLevel3 7 6" xfId="12455" xr:uid="{00000000-0005-0000-0000-00002E410000}"/>
    <cellStyle name="SAPBEXHLevel3 7 7" xfId="15330" xr:uid="{00000000-0005-0000-0000-00002F410000}"/>
    <cellStyle name="SAPBEXHLevel3 7 8" xfId="16519" xr:uid="{00000000-0005-0000-0000-000030410000}"/>
    <cellStyle name="SAPBEXHLevel3 7 9" xfId="18392" xr:uid="{00000000-0005-0000-0000-000031410000}"/>
    <cellStyle name="SAPBEXHLevel3 8" xfId="1538" xr:uid="{00000000-0005-0000-0000-000032410000}"/>
    <cellStyle name="SAPBEXHLevel3 8 10" xfId="20507" xr:uid="{00000000-0005-0000-0000-000033410000}"/>
    <cellStyle name="SAPBEXHLevel3 8 11" xfId="22179" xr:uid="{00000000-0005-0000-0000-000034410000}"/>
    <cellStyle name="SAPBEXHLevel3 8 2" xfId="4441" xr:uid="{00000000-0005-0000-0000-000035410000}"/>
    <cellStyle name="SAPBEXHLevel3 8 3" xfId="6919" xr:uid="{00000000-0005-0000-0000-000036410000}"/>
    <cellStyle name="SAPBEXHLevel3 8 4" xfId="8875" xr:uid="{00000000-0005-0000-0000-000037410000}"/>
    <cellStyle name="SAPBEXHLevel3 8 5" xfId="10828" xr:uid="{00000000-0005-0000-0000-000038410000}"/>
    <cellStyle name="SAPBEXHLevel3 8 6" xfId="12782" xr:uid="{00000000-0005-0000-0000-000039410000}"/>
    <cellStyle name="SAPBEXHLevel3 8 7" xfId="14548" xr:uid="{00000000-0005-0000-0000-00003A410000}"/>
    <cellStyle name="SAPBEXHLevel3 8 8" xfId="16837" xr:uid="{00000000-0005-0000-0000-00003B410000}"/>
    <cellStyle name="SAPBEXHLevel3 8 9" xfId="18709" xr:uid="{00000000-0005-0000-0000-00003C410000}"/>
    <cellStyle name="SAPBEXHLevel3 9" xfId="1732" xr:uid="{00000000-0005-0000-0000-00003D410000}"/>
    <cellStyle name="SAPBEXHLevel3 9 10" xfId="20699" xr:uid="{00000000-0005-0000-0000-00003E410000}"/>
    <cellStyle name="SAPBEXHLevel3 9 11" xfId="22364" xr:uid="{00000000-0005-0000-0000-00003F410000}"/>
    <cellStyle name="SAPBEXHLevel3 9 2" xfId="4635" xr:uid="{00000000-0005-0000-0000-000040410000}"/>
    <cellStyle name="SAPBEXHLevel3 9 3" xfId="7113" xr:uid="{00000000-0005-0000-0000-000041410000}"/>
    <cellStyle name="SAPBEXHLevel3 9 4" xfId="9069" xr:uid="{00000000-0005-0000-0000-000042410000}"/>
    <cellStyle name="SAPBEXHLevel3 9 5" xfId="11022" xr:uid="{00000000-0005-0000-0000-000043410000}"/>
    <cellStyle name="SAPBEXHLevel3 9 6" xfId="12976" xr:uid="{00000000-0005-0000-0000-000044410000}"/>
    <cellStyle name="SAPBEXHLevel3 9 7" xfId="15232" xr:uid="{00000000-0005-0000-0000-000045410000}"/>
    <cellStyle name="SAPBEXHLevel3 9 8" xfId="17031" xr:uid="{00000000-0005-0000-0000-000046410000}"/>
    <cellStyle name="SAPBEXHLevel3 9 9" xfId="18902" xr:uid="{00000000-0005-0000-0000-000047410000}"/>
    <cellStyle name="SAPBEXHLevel3X" xfId="327" xr:uid="{00000000-0005-0000-0000-000048410000}"/>
    <cellStyle name="SAPBEXHLevel3X 10" xfId="1731" xr:uid="{00000000-0005-0000-0000-000049410000}"/>
    <cellStyle name="SAPBEXHLevel3X 10 10" xfId="20698" xr:uid="{00000000-0005-0000-0000-00004A410000}"/>
    <cellStyle name="SAPBEXHLevel3X 10 11" xfId="22363" xr:uid="{00000000-0005-0000-0000-00004B410000}"/>
    <cellStyle name="SAPBEXHLevel3X 10 2" xfId="4634" xr:uid="{00000000-0005-0000-0000-00004C410000}"/>
    <cellStyle name="SAPBEXHLevel3X 10 3" xfId="7112" xr:uid="{00000000-0005-0000-0000-00004D410000}"/>
    <cellStyle name="SAPBEXHLevel3X 10 4" xfId="9068" xr:uid="{00000000-0005-0000-0000-00004E410000}"/>
    <cellStyle name="SAPBEXHLevel3X 10 5" xfId="11021" xr:uid="{00000000-0005-0000-0000-00004F410000}"/>
    <cellStyle name="SAPBEXHLevel3X 10 6" xfId="12975" xr:uid="{00000000-0005-0000-0000-000050410000}"/>
    <cellStyle name="SAPBEXHLevel3X 10 7" xfId="12377" xr:uid="{00000000-0005-0000-0000-000051410000}"/>
    <cellStyle name="SAPBEXHLevel3X 10 8" xfId="17030" xr:uid="{00000000-0005-0000-0000-000052410000}"/>
    <cellStyle name="SAPBEXHLevel3X 10 9" xfId="18901" xr:uid="{00000000-0005-0000-0000-000053410000}"/>
    <cellStyle name="SAPBEXHLevel3X 11" xfId="2174" xr:uid="{00000000-0005-0000-0000-000054410000}"/>
    <cellStyle name="SAPBEXHLevel3X 11 10" xfId="21068" xr:uid="{00000000-0005-0000-0000-000055410000}"/>
    <cellStyle name="SAPBEXHLevel3X 11 11" xfId="22659" xr:uid="{00000000-0005-0000-0000-000056410000}"/>
    <cellStyle name="SAPBEXHLevel3X 11 2" xfId="5077" xr:uid="{00000000-0005-0000-0000-000057410000}"/>
    <cellStyle name="SAPBEXHLevel3X 11 3" xfId="7554" xr:uid="{00000000-0005-0000-0000-000058410000}"/>
    <cellStyle name="SAPBEXHLevel3X 11 4" xfId="9507" xr:uid="{00000000-0005-0000-0000-000059410000}"/>
    <cellStyle name="SAPBEXHLevel3X 11 5" xfId="11461" xr:uid="{00000000-0005-0000-0000-00005A410000}"/>
    <cellStyle name="SAPBEXHLevel3X 11 6" xfId="13414" xr:uid="{00000000-0005-0000-0000-00005B410000}"/>
    <cellStyle name="SAPBEXHLevel3X 11 7" xfId="11157" xr:uid="{00000000-0005-0000-0000-00005C410000}"/>
    <cellStyle name="SAPBEXHLevel3X 11 8" xfId="17445" xr:uid="{00000000-0005-0000-0000-00005D410000}"/>
    <cellStyle name="SAPBEXHLevel3X 11 9" xfId="19297" xr:uid="{00000000-0005-0000-0000-00005E410000}"/>
    <cellStyle name="SAPBEXHLevel3X 12" xfId="2404" xr:uid="{00000000-0005-0000-0000-00005F410000}"/>
    <cellStyle name="SAPBEXHLevel3X 12 10" xfId="21284" xr:uid="{00000000-0005-0000-0000-000060410000}"/>
    <cellStyle name="SAPBEXHLevel3X 12 11" xfId="22857" xr:uid="{00000000-0005-0000-0000-000061410000}"/>
    <cellStyle name="SAPBEXHLevel3X 12 2" xfId="5307" xr:uid="{00000000-0005-0000-0000-000062410000}"/>
    <cellStyle name="SAPBEXHLevel3X 12 3" xfId="7783" xr:uid="{00000000-0005-0000-0000-000063410000}"/>
    <cellStyle name="SAPBEXHLevel3X 12 4" xfId="9736" xr:uid="{00000000-0005-0000-0000-000064410000}"/>
    <cellStyle name="SAPBEXHLevel3X 12 5" xfId="11690" xr:uid="{00000000-0005-0000-0000-000065410000}"/>
    <cellStyle name="SAPBEXHLevel3X 12 6" xfId="13642" xr:uid="{00000000-0005-0000-0000-000066410000}"/>
    <cellStyle name="SAPBEXHLevel3X 12 7" xfId="15769" xr:uid="{00000000-0005-0000-0000-000067410000}"/>
    <cellStyle name="SAPBEXHLevel3X 12 8" xfId="17670" xr:uid="{00000000-0005-0000-0000-000068410000}"/>
    <cellStyle name="SAPBEXHLevel3X 12 9" xfId="19516" xr:uid="{00000000-0005-0000-0000-000069410000}"/>
    <cellStyle name="SAPBEXHLevel3X 13" xfId="2716" xr:uid="{00000000-0005-0000-0000-00006A410000}"/>
    <cellStyle name="SAPBEXHLevel3X 13 10" xfId="21554" xr:uid="{00000000-0005-0000-0000-00006B410000}"/>
    <cellStyle name="SAPBEXHLevel3X 13 11" xfId="23084" xr:uid="{00000000-0005-0000-0000-00006C410000}"/>
    <cellStyle name="SAPBEXHLevel3X 13 2" xfId="5618" xr:uid="{00000000-0005-0000-0000-00006D410000}"/>
    <cellStyle name="SAPBEXHLevel3X 13 3" xfId="8094" xr:uid="{00000000-0005-0000-0000-00006E410000}"/>
    <cellStyle name="SAPBEXHLevel3X 13 4" xfId="10046" xr:uid="{00000000-0005-0000-0000-00006F410000}"/>
    <cellStyle name="SAPBEXHLevel3X 13 5" xfId="12001" xr:uid="{00000000-0005-0000-0000-000070410000}"/>
    <cellStyle name="SAPBEXHLevel3X 13 6" xfId="13951" xr:uid="{00000000-0005-0000-0000-000071410000}"/>
    <cellStyle name="SAPBEXHLevel3X 13 7" xfId="16080" xr:uid="{00000000-0005-0000-0000-000072410000}"/>
    <cellStyle name="SAPBEXHLevel3X 13 8" xfId="17968" xr:uid="{00000000-0005-0000-0000-000073410000}"/>
    <cellStyle name="SAPBEXHLevel3X 13 9" xfId="19804" xr:uid="{00000000-0005-0000-0000-000074410000}"/>
    <cellStyle name="SAPBEXHLevel3X 14" xfId="2304" xr:uid="{00000000-0005-0000-0000-000075410000}"/>
    <cellStyle name="SAPBEXHLevel3X 14 10" xfId="21185" xr:uid="{00000000-0005-0000-0000-000076410000}"/>
    <cellStyle name="SAPBEXHLevel3X 14 11" xfId="22762" xr:uid="{00000000-0005-0000-0000-000077410000}"/>
    <cellStyle name="SAPBEXHLevel3X 14 2" xfId="5207" xr:uid="{00000000-0005-0000-0000-000078410000}"/>
    <cellStyle name="SAPBEXHLevel3X 14 3" xfId="7683" xr:uid="{00000000-0005-0000-0000-000079410000}"/>
    <cellStyle name="SAPBEXHLevel3X 14 4" xfId="9636" xr:uid="{00000000-0005-0000-0000-00007A410000}"/>
    <cellStyle name="SAPBEXHLevel3X 14 5" xfId="11590" xr:uid="{00000000-0005-0000-0000-00007B410000}"/>
    <cellStyle name="SAPBEXHLevel3X 14 6" xfId="13542" xr:uid="{00000000-0005-0000-0000-00007C410000}"/>
    <cellStyle name="SAPBEXHLevel3X 14 7" xfId="9208" xr:uid="{00000000-0005-0000-0000-00007D410000}"/>
    <cellStyle name="SAPBEXHLevel3X 14 8" xfId="17571" xr:uid="{00000000-0005-0000-0000-00007E410000}"/>
    <cellStyle name="SAPBEXHLevel3X 14 9" xfId="19417" xr:uid="{00000000-0005-0000-0000-00007F410000}"/>
    <cellStyle name="SAPBEXHLevel3X 15" xfId="3230" xr:uid="{00000000-0005-0000-0000-000080410000}"/>
    <cellStyle name="SAPBEXHLevel3X 16" xfId="5195" xr:uid="{00000000-0005-0000-0000-000081410000}"/>
    <cellStyle name="SAPBEXHLevel3X 17" xfId="2937" xr:uid="{00000000-0005-0000-0000-000082410000}"/>
    <cellStyle name="SAPBEXHLevel3X 18" xfId="6824" xr:uid="{00000000-0005-0000-0000-000083410000}"/>
    <cellStyle name="SAPBEXHLevel3X 19" xfId="8848" xr:uid="{00000000-0005-0000-0000-000084410000}"/>
    <cellStyle name="SAPBEXHLevel3X 2" xfId="365" xr:uid="{00000000-0005-0000-0000-000085410000}"/>
    <cellStyle name="SAPBEXHLevel3X 2 10" xfId="3637" xr:uid="{00000000-0005-0000-0000-000086410000}"/>
    <cellStyle name="SAPBEXHLevel3X 2 11" xfId="2927" xr:uid="{00000000-0005-0000-0000-000087410000}"/>
    <cellStyle name="SAPBEXHLevel3X 2 12" xfId="9433" xr:uid="{00000000-0005-0000-0000-000088410000}"/>
    <cellStyle name="SAPBEXHLevel3X 2 13" xfId="11387" xr:uid="{00000000-0005-0000-0000-000089410000}"/>
    <cellStyle name="SAPBEXHLevel3X 2 14" xfId="13026" xr:uid="{00000000-0005-0000-0000-00008A410000}"/>
    <cellStyle name="SAPBEXHLevel3X 2 15" xfId="15439" xr:uid="{00000000-0005-0000-0000-00008B410000}"/>
    <cellStyle name="SAPBEXHLevel3X 2 16" xfId="17372" xr:uid="{00000000-0005-0000-0000-00008C410000}"/>
    <cellStyle name="SAPBEXHLevel3X 2 17" xfId="19241" xr:uid="{00000000-0005-0000-0000-00008D410000}"/>
    <cellStyle name="SAPBEXHLevel3X 2 18" xfId="21001" xr:uid="{00000000-0005-0000-0000-00008E410000}"/>
    <cellStyle name="SAPBEXHLevel3X 2 2" xfId="915" xr:uid="{00000000-0005-0000-0000-00008F410000}"/>
    <cellStyle name="SAPBEXHLevel3X 2 2 10" xfId="19569" xr:uid="{00000000-0005-0000-0000-000090410000}"/>
    <cellStyle name="SAPBEXHLevel3X 2 2 11" xfId="20168" xr:uid="{00000000-0005-0000-0000-000091410000}"/>
    <cellStyle name="SAPBEXHLevel3X 2 2 2" xfId="3818" xr:uid="{00000000-0005-0000-0000-000092410000}"/>
    <cellStyle name="SAPBEXHLevel3X 2 2 3" xfId="6296" xr:uid="{00000000-0005-0000-0000-000093410000}"/>
    <cellStyle name="SAPBEXHLevel3X 2 2 4" xfId="7154" xr:uid="{00000000-0005-0000-0000-000094410000}"/>
    <cellStyle name="SAPBEXHLevel3X 2 2 5" xfId="8466" xr:uid="{00000000-0005-0000-0000-000095410000}"/>
    <cellStyle name="SAPBEXHLevel3X 2 2 6" xfId="10419" xr:uid="{00000000-0005-0000-0000-000096410000}"/>
    <cellStyle name="SAPBEXHLevel3X 2 2 7" xfId="11825" xr:uid="{00000000-0005-0000-0000-000097410000}"/>
    <cellStyle name="SAPBEXHLevel3X 2 2 8" xfId="14636" xr:uid="{00000000-0005-0000-0000-000098410000}"/>
    <cellStyle name="SAPBEXHLevel3X 2 2 9" xfId="16448" xr:uid="{00000000-0005-0000-0000-000099410000}"/>
    <cellStyle name="SAPBEXHLevel3X 2 3" xfId="1230" xr:uid="{00000000-0005-0000-0000-00009A410000}"/>
    <cellStyle name="SAPBEXHLevel3X 2 3 10" xfId="20217" xr:uid="{00000000-0005-0000-0000-00009B410000}"/>
    <cellStyle name="SAPBEXHLevel3X 2 3 11" xfId="21909" xr:uid="{00000000-0005-0000-0000-00009C410000}"/>
    <cellStyle name="SAPBEXHLevel3X 2 3 2" xfId="4133" xr:uid="{00000000-0005-0000-0000-00009D410000}"/>
    <cellStyle name="SAPBEXHLevel3X 2 3 3" xfId="6611" xr:uid="{00000000-0005-0000-0000-00009E410000}"/>
    <cellStyle name="SAPBEXHLevel3X 2 3 4" xfId="8567" xr:uid="{00000000-0005-0000-0000-00009F410000}"/>
    <cellStyle name="SAPBEXHLevel3X 2 3 5" xfId="10520" xr:uid="{00000000-0005-0000-0000-0000A0410000}"/>
    <cellStyle name="SAPBEXHLevel3X 2 3 6" xfId="12474" xr:uid="{00000000-0005-0000-0000-0000A1410000}"/>
    <cellStyle name="SAPBEXHLevel3X 2 3 7" xfId="15683" xr:uid="{00000000-0005-0000-0000-0000A2410000}"/>
    <cellStyle name="SAPBEXHLevel3X 2 3 8" xfId="16536" xr:uid="{00000000-0005-0000-0000-0000A3410000}"/>
    <cellStyle name="SAPBEXHLevel3X 2 3 9" xfId="18409" xr:uid="{00000000-0005-0000-0000-0000A4410000}"/>
    <cellStyle name="SAPBEXHLevel3X 2 4" xfId="1574" xr:uid="{00000000-0005-0000-0000-0000A5410000}"/>
    <cellStyle name="SAPBEXHLevel3X 2 4 10" xfId="20543" xr:uid="{00000000-0005-0000-0000-0000A6410000}"/>
    <cellStyle name="SAPBEXHLevel3X 2 4 11" xfId="22215" xr:uid="{00000000-0005-0000-0000-0000A7410000}"/>
    <cellStyle name="SAPBEXHLevel3X 2 4 2" xfId="4477" xr:uid="{00000000-0005-0000-0000-0000A8410000}"/>
    <cellStyle name="SAPBEXHLevel3X 2 4 3" xfId="6955" xr:uid="{00000000-0005-0000-0000-0000A9410000}"/>
    <cellStyle name="SAPBEXHLevel3X 2 4 4" xfId="8911" xr:uid="{00000000-0005-0000-0000-0000AA410000}"/>
    <cellStyle name="SAPBEXHLevel3X 2 4 5" xfId="10864" xr:uid="{00000000-0005-0000-0000-0000AB410000}"/>
    <cellStyle name="SAPBEXHLevel3X 2 4 6" xfId="12818" xr:uid="{00000000-0005-0000-0000-0000AC410000}"/>
    <cellStyle name="SAPBEXHLevel3X 2 4 7" xfId="14485" xr:uid="{00000000-0005-0000-0000-0000AD410000}"/>
    <cellStyle name="SAPBEXHLevel3X 2 4 8" xfId="16873" xr:uid="{00000000-0005-0000-0000-0000AE410000}"/>
    <cellStyle name="SAPBEXHLevel3X 2 4 9" xfId="18745" xr:uid="{00000000-0005-0000-0000-0000AF410000}"/>
    <cellStyle name="SAPBEXHLevel3X 2 5" xfId="1856" xr:uid="{00000000-0005-0000-0000-0000B0410000}"/>
    <cellStyle name="SAPBEXHLevel3X 2 5 10" xfId="20775" xr:uid="{00000000-0005-0000-0000-0000B1410000}"/>
    <cellStyle name="SAPBEXHLevel3X 2 5 11" xfId="22391" xr:uid="{00000000-0005-0000-0000-0000B2410000}"/>
    <cellStyle name="SAPBEXHLevel3X 2 5 2" xfId="4759" xr:uid="{00000000-0005-0000-0000-0000B3410000}"/>
    <cellStyle name="SAPBEXHLevel3X 2 5 3" xfId="7237" xr:uid="{00000000-0005-0000-0000-0000B4410000}"/>
    <cellStyle name="SAPBEXHLevel3X 2 5 4" xfId="9191" xr:uid="{00000000-0005-0000-0000-0000B5410000}"/>
    <cellStyle name="SAPBEXHLevel3X 2 5 5" xfId="11146" xr:uid="{00000000-0005-0000-0000-0000B6410000}"/>
    <cellStyle name="SAPBEXHLevel3X 2 5 6" xfId="13097" xr:uid="{00000000-0005-0000-0000-0000B7410000}"/>
    <cellStyle name="SAPBEXHLevel3X 2 5 7" xfId="15284" xr:uid="{00000000-0005-0000-0000-0000B8410000}"/>
    <cellStyle name="SAPBEXHLevel3X 2 5 8" xfId="17136" xr:uid="{00000000-0005-0000-0000-0000B9410000}"/>
    <cellStyle name="SAPBEXHLevel3X 2 5 9" xfId="18996" xr:uid="{00000000-0005-0000-0000-0000BA410000}"/>
    <cellStyle name="SAPBEXHLevel3X 2 6" xfId="2237" xr:uid="{00000000-0005-0000-0000-0000BB410000}"/>
    <cellStyle name="SAPBEXHLevel3X 2 6 10" xfId="21128" xr:uid="{00000000-0005-0000-0000-0000BC410000}"/>
    <cellStyle name="SAPBEXHLevel3X 2 6 11" xfId="22714" xr:uid="{00000000-0005-0000-0000-0000BD410000}"/>
    <cellStyle name="SAPBEXHLevel3X 2 6 2" xfId="5140" xr:uid="{00000000-0005-0000-0000-0000BE410000}"/>
    <cellStyle name="SAPBEXHLevel3X 2 6 3" xfId="7616" xr:uid="{00000000-0005-0000-0000-0000BF410000}"/>
    <cellStyle name="SAPBEXHLevel3X 2 6 4" xfId="9570" xr:uid="{00000000-0005-0000-0000-0000C0410000}"/>
    <cellStyle name="SAPBEXHLevel3X 2 6 5" xfId="11524" xr:uid="{00000000-0005-0000-0000-0000C1410000}"/>
    <cellStyle name="SAPBEXHLevel3X 2 6 6" xfId="13477" xr:uid="{00000000-0005-0000-0000-0000C2410000}"/>
    <cellStyle name="SAPBEXHLevel3X 2 6 7" xfId="15228" xr:uid="{00000000-0005-0000-0000-0000C3410000}"/>
    <cellStyle name="SAPBEXHLevel3X 2 6 8" xfId="17508" xr:uid="{00000000-0005-0000-0000-0000C4410000}"/>
    <cellStyle name="SAPBEXHLevel3X 2 6 9" xfId="19357" xr:uid="{00000000-0005-0000-0000-0000C5410000}"/>
    <cellStyle name="SAPBEXHLevel3X 2 7" xfId="2593" xr:uid="{00000000-0005-0000-0000-0000C6410000}"/>
    <cellStyle name="SAPBEXHLevel3X 2 7 10" xfId="21449" xr:uid="{00000000-0005-0000-0000-0000C7410000}"/>
    <cellStyle name="SAPBEXHLevel3X 2 7 11" xfId="23002" xr:uid="{00000000-0005-0000-0000-0000C8410000}"/>
    <cellStyle name="SAPBEXHLevel3X 2 7 2" xfId="5495" xr:uid="{00000000-0005-0000-0000-0000C9410000}"/>
    <cellStyle name="SAPBEXHLevel3X 2 7 3" xfId="7971" xr:uid="{00000000-0005-0000-0000-0000CA410000}"/>
    <cellStyle name="SAPBEXHLevel3X 2 7 4" xfId="9923" xr:uid="{00000000-0005-0000-0000-0000CB410000}"/>
    <cellStyle name="SAPBEXHLevel3X 2 7 5" xfId="11878" xr:uid="{00000000-0005-0000-0000-0000CC410000}"/>
    <cellStyle name="SAPBEXHLevel3X 2 7 6" xfId="13830" xr:uid="{00000000-0005-0000-0000-0000CD410000}"/>
    <cellStyle name="SAPBEXHLevel3X 2 7 7" xfId="14954" xr:uid="{00000000-0005-0000-0000-0000CE410000}"/>
    <cellStyle name="SAPBEXHLevel3X 2 7 8" xfId="17852" xr:uid="{00000000-0005-0000-0000-0000CF410000}"/>
    <cellStyle name="SAPBEXHLevel3X 2 7 9" xfId="19690" xr:uid="{00000000-0005-0000-0000-0000D0410000}"/>
    <cellStyle name="SAPBEXHLevel3X 2 8" xfId="2366" xr:uid="{00000000-0005-0000-0000-0000D1410000}"/>
    <cellStyle name="SAPBEXHLevel3X 2 8 10" xfId="21246" xr:uid="{00000000-0005-0000-0000-0000D2410000}"/>
    <cellStyle name="SAPBEXHLevel3X 2 8 11" xfId="22822" xr:uid="{00000000-0005-0000-0000-0000D3410000}"/>
    <cellStyle name="SAPBEXHLevel3X 2 8 2" xfId="5269" xr:uid="{00000000-0005-0000-0000-0000D4410000}"/>
    <cellStyle name="SAPBEXHLevel3X 2 8 3" xfId="7745" xr:uid="{00000000-0005-0000-0000-0000D5410000}"/>
    <cellStyle name="SAPBEXHLevel3X 2 8 4" xfId="9698" xr:uid="{00000000-0005-0000-0000-0000D6410000}"/>
    <cellStyle name="SAPBEXHLevel3X 2 8 5" xfId="11652" xr:uid="{00000000-0005-0000-0000-0000D7410000}"/>
    <cellStyle name="SAPBEXHLevel3X 2 8 6" xfId="13604" xr:uid="{00000000-0005-0000-0000-0000D8410000}"/>
    <cellStyle name="SAPBEXHLevel3X 2 8 7" xfId="15603" xr:uid="{00000000-0005-0000-0000-0000D9410000}"/>
    <cellStyle name="SAPBEXHLevel3X 2 8 8" xfId="17632" xr:uid="{00000000-0005-0000-0000-0000DA410000}"/>
    <cellStyle name="SAPBEXHLevel3X 2 8 9" xfId="19478" xr:uid="{00000000-0005-0000-0000-0000DB410000}"/>
    <cellStyle name="SAPBEXHLevel3X 2 9" xfId="3268" xr:uid="{00000000-0005-0000-0000-0000DC410000}"/>
    <cellStyle name="SAPBEXHLevel3X 20" xfId="14872" xr:uid="{00000000-0005-0000-0000-0000DD410000}"/>
    <cellStyle name="SAPBEXHLevel3X 21" xfId="15437" xr:uid="{00000000-0005-0000-0000-0000DE410000}"/>
    <cellStyle name="SAPBEXHLevel3X 22" xfId="15062" xr:uid="{00000000-0005-0000-0000-0000DF410000}"/>
    <cellStyle name="SAPBEXHLevel3X 23" xfId="18625" xr:uid="{00000000-0005-0000-0000-0000E0410000}"/>
    <cellStyle name="SAPBEXHLevel3X 24" xfId="16775" xr:uid="{00000000-0005-0000-0000-0000E1410000}"/>
    <cellStyle name="SAPBEXHLevel3X 3" xfId="461" xr:uid="{00000000-0005-0000-0000-0000E2410000}"/>
    <cellStyle name="SAPBEXHLevel3X 3 10" xfId="5842" xr:uid="{00000000-0005-0000-0000-0000E3410000}"/>
    <cellStyle name="SAPBEXHLevel3X 3 11" xfId="3489" xr:uid="{00000000-0005-0000-0000-0000E4410000}"/>
    <cellStyle name="SAPBEXHLevel3X 3 12" xfId="9612" xr:uid="{00000000-0005-0000-0000-0000E5410000}"/>
    <cellStyle name="SAPBEXHLevel3X 3 13" xfId="11566" xr:uid="{00000000-0005-0000-0000-0000E6410000}"/>
    <cellStyle name="SAPBEXHLevel3X 3 14" xfId="10467" xr:uid="{00000000-0005-0000-0000-0000E7410000}"/>
    <cellStyle name="SAPBEXHLevel3X 3 15" xfId="14603" xr:uid="{00000000-0005-0000-0000-0000E8410000}"/>
    <cellStyle name="SAPBEXHLevel3X 3 16" xfId="17550" xr:uid="{00000000-0005-0000-0000-0000E9410000}"/>
    <cellStyle name="SAPBEXHLevel3X 3 17" xfId="14590" xr:uid="{00000000-0005-0000-0000-0000EA410000}"/>
    <cellStyle name="SAPBEXHLevel3X 3 18" xfId="21169" xr:uid="{00000000-0005-0000-0000-0000EB410000}"/>
    <cellStyle name="SAPBEXHLevel3X 3 2" xfId="1009" xr:uid="{00000000-0005-0000-0000-0000EC410000}"/>
    <cellStyle name="SAPBEXHLevel3X 3 2 10" xfId="20056" xr:uid="{00000000-0005-0000-0000-0000ED410000}"/>
    <cellStyle name="SAPBEXHLevel3X 3 2 11" xfId="21803" xr:uid="{00000000-0005-0000-0000-0000EE410000}"/>
    <cellStyle name="SAPBEXHLevel3X 3 2 2" xfId="3912" xr:uid="{00000000-0005-0000-0000-0000EF410000}"/>
    <cellStyle name="SAPBEXHLevel3X 3 2 3" xfId="6390" xr:uid="{00000000-0005-0000-0000-0000F0410000}"/>
    <cellStyle name="SAPBEXHLevel3X 3 2 4" xfId="8347" xr:uid="{00000000-0005-0000-0000-0000F1410000}"/>
    <cellStyle name="SAPBEXHLevel3X 3 2 5" xfId="10300" xr:uid="{00000000-0005-0000-0000-0000F2410000}"/>
    <cellStyle name="SAPBEXHLevel3X 3 2 6" xfId="12255" xr:uid="{00000000-0005-0000-0000-0000F3410000}"/>
    <cellStyle name="SAPBEXHLevel3X 3 2 7" xfId="14785" xr:uid="{00000000-0005-0000-0000-0000F4410000}"/>
    <cellStyle name="SAPBEXHLevel3X 3 2 8" xfId="16333" xr:uid="{00000000-0005-0000-0000-0000F5410000}"/>
    <cellStyle name="SAPBEXHLevel3X 3 2 9" xfId="18221" xr:uid="{00000000-0005-0000-0000-0000F6410000}"/>
    <cellStyle name="SAPBEXHLevel3X 3 3" xfId="1322" xr:uid="{00000000-0005-0000-0000-0000F7410000}"/>
    <cellStyle name="SAPBEXHLevel3X 3 3 10" xfId="20307" xr:uid="{00000000-0005-0000-0000-0000F8410000}"/>
    <cellStyle name="SAPBEXHLevel3X 3 3 11" xfId="21999" xr:uid="{00000000-0005-0000-0000-0000F9410000}"/>
    <cellStyle name="SAPBEXHLevel3X 3 3 2" xfId="4225" xr:uid="{00000000-0005-0000-0000-0000FA410000}"/>
    <cellStyle name="SAPBEXHLevel3X 3 3 3" xfId="6703" xr:uid="{00000000-0005-0000-0000-0000FB410000}"/>
    <cellStyle name="SAPBEXHLevel3X 3 3 4" xfId="8659" xr:uid="{00000000-0005-0000-0000-0000FC410000}"/>
    <cellStyle name="SAPBEXHLevel3X 3 3 5" xfId="10612" xr:uid="{00000000-0005-0000-0000-0000FD410000}"/>
    <cellStyle name="SAPBEXHLevel3X 3 3 6" xfId="12566" xr:uid="{00000000-0005-0000-0000-0000FE410000}"/>
    <cellStyle name="SAPBEXHLevel3X 3 3 7" xfId="15502" xr:uid="{00000000-0005-0000-0000-0000FF410000}"/>
    <cellStyle name="SAPBEXHLevel3X 3 3 8" xfId="16628" xr:uid="{00000000-0005-0000-0000-000000420000}"/>
    <cellStyle name="SAPBEXHLevel3X 3 3 9" xfId="18500" xr:uid="{00000000-0005-0000-0000-000001420000}"/>
    <cellStyle name="SAPBEXHLevel3X 3 4" xfId="1667" xr:uid="{00000000-0005-0000-0000-000002420000}"/>
    <cellStyle name="SAPBEXHLevel3X 3 4 10" xfId="20635" xr:uid="{00000000-0005-0000-0000-000003420000}"/>
    <cellStyle name="SAPBEXHLevel3X 3 4 11" xfId="22307" xr:uid="{00000000-0005-0000-0000-000004420000}"/>
    <cellStyle name="SAPBEXHLevel3X 3 4 2" xfId="4570" xr:uid="{00000000-0005-0000-0000-000005420000}"/>
    <cellStyle name="SAPBEXHLevel3X 3 4 3" xfId="7048" xr:uid="{00000000-0005-0000-0000-000006420000}"/>
    <cellStyle name="SAPBEXHLevel3X 3 4 4" xfId="9004" xr:uid="{00000000-0005-0000-0000-000007420000}"/>
    <cellStyle name="SAPBEXHLevel3X 3 4 5" xfId="10957" xr:uid="{00000000-0005-0000-0000-000008420000}"/>
    <cellStyle name="SAPBEXHLevel3X 3 4 6" xfId="12911" xr:uid="{00000000-0005-0000-0000-000009420000}"/>
    <cellStyle name="SAPBEXHLevel3X 3 4 7" xfId="11094" xr:uid="{00000000-0005-0000-0000-00000A420000}"/>
    <cellStyle name="SAPBEXHLevel3X 3 4 8" xfId="16966" xr:uid="{00000000-0005-0000-0000-00000B420000}"/>
    <cellStyle name="SAPBEXHLevel3X 3 4 9" xfId="18837" xr:uid="{00000000-0005-0000-0000-00000C420000}"/>
    <cellStyle name="SAPBEXHLevel3X 3 5" xfId="1934" xr:uid="{00000000-0005-0000-0000-00000D420000}"/>
    <cellStyle name="SAPBEXHLevel3X 3 5 10" xfId="20845" xr:uid="{00000000-0005-0000-0000-00000E420000}"/>
    <cellStyle name="SAPBEXHLevel3X 3 5 11" xfId="22459" xr:uid="{00000000-0005-0000-0000-00000F420000}"/>
    <cellStyle name="SAPBEXHLevel3X 3 5 2" xfId="4837" xr:uid="{00000000-0005-0000-0000-000010420000}"/>
    <cellStyle name="SAPBEXHLevel3X 3 5 3" xfId="7315" xr:uid="{00000000-0005-0000-0000-000011420000}"/>
    <cellStyle name="SAPBEXHLevel3X 3 5 4" xfId="9269" xr:uid="{00000000-0005-0000-0000-000012420000}"/>
    <cellStyle name="SAPBEXHLevel3X 3 5 5" xfId="11223" xr:uid="{00000000-0005-0000-0000-000013420000}"/>
    <cellStyle name="SAPBEXHLevel3X 3 5 6" xfId="13175" xr:uid="{00000000-0005-0000-0000-000014420000}"/>
    <cellStyle name="SAPBEXHLevel3X 3 5 7" xfId="15853" xr:uid="{00000000-0005-0000-0000-000015420000}"/>
    <cellStyle name="SAPBEXHLevel3X 3 5 8" xfId="17211" xr:uid="{00000000-0005-0000-0000-000016420000}"/>
    <cellStyle name="SAPBEXHLevel3X 3 5 9" xfId="19070" xr:uid="{00000000-0005-0000-0000-000017420000}"/>
    <cellStyle name="SAPBEXHLevel3X 3 6" xfId="2135" xr:uid="{00000000-0005-0000-0000-000018420000}"/>
    <cellStyle name="SAPBEXHLevel3X 3 6 10" xfId="21029" xr:uid="{00000000-0005-0000-0000-000019420000}"/>
    <cellStyle name="SAPBEXHLevel3X 3 6 11" xfId="22620" xr:uid="{00000000-0005-0000-0000-00001A420000}"/>
    <cellStyle name="SAPBEXHLevel3X 3 6 2" xfId="5038" xr:uid="{00000000-0005-0000-0000-00001B420000}"/>
    <cellStyle name="SAPBEXHLevel3X 3 6 3" xfId="7515" xr:uid="{00000000-0005-0000-0000-00001C420000}"/>
    <cellStyle name="SAPBEXHLevel3X 3 6 4" xfId="9468" xr:uid="{00000000-0005-0000-0000-00001D420000}"/>
    <cellStyle name="SAPBEXHLevel3X 3 6 5" xfId="11422" xr:uid="{00000000-0005-0000-0000-00001E420000}"/>
    <cellStyle name="SAPBEXHLevel3X 3 6 6" xfId="13375" xr:uid="{00000000-0005-0000-0000-00001F420000}"/>
    <cellStyle name="SAPBEXHLevel3X 3 6 7" xfId="14854" xr:uid="{00000000-0005-0000-0000-000020420000}"/>
    <cellStyle name="SAPBEXHLevel3X 3 6 8" xfId="17406" xr:uid="{00000000-0005-0000-0000-000021420000}"/>
    <cellStyle name="SAPBEXHLevel3X 3 6 9" xfId="19258" xr:uid="{00000000-0005-0000-0000-000022420000}"/>
    <cellStyle name="SAPBEXHLevel3X 3 7" xfId="2497" xr:uid="{00000000-0005-0000-0000-000023420000}"/>
    <cellStyle name="SAPBEXHLevel3X 3 7 10" xfId="21355" xr:uid="{00000000-0005-0000-0000-000024420000}"/>
    <cellStyle name="SAPBEXHLevel3X 3 7 11" xfId="22909" xr:uid="{00000000-0005-0000-0000-000025420000}"/>
    <cellStyle name="SAPBEXHLevel3X 3 7 2" xfId="5399" xr:uid="{00000000-0005-0000-0000-000026420000}"/>
    <cellStyle name="SAPBEXHLevel3X 3 7 3" xfId="7875" xr:uid="{00000000-0005-0000-0000-000027420000}"/>
    <cellStyle name="SAPBEXHLevel3X 3 7 4" xfId="9827" xr:uid="{00000000-0005-0000-0000-000028420000}"/>
    <cellStyle name="SAPBEXHLevel3X 3 7 5" xfId="11782" xr:uid="{00000000-0005-0000-0000-000029420000}"/>
    <cellStyle name="SAPBEXHLevel3X 3 7 6" xfId="13734" xr:uid="{00000000-0005-0000-0000-00002A420000}"/>
    <cellStyle name="SAPBEXHLevel3X 3 7 7" xfId="12430" xr:uid="{00000000-0005-0000-0000-00002B420000}"/>
    <cellStyle name="SAPBEXHLevel3X 3 7 8" xfId="17756" xr:uid="{00000000-0005-0000-0000-00002C420000}"/>
    <cellStyle name="SAPBEXHLevel3X 3 7 9" xfId="19595" xr:uid="{00000000-0005-0000-0000-00002D420000}"/>
    <cellStyle name="SAPBEXHLevel3X 3 8" xfId="2449" xr:uid="{00000000-0005-0000-0000-00002E420000}"/>
    <cellStyle name="SAPBEXHLevel3X 3 8 10" xfId="21321" xr:uid="{00000000-0005-0000-0000-00002F420000}"/>
    <cellStyle name="SAPBEXHLevel3X 3 8 11" xfId="22888" xr:uid="{00000000-0005-0000-0000-000030420000}"/>
    <cellStyle name="SAPBEXHLevel3X 3 8 2" xfId="5352" xr:uid="{00000000-0005-0000-0000-000031420000}"/>
    <cellStyle name="SAPBEXHLevel3X 3 8 3" xfId="7828" xr:uid="{00000000-0005-0000-0000-000032420000}"/>
    <cellStyle name="SAPBEXHLevel3X 3 8 4" xfId="9780" xr:uid="{00000000-0005-0000-0000-000033420000}"/>
    <cellStyle name="SAPBEXHLevel3X 3 8 5" xfId="11735" xr:uid="{00000000-0005-0000-0000-000034420000}"/>
    <cellStyle name="SAPBEXHLevel3X 3 8 6" xfId="13686" xr:uid="{00000000-0005-0000-0000-000035420000}"/>
    <cellStyle name="SAPBEXHLevel3X 3 8 7" xfId="15620" xr:uid="{00000000-0005-0000-0000-000036420000}"/>
    <cellStyle name="SAPBEXHLevel3X 3 8 8" xfId="17713" xr:uid="{00000000-0005-0000-0000-000037420000}"/>
    <cellStyle name="SAPBEXHLevel3X 3 8 9" xfId="19556" xr:uid="{00000000-0005-0000-0000-000038420000}"/>
    <cellStyle name="SAPBEXHLevel3X 3 9" xfId="3364" xr:uid="{00000000-0005-0000-0000-000039420000}"/>
    <cellStyle name="SAPBEXHLevel3X 4" xfId="373" xr:uid="{00000000-0005-0000-0000-00003A420000}"/>
    <cellStyle name="SAPBEXHLevel3X 4 10" xfId="3276" xr:uid="{00000000-0005-0000-0000-00003B420000}"/>
    <cellStyle name="SAPBEXHLevel3X 4 11" xfId="2950" xr:uid="{00000000-0005-0000-0000-00003C420000}"/>
    <cellStyle name="SAPBEXHLevel3X 4 12" xfId="5099" xr:uid="{00000000-0005-0000-0000-00003D420000}"/>
    <cellStyle name="SAPBEXHLevel3X 4 13" xfId="9425" xr:uid="{00000000-0005-0000-0000-00003E420000}"/>
    <cellStyle name="SAPBEXHLevel3X 4 14" xfId="11380" xr:uid="{00000000-0005-0000-0000-00003F420000}"/>
    <cellStyle name="SAPBEXHLevel3X 4 15" xfId="12708" xr:uid="{00000000-0005-0000-0000-000040420000}"/>
    <cellStyle name="SAPBEXHLevel3X 4 16" xfId="15998" xr:uid="{00000000-0005-0000-0000-000041420000}"/>
    <cellStyle name="SAPBEXHLevel3X 4 17" xfId="17364" xr:uid="{00000000-0005-0000-0000-000042420000}"/>
    <cellStyle name="SAPBEXHLevel3X 4 18" xfId="19240" xr:uid="{00000000-0005-0000-0000-000043420000}"/>
    <cellStyle name="SAPBEXHLevel3X 4 19" xfId="20994" xr:uid="{00000000-0005-0000-0000-000044420000}"/>
    <cellStyle name="SAPBEXHLevel3X 4 2" xfId="612" xr:uid="{00000000-0005-0000-0000-000045420000}"/>
    <cellStyle name="SAPBEXHLevel3X 4 2 10" xfId="11140" xr:uid="{00000000-0005-0000-0000-000046420000}"/>
    <cellStyle name="SAPBEXHLevel3X 4 2 11" xfId="14756" xr:uid="{00000000-0005-0000-0000-000047420000}"/>
    <cellStyle name="SAPBEXHLevel3X 4 2 12" xfId="12428" xr:uid="{00000000-0005-0000-0000-000048420000}"/>
    <cellStyle name="SAPBEXHLevel3X 4 2 13" xfId="17131" xr:uid="{00000000-0005-0000-0000-000049420000}"/>
    <cellStyle name="SAPBEXHLevel3X 4 2 14" xfId="18992" xr:uid="{00000000-0005-0000-0000-00004A420000}"/>
    <cellStyle name="SAPBEXHLevel3X 4 2 15" xfId="20770" xr:uid="{00000000-0005-0000-0000-00004B420000}"/>
    <cellStyle name="SAPBEXHLevel3X 4 2 2" xfId="1106" xr:uid="{00000000-0005-0000-0000-00004C420000}"/>
    <cellStyle name="SAPBEXHLevel3X 4 2 2 10" xfId="20152" xr:uid="{00000000-0005-0000-0000-00004D420000}"/>
    <cellStyle name="SAPBEXHLevel3X 4 2 2 11" xfId="21891" xr:uid="{00000000-0005-0000-0000-00004E420000}"/>
    <cellStyle name="SAPBEXHLevel3X 4 2 2 2" xfId="4009" xr:uid="{00000000-0005-0000-0000-00004F420000}"/>
    <cellStyle name="SAPBEXHLevel3X 4 2 2 3" xfId="6487" xr:uid="{00000000-0005-0000-0000-000050420000}"/>
    <cellStyle name="SAPBEXHLevel3X 4 2 2 4" xfId="8444" xr:uid="{00000000-0005-0000-0000-000051420000}"/>
    <cellStyle name="SAPBEXHLevel3X 4 2 2 5" xfId="10397" xr:uid="{00000000-0005-0000-0000-000052420000}"/>
    <cellStyle name="SAPBEXHLevel3X 4 2 2 6" xfId="12352" xr:uid="{00000000-0005-0000-0000-000053420000}"/>
    <cellStyle name="SAPBEXHLevel3X 4 2 2 7" xfId="10368" xr:uid="{00000000-0005-0000-0000-000054420000}"/>
    <cellStyle name="SAPBEXHLevel3X 4 2 2 8" xfId="16430" xr:uid="{00000000-0005-0000-0000-000055420000}"/>
    <cellStyle name="SAPBEXHLevel3X 4 2 2 9" xfId="18318" xr:uid="{00000000-0005-0000-0000-000056420000}"/>
    <cellStyle name="SAPBEXHLevel3X 4 2 3" xfId="1391" xr:uid="{00000000-0005-0000-0000-000057420000}"/>
    <cellStyle name="SAPBEXHLevel3X 4 2 3 10" xfId="20376" xr:uid="{00000000-0005-0000-0000-000058420000}"/>
    <cellStyle name="SAPBEXHLevel3X 4 2 3 11" xfId="22068" xr:uid="{00000000-0005-0000-0000-000059420000}"/>
    <cellStyle name="SAPBEXHLevel3X 4 2 3 2" xfId="4294" xr:uid="{00000000-0005-0000-0000-00005A420000}"/>
    <cellStyle name="SAPBEXHLevel3X 4 2 3 3" xfId="6772" xr:uid="{00000000-0005-0000-0000-00005B420000}"/>
    <cellStyle name="SAPBEXHLevel3X 4 2 3 4" xfId="8728" xr:uid="{00000000-0005-0000-0000-00005C420000}"/>
    <cellStyle name="SAPBEXHLevel3X 4 2 3 5" xfId="10681" xr:uid="{00000000-0005-0000-0000-00005D420000}"/>
    <cellStyle name="SAPBEXHLevel3X 4 2 3 6" xfId="12635" xr:uid="{00000000-0005-0000-0000-00005E420000}"/>
    <cellStyle name="SAPBEXHLevel3X 4 2 3 7" xfId="14180" xr:uid="{00000000-0005-0000-0000-00005F420000}"/>
    <cellStyle name="SAPBEXHLevel3X 4 2 3 8" xfId="16697" xr:uid="{00000000-0005-0000-0000-000060420000}"/>
    <cellStyle name="SAPBEXHLevel3X 4 2 3 9" xfId="18569" xr:uid="{00000000-0005-0000-0000-000061420000}"/>
    <cellStyle name="SAPBEXHLevel3X 4 2 4" xfId="1752" xr:uid="{00000000-0005-0000-0000-000062420000}"/>
    <cellStyle name="SAPBEXHLevel3X 4 2 4 10" xfId="20719" xr:uid="{00000000-0005-0000-0000-000063420000}"/>
    <cellStyle name="SAPBEXHLevel3X 4 2 4 11" xfId="22383" xr:uid="{00000000-0005-0000-0000-000064420000}"/>
    <cellStyle name="SAPBEXHLevel3X 4 2 4 2" xfId="4655" xr:uid="{00000000-0005-0000-0000-000065420000}"/>
    <cellStyle name="SAPBEXHLevel3X 4 2 4 3" xfId="7133" xr:uid="{00000000-0005-0000-0000-000066420000}"/>
    <cellStyle name="SAPBEXHLevel3X 4 2 4 4" xfId="9089" xr:uid="{00000000-0005-0000-0000-000067420000}"/>
    <cellStyle name="SAPBEXHLevel3X 4 2 4 5" xfId="11042" xr:uid="{00000000-0005-0000-0000-000068420000}"/>
    <cellStyle name="SAPBEXHLevel3X 4 2 4 6" xfId="12996" xr:uid="{00000000-0005-0000-0000-000069420000}"/>
    <cellStyle name="SAPBEXHLevel3X 4 2 4 7" xfId="6587" xr:uid="{00000000-0005-0000-0000-00006A420000}"/>
    <cellStyle name="SAPBEXHLevel3X 4 2 4 8" xfId="17051" xr:uid="{00000000-0005-0000-0000-00006B420000}"/>
    <cellStyle name="SAPBEXHLevel3X 4 2 4 9" xfId="18921" xr:uid="{00000000-0005-0000-0000-00006C420000}"/>
    <cellStyle name="SAPBEXHLevel3X 4 2 5" xfId="2005" xr:uid="{00000000-0005-0000-0000-00006D420000}"/>
    <cellStyle name="SAPBEXHLevel3X 4 2 5 10" xfId="20916" xr:uid="{00000000-0005-0000-0000-00006E420000}"/>
    <cellStyle name="SAPBEXHLevel3X 4 2 5 11" xfId="22530" xr:uid="{00000000-0005-0000-0000-00006F420000}"/>
    <cellStyle name="SAPBEXHLevel3X 4 2 5 2" xfId="4908" xr:uid="{00000000-0005-0000-0000-000070420000}"/>
    <cellStyle name="SAPBEXHLevel3X 4 2 5 3" xfId="7386" xr:uid="{00000000-0005-0000-0000-000071420000}"/>
    <cellStyle name="SAPBEXHLevel3X 4 2 5 4" xfId="9340" xr:uid="{00000000-0005-0000-0000-000072420000}"/>
    <cellStyle name="SAPBEXHLevel3X 4 2 5 5" xfId="11294" xr:uid="{00000000-0005-0000-0000-000073420000}"/>
    <cellStyle name="SAPBEXHLevel3X 4 2 5 6" xfId="13246" xr:uid="{00000000-0005-0000-0000-000074420000}"/>
    <cellStyle name="SAPBEXHLevel3X 4 2 5 7" xfId="14263" xr:uid="{00000000-0005-0000-0000-000075420000}"/>
    <cellStyle name="SAPBEXHLevel3X 4 2 5 8" xfId="17282" xr:uid="{00000000-0005-0000-0000-000076420000}"/>
    <cellStyle name="SAPBEXHLevel3X 4 2 5 9" xfId="19141" xr:uid="{00000000-0005-0000-0000-000077420000}"/>
    <cellStyle name="SAPBEXHLevel3X 4 2 6" xfId="3515" xr:uid="{00000000-0005-0000-0000-000078420000}"/>
    <cellStyle name="SAPBEXHLevel3X 4 2 7" xfId="5993" xr:uid="{00000000-0005-0000-0000-000079420000}"/>
    <cellStyle name="SAPBEXHLevel3X 4 2 8" xfId="7856" xr:uid="{00000000-0005-0000-0000-00007A420000}"/>
    <cellStyle name="SAPBEXHLevel3X 4 2 9" xfId="9185" xr:uid="{00000000-0005-0000-0000-00007B420000}"/>
    <cellStyle name="SAPBEXHLevel3X 4 3" xfId="921" xr:uid="{00000000-0005-0000-0000-00007C420000}"/>
    <cellStyle name="SAPBEXHLevel3X 4 3 10" xfId="13335" xr:uid="{00000000-0005-0000-0000-00007D420000}"/>
    <cellStyle name="SAPBEXHLevel3X 4 3 11" xfId="21493" xr:uid="{00000000-0005-0000-0000-00007E420000}"/>
    <cellStyle name="SAPBEXHLevel3X 4 3 2" xfId="3824" xr:uid="{00000000-0005-0000-0000-00007F420000}"/>
    <cellStyle name="SAPBEXHLevel3X 4 3 3" xfId="6302" xr:uid="{00000000-0005-0000-0000-000080420000}"/>
    <cellStyle name="SAPBEXHLevel3X 4 3 4" xfId="6506" xr:uid="{00000000-0005-0000-0000-000081420000}"/>
    <cellStyle name="SAPBEXHLevel3X 4 3 5" xfId="9977" xr:uid="{00000000-0005-0000-0000-000082420000}"/>
    <cellStyle name="SAPBEXHLevel3X 4 3 6" xfId="11932" xr:uid="{00000000-0005-0000-0000-000083420000}"/>
    <cellStyle name="SAPBEXHLevel3X 4 3 7" xfId="15953" xr:uid="{00000000-0005-0000-0000-000084420000}"/>
    <cellStyle name="SAPBEXHLevel3X 4 3 8" xfId="7254" xr:uid="{00000000-0005-0000-0000-000085420000}"/>
    <cellStyle name="SAPBEXHLevel3X 4 3 9" xfId="17903" xr:uid="{00000000-0005-0000-0000-000086420000}"/>
    <cellStyle name="SAPBEXHLevel3X 4 4" xfId="1236" xr:uid="{00000000-0005-0000-0000-000087420000}"/>
    <cellStyle name="SAPBEXHLevel3X 4 4 10" xfId="20223" xr:uid="{00000000-0005-0000-0000-000088420000}"/>
    <cellStyle name="SAPBEXHLevel3X 4 4 11" xfId="21915" xr:uid="{00000000-0005-0000-0000-000089420000}"/>
    <cellStyle name="SAPBEXHLevel3X 4 4 2" xfId="4139" xr:uid="{00000000-0005-0000-0000-00008A420000}"/>
    <cellStyle name="SAPBEXHLevel3X 4 4 3" xfId="6617" xr:uid="{00000000-0005-0000-0000-00008B420000}"/>
    <cellStyle name="SAPBEXHLevel3X 4 4 4" xfId="8573" xr:uid="{00000000-0005-0000-0000-00008C420000}"/>
    <cellStyle name="SAPBEXHLevel3X 4 4 5" xfId="10526" xr:uid="{00000000-0005-0000-0000-00008D420000}"/>
    <cellStyle name="SAPBEXHLevel3X 4 4 6" xfId="12480" xr:uid="{00000000-0005-0000-0000-00008E420000}"/>
    <cellStyle name="SAPBEXHLevel3X 4 4 7" xfId="14759" xr:uid="{00000000-0005-0000-0000-00008F420000}"/>
    <cellStyle name="SAPBEXHLevel3X 4 4 8" xfId="16542" xr:uid="{00000000-0005-0000-0000-000090420000}"/>
    <cellStyle name="SAPBEXHLevel3X 4 4 9" xfId="18415" xr:uid="{00000000-0005-0000-0000-000091420000}"/>
    <cellStyle name="SAPBEXHLevel3X 4 5" xfId="1581" xr:uid="{00000000-0005-0000-0000-000092420000}"/>
    <cellStyle name="SAPBEXHLevel3X 4 5 10" xfId="20550" xr:uid="{00000000-0005-0000-0000-000093420000}"/>
    <cellStyle name="SAPBEXHLevel3X 4 5 11" xfId="22222" xr:uid="{00000000-0005-0000-0000-000094420000}"/>
    <cellStyle name="SAPBEXHLevel3X 4 5 2" xfId="4484" xr:uid="{00000000-0005-0000-0000-000095420000}"/>
    <cellStyle name="SAPBEXHLevel3X 4 5 3" xfId="6962" xr:uid="{00000000-0005-0000-0000-000096420000}"/>
    <cellStyle name="SAPBEXHLevel3X 4 5 4" xfId="8918" xr:uid="{00000000-0005-0000-0000-000097420000}"/>
    <cellStyle name="SAPBEXHLevel3X 4 5 5" xfId="10871" xr:uid="{00000000-0005-0000-0000-000098420000}"/>
    <cellStyle name="SAPBEXHLevel3X 4 5 6" xfId="12825" xr:uid="{00000000-0005-0000-0000-000099420000}"/>
    <cellStyle name="SAPBEXHLevel3X 4 5 7" xfId="14796" xr:uid="{00000000-0005-0000-0000-00009A420000}"/>
    <cellStyle name="SAPBEXHLevel3X 4 5 8" xfId="16880" xr:uid="{00000000-0005-0000-0000-00009B420000}"/>
    <cellStyle name="SAPBEXHLevel3X 4 5 9" xfId="18752" xr:uid="{00000000-0005-0000-0000-00009C420000}"/>
    <cellStyle name="SAPBEXHLevel3X 4 6" xfId="1505" xr:uid="{00000000-0005-0000-0000-00009D420000}"/>
    <cellStyle name="SAPBEXHLevel3X 4 6 10" xfId="20475" xr:uid="{00000000-0005-0000-0000-00009E420000}"/>
    <cellStyle name="SAPBEXHLevel3X 4 6 11" xfId="22147" xr:uid="{00000000-0005-0000-0000-00009F420000}"/>
    <cellStyle name="SAPBEXHLevel3X 4 6 2" xfId="4408" xr:uid="{00000000-0005-0000-0000-0000A0420000}"/>
    <cellStyle name="SAPBEXHLevel3X 4 6 3" xfId="6886" xr:uid="{00000000-0005-0000-0000-0000A1420000}"/>
    <cellStyle name="SAPBEXHLevel3X 4 6 4" xfId="8842" xr:uid="{00000000-0005-0000-0000-0000A2420000}"/>
    <cellStyle name="SAPBEXHLevel3X 4 6 5" xfId="10795" xr:uid="{00000000-0005-0000-0000-0000A3420000}"/>
    <cellStyle name="SAPBEXHLevel3X 4 6 6" xfId="12749" xr:uid="{00000000-0005-0000-0000-0000A4420000}"/>
    <cellStyle name="SAPBEXHLevel3X 4 6 7" xfId="13326" xr:uid="{00000000-0005-0000-0000-0000A5420000}"/>
    <cellStyle name="SAPBEXHLevel3X 4 6 8" xfId="16804" xr:uid="{00000000-0005-0000-0000-0000A6420000}"/>
    <cellStyle name="SAPBEXHLevel3X 4 6 9" xfId="18676" xr:uid="{00000000-0005-0000-0000-0000A7420000}"/>
    <cellStyle name="SAPBEXHLevel3X 4 7" xfId="2194" xr:uid="{00000000-0005-0000-0000-0000A8420000}"/>
    <cellStyle name="SAPBEXHLevel3X 4 7 10" xfId="21088" xr:uid="{00000000-0005-0000-0000-0000A9420000}"/>
    <cellStyle name="SAPBEXHLevel3X 4 7 11" xfId="22678" xr:uid="{00000000-0005-0000-0000-0000AA420000}"/>
    <cellStyle name="SAPBEXHLevel3X 4 7 2" xfId="5097" xr:uid="{00000000-0005-0000-0000-0000AB420000}"/>
    <cellStyle name="SAPBEXHLevel3X 4 7 3" xfId="7574" xr:uid="{00000000-0005-0000-0000-0000AC420000}"/>
    <cellStyle name="SAPBEXHLevel3X 4 7 4" xfId="9527" xr:uid="{00000000-0005-0000-0000-0000AD420000}"/>
    <cellStyle name="SAPBEXHLevel3X 4 7 5" xfId="11481" xr:uid="{00000000-0005-0000-0000-0000AE420000}"/>
    <cellStyle name="SAPBEXHLevel3X 4 7 6" xfId="13434" xr:uid="{00000000-0005-0000-0000-0000AF420000}"/>
    <cellStyle name="SAPBEXHLevel3X 4 7 7" xfId="8514" xr:uid="{00000000-0005-0000-0000-0000B0420000}"/>
    <cellStyle name="SAPBEXHLevel3X 4 7 8" xfId="17465" xr:uid="{00000000-0005-0000-0000-0000B1420000}"/>
    <cellStyle name="SAPBEXHLevel3X 4 7 9" xfId="19317" xr:uid="{00000000-0005-0000-0000-0000B2420000}"/>
    <cellStyle name="SAPBEXHLevel3X 4 8" xfId="2641" xr:uid="{00000000-0005-0000-0000-0000B3420000}"/>
    <cellStyle name="SAPBEXHLevel3X 4 8 10" xfId="21490" xr:uid="{00000000-0005-0000-0000-0000B4420000}"/>
    <cellStyle name="SAPBEXHLevel3X 4 8 11" xfId="23034" xr:uid="{00000000-0005-0000-0000-0000B5420000}"/>
    <cellStyle name="SAPBEXHLevel3X 4 8 2" xfId="5543" xr:uid="{00000000-0005-0000-0000-0000B6420000}"/>
    <cellStyle name="SAPBEXHLevel3X 4 8 3" xfId="8019" xr:uid="{00000000-0005-0000-0000-0000B7420000}"/>
    <cellStyle name="SAPBEXHLevel3X 4 8 4" xfId="9971" xr:uid="{00000000-0005-0000-0000-0000B8420000}"/>
    <cellStyle name="SAPBEXHLevel3X 4 8 5" xfId="11926" xr:uid="{00000000-0005-0000-0000-0000B9420000}"/>
    <cellStyle name="SAPBEXHLevel3X 4 8 6" xfId="13877" xr:uid="{00000000-0005-0000-0000-0000BA420000}"/>
    <cellStyle name="SAPBEXHLevel3X 4 8 7" xfId="14316" xr:uid="{00000000-0005-0000-0000-0000BB420000}"/>
    <cellStyle name="SAPBEXHLevel3X 4 8 8" xfId="17897" xr:uid="{00000000-0005-0000-0000-0000BC420000}"/>
    <cellStyle name="SAPBEXHLevel3X 4 8 9" xfId="19734" xr:uid="{00000000-0005-0000-0000-0000BD420000}"/>
    <cellStyle name="SAPBEXHLevel3X 4 9" xfId="2433" xr:uid="{00000000-0005-0000-0000-0000BE420000}"/>
    <cellStyle name="SAPBEXHLevel3X 4 9 10" xfId="21311" xr:uid="{00000000-0005-0000-0000-0000BF420000}"/>
    <cellStyle name="SAPBEXHLevel3X 4 9 11" xfId="22882" xr:uid="{00000000-0005-0000-0000-0000C0420000}"/>
    <cellStyle name="SAPBEXHLevel3X 4 9 2" xfId="5336" xr:uid="{00000000-0005-0000-0000-0000C1420000}"/>
    <cellStyle name="SAPBEXHLevel3X 4 9 3" xfId="7812" xr:uid="{00000000-0005-0000-0000-0000C2420000}"/>
    <cellStyle name="SAPBEXHLevel3X 4 9 4" xfId="9765" xr:uid="{00000000-0005-0000-0000-0000C3420000}"/>
    <cellStyle name="SAPBEXHLevel3X 4 9 5" xfId="11719" xr:uid="{00000000-0005-0000-0000-0000C4420000}"/>
    <cellStyle name="SAPBEXHLevel3X 4 9 6" xfId="13670" xr:uid="{00000000-0005-0000-0000-0000C5420000}"/>
    <cellStyle name="SAPBEXHLevel3X 4 9 7" xfId="15794" xr:uid="{00000000-0005-0000-0000-0000C6420000}"/>
    <cellStyle name="SAPBEXHLevel3X 4 9 8" xfId="17699" xr:uid="{00000000-0005-0000-0000-0000C7420000}"/>
    <cellStyle name="SAPBEXHLevel3X 4 9 9" xfId="19544" xr:uid="{00000000-0005-0000-0000-0000C8420000}"/>
    <cellStyle name="SAPBEXHLevel3X 5" xfId="493" xr:uid="{00000000-0005-0000-0000-0000C9420000}"/>
    <cellStyle name="SAPBEXHLevel3X 5 10" xfId="5874" xr:uid="{00000000-0005-0000-0000-0000CA420000}"/>
    <cellStyle name="SAPBEXHLevel3X 5 11" xfId="7489" xr:uid="{00000000-0005-0000-0000-0000CB420000}"/>
    <cellStyle name="SAPBEXHLevel3X 5 12" xfId="8801" xr:uid="{00000000-0005-0000-0000-0000CC420000}"/>
    <cellStyle name="SAPBEXHLevel3X 5 13" xfId="10754" xr:uid="{00000000-0005-0000-0000-0000CD420000}"/>
    <cellStyle name="SAPBEXHLevel3X 5 14" xfId="16002" xr:uid="{00000000-0005-0000-0000-0000CE420000}"/>
    <cellStyle name="SAPBEXHLevel3X 5 15" xfId="14691" xr:uid="{00000000-0005-0000-0000-0000CF420000}"/>
    <cellStyle name="SAPBEXHLevel3X 5 16" xfId="16764" xr:uid="{00000000-0005-0000-0000-0000D0420000}"/>
    <cellStyle name="SAPBEXHLevel3X 5 17" xfId="15856" xr:uid="{00000000-0005-0000-0000-0000D1420000}"/>
    <cellStyle name="SAPBEXHLevel3X 5 18" xfId="20438" xr:uid="{00000000-0005-0000-0000-0000D2420000}"/>
    <cellStyle name="SAPBEXHLevel3X 5 2" xfId="1041" xr:uid="{00000000-0005-0000-0000-0000D3420000}"/>
    <cellStyle name="SAPBEXHLevel3X 5 2 10" xfId="20088" xr:uid="{00000000-0005-0000-0000-0000D4420000}"/>
    <cellStyle name="SAPBEXHLevel3X 5 2 11" xfId="21835" xr:uid="{00000000-0005-0000-0000-0000D5420000}"/>
    <cellStyle name="SAPBEXHLevel3X 5 2 2" xfId="3944" xr:uid="{00000000-0005-0000-0000-0000D6420000}"/>
    <cellStyle name="SAPBEXHLevel3X 5 2 3" xfId="6422" xr:uid="{00000000-0005-0000-0000-0000D7420000}"/>
    <cellStyle name="SAPBEXHLevel3X 5 2 4" xfId="8379" xr:uid="{00000000-0005-0000-0000-0000D8420000}"/>
    <cellStyle name="SAPBEXHLevel3X 5 2 5" xfId="10332" xr:uid="{00000000-0005-0000-0000-0000D9420000}"/>
    <cellStyle name="SAPBEXHLevel3X 5 2 6" xfId="12287" xr:uid="{00000000-0005-0000-0000-0000DA420000}"/>
    <cellStyle name="SAPBEXHLevel3X 5 2 7" xfId="15870" xr:uid="{00000000-0005-0000-0000-0000DB420000}"/>
    <cellStyle name="SAPBEXHLevel3X 5 2 8" xfId="16365" xr:uid="{00000000-0005-0000-0000-0000DC420000}"/>
    <cellStyle name="SAPBEXHLevel3X 5 2 9" xfId="18253" xr:uid="{00000000-0005-0000-0000-0000DD420000}"/>
    <cellStyle name="SAPBEXHLevel3X 5 3" xfId="1354" xr:uid="{00000000-0005-0000-0000-0000DE420000}"/>
    <cellStyle name="SAPBEXHLevel3X 5 3 10" xfId="20339" xr:uid="{00000000-0005-0000-0000-0000DF420000}"/>
    <cellStyle name="SAPBEXHLevel3X 5 3 11" xfId="22031" xr:uid="{00000000-0005-0000-0000-0000E0420000}"/>
    <cellStyle name="SAPBEXHLevel3X 5 3 2" xfId="4257" xr:uid="{00000000-0005-0000-0000-0000E1420000}"/>
    <cellStyle name="SAPBEXHLevel3X 5 3 3" xfId="6735" xr:uid="{00000000-0005-0000-0000-0000E2420000}"/>
    <cellStyle name="SAPBEXHLevel3X 5 3 4" xfId="8691" xr:uid="{00000000-0005-0000-0000-0000E3420000}"/>
    <cellStyle name="SAPBEXHLevel3X 5 3 5" xfId="10644" xr:uid="{00000000-0005-0000-0000-0000E4420000}"/>
    <cellStyle name="SAPBEXHLevel3X 5 3 6" xfId="12598" xr:uid="{00000000-0005-0000-0000-0000E5420000}"/>
    <cellStyle name="SAPBEXHLevel3X 5 3 7" xfId="14551" xr:uid="{00000000-0005-0000-0000-0000E6420000}"/>
    <cellStyle name="SAPBEXHLevel3X 5 3 8" xfId="16660" xr:uid="{00000000-0005-0000-0000-0000E7420000}"/>
    <cellStyle name="SAPBEXHLevel3X 5 3 9" xfId="18532" xr:uid="{00000000-0005-0000-0000-0000E8420000}"/>
    <cellStyle name="SAPBEXHLevel3X 5 4" xfId="1699" xr:uid="{00000000-0005-0000-0000-0000E9420000}"/>
    <cellStyle name="SAPBEXHLevel3X 5 4 10" xfId="20667" xr:uid="{00000000-0005-0000-0000-0000EA420000}"/>
    <cellStyle name="SAPBEXHLevel3X 5 4 11" xfId="22339" xr:uid="{00000000-0005-0000-0000-0000EB420000}"/>
    <cellStyle name="SAPBEXHLevel3X 5 4 2" xfId="4602" xr:uid="{00000000-0005-0000-0000-0000EC420000}"/>
    <cellStyle name="SAPBEXHLevel3X 5 4 3" xfId="7080" xr:uid="{00000000-0005-0000-0000-0000ED420000}"/>
    <cellStyle name="SAPBEXHLevel3X 5 4 4" xfId="9036" xr:uid="{00000000-0005-0000-0000-0000EE420000}"/>
    <cellStyle name="SAPBEXHLevel3X 5 4 5" xfId="10989" xr:uid="{00000000-0005-0000-0000-0000EF420000}"/>
    <cellStyle name="SAPBEXHLevel3X 5 4 6" xfId="12943" xr:uid="{00000000-0005-0000-0000-0000F0420000}"/>
    <cellStyle name="SAPBEXHLevel3X 5 4 7" xfId="13890" xr:uid="{00000000-0005-0000-0000-0000F1420000}"/>
    <cellStyle name="SAPBEXHLevel3X 5 4 8" xfId="16998" xr:uid="{00000000-0005-0000-0000-0000F2420000}"/>
    <cellStyle name="SAPBEXHLevel3X 5 4 9" xfId="18869" xr:uid="{00000000-0005-0000-0000-0000F3420000}"/>
    <cellStyle name="SAPBEXHLevel3X 5 5" xfId="1966" xr:uid="{00000000-0005-0000-0000-0000F4420000}"/>
    <cellStyle name="SAPBEXHLevel3X 5 5 10" xfId="20877" xr:uid="{00000000-0005-0000-0000-0000F5420000}"/>
    <cellStyle name="SAPBEXHLevel3X 5 5 11" xfId="22491" xr:uid="{00000000-0005-0000-0000-0000F6420000}"/>
    <cellStyle name="SAPBEXHLevel3X 5 5 2" xfId="4869" xr:uid="{00000000-0005-0000-0000-0000F7420000}"/>
    <cellStyle name="SAPBEXHLevel3X 5 5 3" xfId="7347" xr:uid="{00000000-0005-0000-0000-0000F8420000}"/>
    <cellStyle name="SAPBEXHLevel3X 5 5 4" xfId="9301" xr:uid="{00000000-0005-0000-0000-0000F9420000}"/>
    <cellStyle name="SAPBEXHLevel3X 5 5 5" xfId="11255" xr:uid="{00000000-0005-0000-0000-0000FA420000}"/>
    <cellStyle name="SAPBEXHLevel3X 5 5 6" xfId="13207" xr:uid="{00000000-0005-0000-0000-0000FB420000}"/>
    <cellStyle name="SAPBEXHLevel3X 5 5 7" xfId="9144" xr:uid="{00000000-0005-0000-0000-0000FC420000}"/>
    <cellStyle name="SAPBEXHLevel3X 5 5 8" xfId="17243" xr:uid="{00000000-0005-0000-0000-0000FD420000}"/>
    <cellStyle name="SAPBEXHLevel3X 5 5 9" xfId="19102" xr:uid="{00000000-0005-0000-0000-0000FE420000}"/>
    <cellStyle name="SAPBEXHLevel3X 5 6" xfId="2268" xr:uid="{00000000-0005-0000-0000-0000FF420000}"/>
    <cellStyle name="SAPBEXHLevel3X 5 6 10" xfId="21158" xr:uid="{00000000-0005-0000-0000-000000430000}"/>
    <cellStyle name="SAPBEXHLevel3X 5 6 11" xfId="22743" xr:uid="{00000000-0005-0000-0000-000001430000}"/>
    <cellStyle name="SAPBEXHLevel3X 5 6 2" xfId="5171" xr:uid="{00000000-0005-0000-0000-000002430000}"/>
    <cellStyle name="SAPBEXHLevel3X 5 6 3" xfId="7647" xr:uid="{00000000-0005-0000-0000-000003430000}"/>
    <cellStyle name="SAPBEXHLevel3X 5 6 4" xfId="9601" xr:uid="{00000000-0005-0000-0000-000004430000}"/>
    <cellStyle name="SAPBEXHLevel3X 5 6 5" xfId="11555" xr:uid="{00000000-0005-0000-0000-000005430000}"/>
    <cellStyle name="SAPBEXHLevel3X 5 6 6" xfId="13508" xr:uid="{00000000-0005-0000-0000-000006430000}"/>
    <cellStyle name="SAPBEXHLevel3X 5 6 7" xfId="10402" xr:uid="{00000000-0005-0000-0000-000007430000}"/>
    <cellStyle name="SAPBEXHLevel3X 5 6 8" xfId="17539" xr:uid="{00000000-0005-0000-0000-000008430000}"/>
    <cellStyle name="SAPBEXHLevel3X 5 6 9" xfId="19388" xr:uid="{00000000-0005-0000-0000-000009430000}"/>
    <cellStyle name="SAPBEXHLevel3X 5 7" xfId="2685" xr:uid="{00000000-0005-0000-0000-00000A430000}"/>
    <cellStyle name="SAPBEXHLevel3X 5 7 10" xfId="21524" xr:uid="{00000000-0005-0000-0000-00000B430000}"/>
    <cellStyle name="SAPBEXHLevel3X 5 7 11" xfId="23061" xr:uid="{00000000-0005-0000-0000-00000C430000}"/>
    <cellStyle name="SAPBEXHLevel3X 5 7 2" xfId="5587" xr:uid="{00000000-0005-0000-0000-00000D430000}"/>
    <cellStyle name="SAPBEXHLevel3X 5 7 3" xfId="8063" xr:uid="{00000000-0005-0000-0000-00000E430000}"/>
    <cellStyle name="SAPBEXHLevel3X 5 7 4" xfId="10015" xr:uid="{00000000-0005-0000-0000-00000F430000}"/>
    <cellStyle name="SAPBEXHLevel3X 5 7 5" xfId="11970" xr:uid="{00000000-0005-0000-0000-000010430000}"/>
    <cellStyle name="SAPBEXHLevel3X 5 7 6" xfId="13920" xr:uid="{00000000-0005-0000-0000-000011430000}"/>
    <cellStyle name="SAPBEXHLevel3X 5 7 7" xfId="16049" xr:uid="{00000000-0005-0000-0000-000012430000}"/>
    <cellStyle name="SAPBEXHLevel3X 5 7 8" xfId="17938" xr:uid="{00000000-0005-0000-0000-000013430000}"/>
    <cellStyle name="SAPBEXHLevel3X 5 7 9" xfId="19774" xr:uid="{00000000-0005-0000-0000-000014430000}"/>
    <cellStyle name="SAPBEXHLevel3X 5 8" xfId="2861" xr:uid="{00000000-0005-0000-0000-000015430000}"/>
    <cellStyle name="SAPBEXHLevel3X 5 8 10" xfId="21698" xr:uid="{00000000-0005-0000-0000-000016430000}"/>
    <cellStyle name="SAPBEXHLevel3X 5 8 11" xfId="23227" xr:uid="{00000000-0005-0000-0000-000017430000}"/>
    <cellStyle name="SAPBEXHLevel3X 5 8 2" xfId="5763" xr:uid="{00000000-0005-0000-0000-000018430000}"/>
    <cellStyle name="SAPBEXHLevel3X 5 8 3" xfId="8239" xr:uid="{00000000-0005-0000-0000-000019430000}"/>
    <cellStyle name="SAPBEXHLevel3X 5 8 4" xfId="10191" xr:uid="{00000000-0005-0000-0000-00001A430000}"/>
    <cellStyle name="SAPBEXHLevel3X 5 8 5" xfId="12146" xr:uid="{00000000-0005-0000-0000-00001B430000}"/>
    <cellStyle name="SAPBEXHLevel3X 5 8 6" xfId="14096" xr:uid="{00000000-0005-0000-0000-00001C430000}"/>
    <cellStyle name="SAPBEXHLevel3X 5 8 7" xfId="16225" xr:uid="{00000000-0005-0000-0000-00001D430000}"/>
    <cellStyle name="SAPBEXHLevel3X 5 8 8" xfId="18113" xr:uid="{00000000-0005-0000-0000-00001E430000}"/>
    <cellStyle name="SAPBEXHLevel3X 5 8 9" xfId="19948" xr:uid="{00000000-0005-0000-0000-00001F430000}"/>
    <cellStyle name="SAPBEXHLevel3X 5 9" xfId="3396" xr:uid="{00000000-0005-0000-0000-000020430000}"/>
    <cellStyle name="SAPBEXHLevel3X 6" xfId="613" xr:uid="{00000000-0005-0000-0000-000021430000}"/>
    <cellStyle name="SAPBEXHLevel3X 6 10" xfId="7231" xr:uid="{00000000-0005-0000-0000-000022430000}"/>
    <cellStyle name="SAPBEXHLevel3X 6 11" xfId="8543" xr:uid="{00000000-0005-0000-0000-000023430000}"/>
    <cellStyle name="SAPBEXHLevel3X 6 12" xfId="10495" xr:uid="{00000000-0005-0000-0000-000024430000}"/>
    <cellStyle name="SAPBEXHLevel3X 6 13" xfId="14426" xr:uid="{00000000-0005-0000-0000-000025430000}"/>
    <cellStyle name="SAPBEXHLevel3X 6 14" xfId="13337" xr:uid="{00000000-0005-0000-0000-000026430000}"/>
    <cellStyle name="SAPBEXHLevel3X 6 15" xfId="16514" xr:uid="{00000000-0005-0000-0000-000027430000}"/>
    <cellStyle name="SAPBEXHLevel3X 6 16" xfId="18388" xr:uid="{00000000-0005-0000-0000-000028430000}"/>
    <cellStyle name="SAPBEXHLevel3X 6 17" xfId="20201" xr:uid="{00000000-0005-0000-0000-000029430000}"/>
    <cellStyle name="SAPBEXHLevel3X 6 2" xfId="1107" xr:uid="{00000000-0005-0000-0000-00002A430000}"/>
    <cellStyle name="SAPBEXHLevel3X 6 2 10" xfId="20153" xr:uid="{00000000-0005-0000-0000-00002B430000}"/>
    <cellStyle name="SAPBEXHLevel3X 6 2 11" xfId="21892" xr:uid="{00000000-0005-0000-0000-00002C430000}"/>
    <cellStyle name="SAPBEXHLevel3X 6 2 2" xfId="4010" xr:uid="{00000000-0005-0000-0000-00002D430000}"/>
    <cellStyle name="SAPBEXHLevel3X 6 2 3" xfId="6488" xr:uid="{00000000-0005-0000-0000-00002E430000}"/>
    <cellStyle name="SAPBEXHLevel3X 6 2 4" xfId="8445" xr:uid="{00000000-0005-0000-0000-00002F430000}"/>
    <cellStyle name="SAPBEXHLevel3X 6 2 5" xfId="10398" xr:uid="{00000000-0005-0000-0000-000030430000}"/>
    <cellStyle name="SAPBEXHLevel3X 6 2 6" xfId="12353" xr:uid="{00000000-0005-0000-0000-000031430000}"/>
    <cellStyle name="SAPBEXHLevel3X 6 2 7" xfId="15945" xr:uid="{00000000-0005-0000-0000-000032430000}"/>
    <cellStyle name="SAPBEXHLevel3X 6 2 8" xfId="16431" xr:uid="{00000000-0005-0000-0000-000033430000}"/>
    <cellStyle name="SAPBEXHLevel3X 6 2 9" xfId="18319" xr:uid="{00000000-0005-0000-0000-000034430000}"/>
    <cellStyle name="SAPBEXHLevel3X 6 3" xfId="1392" xr:uid="{00000000-0005-0000-0000-000035430000}"/>
    <cellStyle name="SAPBEXHLevel3X 6 3 10" xfId="20377" xr:uid="{00000000-0005-0000-0000-000036430000}"/>
    <cellStyle name="SAPBEXHLevel3X 6 3 11" xfId="22069" xr:uid="{00000000-0005-0000-0000-000037430000}"/>
    <cellStyle name="SAPBEXHLevel3X 6 3 2" xfId="4295" xr:uid="{00000000-0005-0000-0000-000038430000}"/>
    <cellStyle name="SAPBEXHLevel3X 6 3 3" xfId="6773" xr:uid="{00000000-0005-0000-0000-000039430000}"/>
    <cellStyle name="SAPBEXHLevel3X 6 3 4" xfId="8729" xr:uid="{00000000-0005-0000-0000-00003A430000}"/>
    <cellStyle name="SAPBEXHLevel3X 6 3 5" xfId="10682" xr:uid="{00000000-0005-0000-0000-00003B430000}"/>
    <cellStyle name="SAPBEXHLevel3X 6 3 6" xfId="12636" xr:uid="{00000000-0005-0000-0000-00003C430000}"/>
    <cellStyle name="SAPBEXHLevel3X 6 3 7" xfId="10580" xr:uid="{00000000-0005-0000-0000-00003D430000}"/>
    <cellStyle name="SAPBEXHLevel3X 6 3 8" xfId="16698" xr:uid="{00000000-0005-0000-0000-00003E430000}"/>
    <cellStyle name="SAPBEXHLevel3X 6 3 9" xfId="18570" xr:uid="{00000000-0005-0000-0000-00003F430000}"/>
    <cellStyle name="SAPBEXHLevel3X 6 4" xfId="1753" xr:uid="{00000000-0005-0000-0000-000040430000}"/>
    <cellStyle name="SAPBEXHLevel3X 6 4 10" xfId="20720" xr:uid="{00000000-0005-0000-0000-000041430000}"/>
    <cellStyle name="SAPBEXHLevel3X 6 4 11" xfId="22384" xr:uid="{00000000-0005-0000-0000-000042430000}"/>
    <cellStyle name="SAPBEXHLevel3X 6 4 2" xfId="4656" xr:uid="{00000000-0005-0000-0000-000043430000}"/>
    <cellStyle name="SAPBEXHLevel3X 6 4 3" xfId="7134" xr:uid="{00000000-0005-0000-0000-000044430000}"/>
    <cellStyle name="SAPBEXHLevel3X 6 4 4" xfId="9090" xr:uid="{00000000-0005-0000-0000-000045430000}"/>
    <cellStyle name="SAPBEXHLevel3X 6 4 5" xfId="11043" xr:uid="{00000000-0005-0000-0000-000046430000}"/>
    <cellStyle name="SAPBEXHLevel3X 6 4 6" xfId="12997" xr:uid="{00000000-0005-0000-0000-000047430000}"/>
    <cellStyle name="SAPBEXHLevel3X 6 4 7" xfId="15405" xr:uid="{00000000-0005-0000-0000-000048430000}"/>
    <cellStyle name="SAPBEXHLevel3X 6 4 8" xfId="17052" xr:uid="{00000000-0005-0000-0000-000049430000}"/>
    <cellStyle name="SAPBEXHLevel3X 6 4 9" xfId="18922" xr:uid="{00000000-0005-0000-0000-00004A430000}"/>
    <cellStyle name="SAPBEXHLevel3X 6 5" xfId="2006" xr:uid="{00000000-0005-0000-0000-00004B430000}"/>
    <cellStyle name="SAPBEXHLevel3X 6 5 10" xfId="20917" xr:uid="{00000000-0005-0000-0000-00004C430000}"/>
    <cellStyle name="SAPBEXHLevel3X 6 5 11" xfId="22531" xr:uid="{00000000-0005-0000-0000-00004D430000}"/>
    <cellStyle name="SAPBEXHLevel3X 6 5 2" xfId="4909" xr:uid="{00000000-0005-0000-0000-00004E430000}"/>
    <cellStyle name="SAPBEXHLevel3X 6 5 3" xfId="7387" xr:uid="{00000000-0005-0000-0000-00004F430000}"/>
    <cellStyle name="SAPBEXHLevel3X 6 5 4" xfId="9341" xr:uid="{00000000-0005-0000-0000-000050430000}"/>
    <cellStyle name="SAPBEXHLevel3X 6 5 5" xfId="11295" xr:uid="{00000000-0005-0000-0000-000051430000}"/>
    <cellStyle name="SAPBEXHLevel3X 6 5 6" xfId="13247" xr:uid="{00000000-0005-0000-0000-000052430000}"/>
    <cellStyle name="SAPBEXHLevel3X 6 5 7" xfId="12402" xr:uid="{00000000-0005-0000-0000-000053430000}"/>
    <cellStyle name="SAPBEXHLevel3X 6 5 8" xfId="17283" xr:uid="{00000000-0005-0000-0000-000054430000}"/>
    <cellStyle name="SAPBEXHLevel3X 6 5 9" xfId="19142" xr:uid="{00000000-0005-0000-0000-000055430000}"/>
    <cellStyle name="SAPBEXHLevel3X 6 6" xfId="2694" xr:uid="{00000000-0005-0000-0000-000056430000}"/>
    <cellStyle name="SAPBEXHLevel3X 6 6 10" xfId="21533" xr:uid="{00000000-0005-0000-0000-000057430000}"/>
    <cellStyle name="SAPBEXHLevel3X 6 6 11" xfId="23070" xr:uid="{00000000-0005-0000-0000-000058430000}"/>
    <cellStyle name="SAPBEXHLevel3X 6 6 2" xfId="5596" xr:uid="{00000000-0005-0000-0000-000059430000}"/>
    <cellStyle name="SAPBEXHLevel3X 6 6 3" xfId="8072" xr:uid="{00000000-0005-0000-0000-00005A430000}"/>
    <cellStyle name="SAPBEXHLevel3X 6 6 4" xfId="10024" xr:uid="{00000000-0005-0000-0000-00005B430000}"/>
    <cellStyle name="SAPBEXHLevel3X 6 6 5" xfId="11979" xr:uid="{00000000-0005-0000-0000-00005C430000}"/>
    <cellStyle name="SAPBEXHLevel3X 6 6 6" xfId="13929" xr:uid="{00000000-0005-0000-0000-00005D430000}"/>
    <cellStyle name="SAPBEXHLevel3X 6 6 7" xfId="16058" xr:uid="{00000000-0005-0000-0000-00005E430000}"/>
    <cellStyle name="SAPBEXHLevel3X 6 6 8" xfId="17947" xr:uid="{00000000-0005-0000-0000-00005F430000}"/>
    <cellStyle name="SAPBEXHLevel3X 6 6 9" xfId="19783" xr:uid="{00000000-0005-0000-0000-000060430000}"/>
    <cellStyle name="SAPBEXHLevel3X 6 7" xfId="2870" xr:uid="{00000000-0005-0000-0000-000061430000}"/>
    <cellStyle name="SAPBEXHLevel3X 6 7 10" xfId="21707" xr:uid="{00000000-0005-0000-0000-000062430000}"/>
    <cellStyle name="SAPBEXHLevel3X 6 7 11" xfId="23236" xr:uid="{00000000-0005-0000-0000-000063430000}"/>
    <cellStyle name="SAPBEXHLevel3X 6 7 2" xfId="5772" xr:uid="{00000000-0005-0000-0000-000064430000}"/>
    <cellStyle name="SAPBEXHLevel3X 6 7 3" xfId="8248" xr:uid="{00000000-0005-0000-0000-000065430000}"/>
    <cellStyle name="SAPBEXHLevel3X 6 7 4" xfId="10200" xr:uid="{00000000-0005-0000-0000-000066430000}"/>
    <cellStyle name="SAPBEXHLevel3X 6 7 5" xfId="12155" xr:uid="{00000000-0005-0000-0000-000067430000}"/>
    <cellStyle name="SAPBEXHLevel3X 6 7 6" xfId="14105" xr:uid="{00000000-0005-0000-0000-000068430000}"/>
    <cellStyle name="SAPBEXHLevel3X 6 7 7" xfId="16234" xr:uid="{00000000-0005-0000-0000-000069430000}"/>
    <cellStyle name="SAPBEXHLevel3X 6 7 8" xfId="18122" xr:uid="{00000000-0005-0000-0000-00006A430000}"/>
    <cellStyle name="SAPBEXHLevel3X 6 7 9" xfId="19957" xr:uid="{00000000-0005-0000-0000-00006B430000}"/>
    <cellStyle name="SAPBEXHLevel3X 6 8" xfId="3516" xr:uid="{00000000-0005-0000-0000-00006C430000}"/>
    <cellStyle name="SAPBEXHLevel3X 6 9" xfId="5994" xr:uid="{00000000-0005-0000-0000-00006D430000}"/>
    <cellStyle name="SAPBEXHLevel3X 7" xfId="880" xr:uid="{00000000-0005-0000-0000-00006E430000}"/>
    <cellStyle name="SAPBEXHLevel3X 7 10" xfId="17122" xr:uid="{00000000-0005-0000-0000-00006F430000}"/>
    <cellStyle name="SAPBEXHLevel3X 7 11" xfId="20744" xr:uid="{00000000-0005-0000-0000-000070430000}"/>
    <cellStyle name="SAPBEXHLevel3X 7 2" xfId="3783" xr:uid="{00000000-0005-0000-0000-000071430000}"/>
    <cellStyle name="SAPBEXHLevel3X 7 3" xfId="6261" xr:uid="{00000000-0005-0000-0000-000072430000}"/>
    <cellStyle name="SAPBEXHLevel3X 7 4" xfId="6518" xr:uid="{00000000-0005-0000-0000-000073430000}"/>
    <cellStyle name="SAPBEXHLevel3X 7 5" xfId="9119" xr:uid="{00000000-0005-0000-0000-000074430000}"/>
    <cellStyle name="SAPBEXHLevel3X 7 6" xfId="11073" xr:uid="{00000000-0005-0000-0000-000075430000}"/>
    <cellStyle name="SAPBEXHLevel3X 7 7" xfId="15067" xr:uid="{00000000-0005-0000-0000-000076430000}"/>
    <cellStyle name="SAPBEXHLevel3X 7 8" xfId="11126" xr:uid="{00000000-0005-0000-0000-000077430000}"/>
    <cellStyle name="SAPBEXHLevel3X 7 9" xfId="17077" xr:uid="{00000000-0005-0000-0000-000078430000}"/>
    <cellStyle name="SAPBEXHLevel3X 8" xfId="1210" xr:uid="{00000000-0005-0000-0000-000079430000}"/>
    <cellStyle name="SAPBEXHLevel3X 8 10" xfId="20205" xr:uid="{00000000-0005-0000-0000-00007A430000}"/>
    <cellStyle name="SAPBEXHLevel3X 8 11" xfId="21899" xr:uid="{00000000-0005-0000-0000-00007B430000}"/>
    <cellStyle name="SAPBEXHLevel3X 8 2" xfId="4113" xr:uid="{00000000-0005-0000-0000-00007C430000}"/>
    <cellStyle name="SAPBEXHLevel3X 8 3" xfId="6591" xr:uid="{00000000-0005-0000-0000-00007D430000}"/>
    <cellStyle name="SAPBEXHLevel3X 8 4" xfId="8548" xr:uid="{00000000-0005-0000-0000-00007E430000}"/>
    <cellStyle name="SAPBEXHLevel3X 8 5" xfId="10500" xr:uid="{00000000-0005-0000-0000-00007F430000}"/>
    <cellStyle name="SAPBEXHLevel3X 8 6" xfId="12454" xr:uid="{00000000-0005-0000-0000-000080430000}"/>
    <cellStyle name="SAPBEXHLevel3X 8 7" xfId="15721" xr:uid="{00000000-0005-0000-0000-000081430000}"/>
    <cellStyle name="SAPBEXHLevel3X 8 8" xfId="16518" xr:uid="{00000000-0005-0000-0000-000082430000}"/>
    <cellStyle name="SAPBEXHLevel3X 8 9" xfId="18391" xr:uid="{00000000-0005-0000-0000-000083430000}"/>
    <cellStyle name="SAPBEXHLevel3X 9" xfId="1539" xr:uid="{00000000-0005-0000-0000-000084430000}"/>
    <cellStyle name="SAPBEXHLevel3X 9 10" xfId="20508" xr:uid="{00000000-0005-0000-0000-000085430000}"/>
    <cellStyle name="SAPBEXHLevel3X 9 11" xfId="22180" xr:uid="{00000000-0005-0000-0000-000086430000}"/>
    <cellStyle name="SAPBEXHLevel3X 9 2" xfId="4442" xr:uid="{00000000-0005-0000-0000-000087430000}"/>
    <cellStyle name="SAPBEXHLevel3X 9 3" xfId="6920" xr:uid="{00000000-0005-0000-0000-000088430000}"/>
    <cellStyle name="SAPBEXHLevel3X 9 4" xfId="8876" xr:uid="{00000000-0005-0000-0000-000089430000}"/>
    <cellStyle name="SAPBEXHLevel3X 9 5" xfId="10829" xr:uid="{00000000-0005-0000-0000-00008A430000}"/>
    <cellStyle name="SAPBEXHLevel3X 9 6" xfId="12783" xr:uid="{00000000-0005-0000-0000-00008B430000}"/>
    <cellStyle name="SAPBEXHLevel3X 9 7" xfId="14270" xr:uid="{00000000-0005-0000-0000-00008C430000}"/>
    <cellStyle name="SAPBEXHLevel3X 9 8" xfId="16838" xr:uid="{00000000-0005-0000-0000-00008D430000}"/>
    <cellStyle name="SAPBEXHLevel3X 9 9" xfId="18710" xr:uid="{00000000-0005-0000-0000-00008E430000}"/>
    <cellStyle name="SAPBEXchaText" xfId="328" xr:uid="{00000000-0005-0000-0000-00008F430000}"/>
    <cellStyle name="SAPBEXchaText 2" xfId="614" xr:uid="{00000000-0005-0000-0000-000090430000}"/>
    <cellStyle name="SAPBEXchaText 2 10" xfId="11943" xr:uid="{00000000-0005-0000-0000-000091430000}"/>
    <cellStyle name="SAPBEXchaText 2 11" xfId="12370" xr:uid="{00000000-0005-0000-0000-000092430000}"/>
    <cellStyle name="SAPBEXchaText 2 12" xfId="14821" xr:uid="{00000000-0005-0000-0000-000093430000}"/>
    <cellStyle name="SAPBEXchaText 2 13" xfId="17911" xr:uid="{00000000-0005-0000-0000-000094430000}"/>
    <cellStyle name="SAPBEXchaText 2 14" xfId="8531" xr:uid="{00000000-0005-0000-0000-000095430000}"/>
    <cellStyle name="SAPBEXchaText 2 15" xfId="21498" xr:uid="{00000000-0005-0000-0000-000096430000}"/>
    <cellStyle name="SAPBEXchaText 2 2" xfId="615" xr:uid="{00000000-0005-0000-0000-000097430000}"/>
    <cellStyle name="SAPBEXchaText 2 2 10" xfId="15168" xr:uid="{00000000-0005-0000-0000-000098430000}"/>
    <cellStyle name="SAPBEXchaText 2 2 11" xfId="16022" xr:uid="{00000000-0005-0000-0000-000099430000}"/>
    <cellStyle name="SAPBEXchaText 2 2 12" xfId="17132" xr:uid="{00000000-0005-0000-0000-00009A430000}"/>
    <cellStyle name="SAPBEXchaText 2 2 13" xfId="16493" xr:uid="{00000000-0005-0000-0000-00009B430000}"/>
    <cellStyle name="SAPBEXchaText 2 2 14" xfId="20771" xr:uid="{00000000-0005-0000-0000-00009C430000}"/>
    <cellStyle name="SAPBEXchaText 2 2 2" xfId="1109" xr:uid="{00000000-0005-0000-0000-00009D430000}"/>
    <cellStyle name="SAPBEXchaText 2 2 2 10" xfId="20155" xr:uid="{00000000-0005-0000-0000-00009E430000}"/>
    <cellStyle name="SAPBEXchaText 2 2 2 11" xfId="21894" xr:uid="{00000000-0005-0000-0000-00009F430000}"/>
    <cellStyle name="SAPBEXchaText 2 2 2 2" xfId="4012" xr:uid="{00000000-0005-0000-0000-0000A0430000}"/>
    <cellStyle name="SAPBEXchaText 2 2 2 3" xfId="6490" xr:uid="{00000000-0005-0000-0000-0000A1430000}"/>
    <cellStyle name="SAPBEXchaText 2 2 2 4" xfId="8447" xr:uid="{00000000-0005-0000-0000-0000A2430000}"/>
    <cellStyle name="SAPBEXchaText 2 2 2 5" xfId="10400" xr:uid="{00000000-0005-0000-0000-0000A3430000}"/>
    <cellStyle name="SAPBEXchaText 2 2 2 6" xfId="12355" xr:uid="{00000000-0005-0000-0000-0000A4430000}"/>
    <cellStyle name="SAPBEXchaText 2 2 2 7" xfId="15310" xr:uid="{00000000-0005-0000-0000-0000A5430000}"/>
    <cellStyle name="SAPBEXchaText 2 2 2 8" xfId="16433" xr:uid="{00000000-0005-0000-0000-0000A6430000}"/>
    <cellStyle name="SAPBEXchaText 2 2 2 9" xfId="18321" xr:uid="{00000000-0005-0000-0000-0000A7430000}"/>
    <cellStyle name="SAPBEXchaText 2 2 3" xfId="1394" xr:uid="{00000000-0005-0000-0000-0000A8430000}"/>
    <cellStyle name="SAPBEXchaText 2 2 3 10" xfId="20379" xr:uid="{00000000-0005-0000-0000-0000A9430000}"/>
    <cellStyle name="SAPBEXchaText 2 2 3 11" xfId="22071" xr:uid="{00000000-0005-0000-0000-0000AA430000}"/>
    <cellStyle name="SAPBEXchaText 2 2 3 2" xfId="4297" xr:uid="{00000000-0005-0000-0000-0000AB430000}"/>
    <cellStyle name="SAPBEXchaText 2 2 3 3" xfId="6775" xr:uid="{00000000-0005-0000-0000-0000AC430000}"/>
    <cellStyle name="SAPBEXchaText 2 2 3 4" xfId="8731" xr:uid="{00000000-0005-0000-0000-0000AD430000}"/>
    <cellStyle name="SAPBEXchaText 2 2 3 5" xfId="10684" xr:uid="{00000000-0005-0000-0000-0000AE430000}"/>
    <cellStyle name="SAPBEXchaText 2 2 3 6" xfId="12638" xr:uid="{00000000-0005-0000-0000-0000AF430000}"/>
    <cellStyle name="SAPBEXchaText 2 2 3 7" xfId="15717" xr:uid="{00000000-0005-0000-0000-0000B0430000}"/>
    <cellStyle name="SAPBEXchaText 2 2 3 8" xfId="16700" xr:uid="{00000000-0005-0000-0000-0000B1430000}"/>
    <cellStyle name="SAPBEXchaText 2 2 3 9" xfId="18572" xr:uid="{00000000-0005-0000-0000-0000B2430000}"/>
    <cellStyle name="SAPBEXchaText 2 2 4" xfId="2008" xr:uid="{00000000-0005-0000-0000-0000B3430000}"/>
    <cellStyle name="SAPBEXchaText 2 2 4 10" xfId="20919" xr:uid="{00000000-0005-0000-0000-0000B4430000}"/>
    <cellStyle name="SAPBEXchaText 2 2 4 11" xfId="22533" xr:uid="{00000000-0005-0000-0000-0000B5430000}"/>
    <cellStyle name="SAPBEXchaText 2 2 4 2" xfId="4911" xr:uid="{00000000-0005-0000-0000-0000B6430000}"/>
    <cellStyle name="SAPBEXchaText 2 2 4 3" xfId="7389" xr:uid="{00000000-0005-0000-0000-0000B7430000}"/>
    <cellStyle name="SAPBEXchaText 2 2 4 4" xfId="9343" xr:uid="{00000000-0005-0000-0000-0000B8430000}"/>
    <cellStyle name="SAPBEXchaText 2 2 4 5" xfId="11297" xr:uid="{00000000-0005-0000-0000-0000B9430000}"/>
    <cellStyle name="SAPBEXchaText 2 2 4 6" xfId="13249" xr:uid="{00000000-0005-0000-0000-0000BA430000}"/>
    <cellStyle name="SAPBEXchaText 2 2 4 7" xfId="15372" xr:uid="{00000000-0005-0000-0000-0000BB430000}"/>
    <cellStyle name="SAPBEXchaText 2 2 4 8" xfId="17285" xr:uid="{00000000-0005-0000-0000-0000BC430000}"/>
    <cellStyle name="SAPBEXchaText 2 2 4 9" xfId="19144" xr:uid="{00000000-0005-0000-0000-0000BD430000}"/>
    <cellStyle name="SAPBEXchaText 2 2 5" xfId="3518" xr:uid="{00000000-0005-0000-0000-0000BE430000}"/>
    <cellStyle name="SAPBEXchaText 2 2 6" xfId="5996" xr:uid="{00000000-0005-0000-0000-0000BF430000}"/>
    <cellStyle name="SAPBEXchaText 2 2 7" xfId="8036" xr:uid="{00000000-0005-0000-0000-0000C0430000}"/>
    <cellStyle name="SAPBEXchaText 2 2 8" xfId="9186" xr:uid="{00000000-0005-0000-0000-0000C1430000}"/>
    <cellStyle name="SAPBEXchaText 2 2 9" xfId="11141" xr:uid="{00000000-0005-0000-0000-0000C2430000}"/>
    <cellStyle name="SAPBEXchaText 2 3" xfId="1108" xr:uid="{00000000-0005-0000-0000-0000C3430000}"/>
    <cellStyle name="SAPBEXchaText 2 3 10" xfId="20154" xr:uid="{00000000-0005-0000-0000-0000C4430000}"/>
    <cellStyle name="SAPBEXchaText 2 3 11" xfId="21893" xr:uid="{00000000-0005-0000-0000-0000C5430000}"/>
    <cellStyle name="SAPBEXchaText 2 3 2" xfId="4011" xr:uid="{00000000-0005-0000-0000-0000C6430000}"/>
    <cellStyle name="SAPBEXchaText 2 3 3" xfId="6489" xr:uid="{00000000-0005-0000-0000-0000C7430000}"/>
    <cellStyle name="SAPBEXchaText 2 3 4" xfId="8446" xr:uid="{00000000-0005-0000-0000-0000C8430000}"/>
    <cellStyle name="SAPBEXchaText 2 3 5" xfId="10399" xr:uid="{00000000-0005-0000-0000-0000C9430000}"/>
    <cellStyle name="SAPBEXchaText 2 3 6" xfId="12354" xr:uid="{00000000-0005-0000-0000-0000CA430000}"/>
    <cellStyle name="SAPBEXchaText 2 3 7" xfId="15661" xr:uid="{00000000-0005-0000-0000-0000CB430000}"/>
    <cellStyle name="SAPBEXchaText 2 3 8" xfId="16432" xr:uid="{00000000-0005-0000-0000-0000CC430000}"/>
    <cellStyle name="SAPBEXchaText 2 3 9" xfId="18320" xr:uid="{00000000-0005-0000-0000-0000CD430000}"/>
    <cellStyle name="SAPBEXchaText 2 4" xfId="1393" xr:uid="{00000000-0005-0000-0000-0000CE430000}"/>
    <cellStyle name="SAPBEXchaText 2 4 10" xfId="20378" xr:uid="{00000000-0005-0000-0000-0000CF430000}"/>
    <cellStyle name="SAPBEXchaText 2 4 11" xfId="22070" xr:uid="{00000000-0005-0000-0000-0000D0430000}"/>
    <cellStyle name="SAPBEXchaText 2 4 2" xfId="4296" xr:uid="{00000000-0005-0000-0000-0000D1430000}"/>
    <cellStyle name="SAPBEXchaText 2 4 3" xfId="6774" xr:uid="{00000000-0005-0000-0000-0000D2430000}"/>
    <cellStyle name="SAPBEXchaText 2 4 4" xfId="8730" xr:uid="{00000000-0005-0000-0000-0000D3430000}"/>
    <cellStyle name="SAPBEXchaText 2 4 5" xfId="10683" xr:uid="{00000000-0005-0000-0000-0000D4430000}"/>
    <cellStyle name="SAPBEXchaText 2 4 6" xfId="12637" xr:uid="{00000000-0005-0000-0000-0000D5430000}"/>
    <cellStyle name="SAPBEXchaText 2 4 7" xfId="15583" xr:uid="{00000000-0005-0000-0000-0000D6430000}"/>
    <cellStyle name="SAPBEXchaText 2 4 8" xfId="16699" xr:uid="{00000000-0005-0000-0000-0000D7430000}"/>
    <cellStyle name="SAPBEXchaText 2 4 9" xfId="18571" xr:uid="{00000000-0005-0000-0000-0000D8430000}"/>
    <cellStyle name="SAPBEXchaText 2 5" xfId="2007" xr:uid="{00000000-0005-0000-0000-0000D9430000}"/>
    <cellStyle name="SAPBEXchaText 2 5 10" xfId="20918" xr:uid="{00000000-0005-0000-0000-0000DA430000}"/>
    <cellStyle name="SAPBEXchaText 2 5 11" xfId="22532" xr:uid="{00000000-0005-0000-0000-0000DB430000}"/>
    <cellStyle name="SAPBEXchaText 2 5 2" xfId="4910" xr:uid="{00000000-0005-0000-0000-0000DC430000}"/>
    <cellStyle name="SAPBEXchaText 2 5 3" xfId="7388" xr:uid="{00000000-0005-0000-0000-0000DD430000}"/>
    <cellStyle name="SAPBEXchaText 2 5 4" xfId="9342" xr:uid="{00000000-0005-0000-0000-0000DE430000}"/>
    <cellStyle name="SAPBEXchaText 2 5 5" xfId="11296" xr:uid="{00000000-0005-0000-0000-0000DF430000}"/>
    <cellStyle name="SAPBEXchaText 2 5 6" xfId="13248" xr:uid="{00000000-0005-0000-0000-0000E0430000}"/>
    <cellStyle name="SAPBEXchaText 2 5 7" xfId="15516" xr:uid="{00000000-0005-0000-0000-0000E1430000}"/>
    <cellStyle name="SAPBEXchaText 2 5 8" xfId="17284" xr:uid="{00000000-0005-0000-0000-0000E2430000}"/>
    <cellStyle name="SAPBEXchaText 2 5 9" xfId="19143" xr:uid="{00000000-0005-0000-0000-0000E3430000}"/>
    <cellStyle name="SAPBEXchaText 2 6" xfId="3517" xr:uid="{00000000-0005-0000-0000-0000E4430000}"/>
    <cellStyle name="SAPBEXchaText 2 7" xfId="5995" xr:uid="{00000000-0005-0000-0000-0000E5430000}"/>
    <cellStyle name="SAPBEXchaText 2 8" xfId="6586" xr:uid="{00000000-0005-0000-0000-0000E6430000}"/>
    <cellStyle name="SAPBEXchaText 2 9" xfId="9988" xr:uid="{00000000-0005-0000-0000-0000E7430000}"/>
    <cellStyle name="SAPBEXinputData" xfId="616" xr:uid="{00000000-0005-0000-0000-0000E8430000}"/>
    <cellStyle name="SAPBEXinputData 2" xfId="617" xr:uid="{00000000-0005-0000-0000-0000E9430000}"/>
    <cellStyle name="SAPBEXinputData 2 2" xfId="618" xr:uid="{00000000-0005-0000-0000-0000EA430000}"/>
    <cellStyle name="SAPBEXinputData 2 2 2" xfId="1112" xr:uid="{00000000-0005-0000-0000-0000EB430000}"/>
    <cellStyle name="SAPBEXinputData 2 2 3" xfId="1397" xr:uid="{00000000-0005-0000-0000-0000EC430000}"/>
    <cellStyle name="SAPBEXinputData 2 2 4" xfId="1756" xr:uid="{00000000-0005-0000-0000-0000ED430000}"/>
    <cellStyle name="SAPBEXinputData 2 2 5" xfId="2011" xr:uid="{00000000-0005-0000-0000-0000EE430000}"/>
    <cellStyle name="SAPBEXinputData 2 2 6" xfId="2028" xr:uid="{00000000-0005-0000-0000-0000EF430000}"/>
    <cellStyle name="SAPBEXinputData 2 3" xfId="1111" xr:uid="{00000000-0005-0000-0000-0000F0430000}"/>
    <cellStyle name="SAPBEXinputData 2 4" xfId="1396" xr:uid="{00000000-0005-0000-0000-0000F1430000}"/>
    <cellStyle name="SAPBEXinputData 2 5" xfId="1755" xr:uid="{00000000-0005-0000-0000-0000F2430000}"/>
    <cellStyle name="SAPBEXinputData 2 6" xfId="2010" xr:uid="{00000000-0005-0000-0000-0000F3430000}"/>
    <cellStyle name="SAPBEXinputData 2 7" xfId="2027" xr:uid="{00000000-0005-0000-0000-0000F4430000}"/>
    <cellStyle name="SAPBEXinputData 3" xfId="619" xr:uid="{00000000-0005-0000-0000-0000F5430000}"/>
    <cellStyle name="SAPBEXinputData 3 2" xfId="1113" xr:uid="{00000000-0005-0000-0000-0000F6430000}"/>
    <cellStyle name="SAPBEXinputData 3 3" xfId="1398" xr:uid="{00000000-0005-0000-0000-0000F7430000}"/>
    <cellStyle name="SAPBEXinputData 3 4" xfId="1757" xr:uid="{00000000-0005-0000-0000-0000F8430000}"/>
    <cellStyle name="SAPBEXinputData 3 5" xfId="2012" xr:uid="{00000000-0005-0000-0000-0000F9430000}"/>
    <cellStyle name="SAPBEXinputData 3 6" xfId="2029" xr:uid="{00000000-0005-0000-0000-0000FA430000}"/>
    <cellStyle name="SAPBEXinputData 4" xfId="620" xr:uid="{00000000-0005-0000-0000-0000FB430000}"/>
    <cellStyle name="SAPBEXinputData 4 2" xfId="1114" xr:uid="{00000000-0005-0000-0000-0000FC430000}"/>
    <cellStyle name="SAPBEXinputData 4 3" xfId="1399" xr:uid="{00000000-0005-0000-0000-0000FD430000}"/>
    <cellStyle name="SAPBEXinputData 4 4" xfId="1758" xr:uid="{00000000-0005-0000-0000-0000FE430000}"/>
    <cellStyle name="SAPBEXinputData 4 5" xfId="2013" xr:uid="{00000000-0005-0000-0000-0000FF430000}"/>
    <cellStyle name="SAPBEXinputData 4 6" xfId="2030" xr:uid="{00000000-0005-0000-0000-000000440000}"/>
    <cellStyle name="SAPBEXinputData 5" xfId="1110" xr:uid="{00000000-0005-0000-0000-000001440000}"/>
    <cellStyle name="SAPBEXinputData 6" xfId="1395" xr:uid="{00000000-0005-0000-0000-000002440000}"/>
    <cellStyle name="SAPBEXinputData 7" xfId="1754" xr:uid="{00000000-0005-0000-0000-000003440000}"/>
    <cellStyle name="SAPBEXinputData 8" xfId="2009" xr:uid="{00000000-0005-0000-0000-000004440000}"/>
    <cellStyle name="SAPBEXinputData 9" xfId="2026" xr:uid="{00000000-0005-0000-0000-000005440000}"/>
    <cellStyle name="SAPBEXItemHeader" xfId="621" xr:uid="{00000000-0005-0000-0000-000006440000}"/>
    <cellStyle name="SAPBEXItemHeader 10" xfId="10494" xr:uid="{00000000-0005-0000-0000-000007440000}"/>
    <cellStyle name="SAPBEXItemHeader 11" xfId="15610" xr:uid="{00000000-0005-0000-0000-000008440000}"/>
    <cellStyle name="SAPBEXItemHeader 12" xfId="12399" xr:uid="{00000000-0005-0000-0000-000009440000}"/>
    <cellStyle name="SAPBEXItemHeader 13" xfId="16513" xr:uid="{00000000-0005-0000-0000-00000A440000}"/>
    <cellStyle name="SAPBEXItemHeader 14" xfId="18989" xr:uid="{00000000-0005-0000-0000-00000B440000}"/>
    <cellStyle name="SAPBEXItemHeader 15" xfId="20200" xr:uid="{00000000-0005-0000-0000-00000C440000}"/>
    <cellStyle name="SAPBEXItemHeader 2" xfId="1115" xr:uid="{00000000-0005-0000-0000-00000D440000}"/>
    <cellStyle name="SAPBEXItemHeader 2 10" xfId="20156" xr:uid="{00000000-0005-0000-0000-00000E440000}"/>
    <cellStyle name="SAPBEXItemHeader 2 11" xfId="21895" xr:uid="{00000000-0005-0000-0000-00000F440000}"/>
    <cellStyle name="SAPBEXItemHeader 2 2" xfId="4018" xr:uid="{00000000-0005-0000-0000-000010440000}"/>
    <cellStyle name="SAPBEXItemHeader 2 3" xfId="6496" xr:uid="{00000000-0005-0000-0000-000011440000}"/>
    <cellStyle name="SAPBEXItemHeader 2 4" xfId="8453" xr:uid="{00000000-0005-0000-0000-000012440000}"/>
    <cellStyle name="SAPBEXItemHeader 2 5" xfId="10406" xr:uid="{00000000-0005-0000-0000-000013440000}"/>
    <cellStyle name="SAPBEXItemHeader 2 6" xfId="12360" xr:uid="{00000000-0005-0000-0000-000014440000}"/>
    <cellStyle name="SAPBEXItemHeader 2 7" xfId="15519" xr:uid="{00000000-0005-0000-0000-000015440000}"/>
    <cellStyle name="SAPBEXItemHeader 2 8" xfId="16436" xr:uid="{00000000-0005-0000-0000-000016440000}"/>
    <cellStyle name="SAPBEXItemHeader 2 9" xfId="18324" xr:uid="{00000000-0005-0000-0000-000017440000}"/>
    <cellStyle name="SAPBEXItemHeader 3" xfId="1400" xr:uid="{00000000-0005-0000-0000-000018440000}"/>
    <cellStyle name="SAPBEXItemHeader 3 10" xfId="20380" xr:uid="{00000000-0005-0000-0000-000019440000}"/>
    <cellStyle name="SAPBEXItemHeader 3 11" xfId="22072" xr:uid="{00000000-0005-0000-0000-00001A440000}"/>
    <cellStyle name="SAPBEXItemHeader 3 2" xfId="4303" xr:uid="{00000000-0005-0000-0000-00001B440000}"/>
    <cellStyle name="SAPBEXItemHeader 3 3" xfId="6781" xr:uid="{00000000-0005-0000-0000-00001C440000}"/>
    <cellStyle name="SAPBEXItemHeader 3 4" xfId="8737" xr:uid="{00000000-0005-0000-0000-00001D440000}"/>
    <cellStyle name="SAPBEXItemHeader 3 5" xfId="10690" xr:uid="{00000000-0005-0000-0000-00001E440000}"/>
    <cellStyle name="SAPBEXItemHeader 3 6" xfId="12644" xr:uid="{00000000-0005-0000-0000-00001F440000}"/>
    <cellStyle name="SAPBEXItemHeader 3 7" xfId="15148" xr:uid="{00000000-0005-0000-0000-000020440000}"/>
    <cellStyle name="SAPBEXItemHeader 3 8" xfId="16701" xr:uid="{00000000-0005-0000-0000-000021440000}"/>
    <cellStyle name="SAPBEXItemHeader 3 9" xfId="18574" xr:uid="{00000000-0005-0000-0000-000022440000}"/>
    <cellStyle name="SAPBEXItemHeader 4" xfId="1759" xr:uid="{00000000-0005-0000-0000-000023440000}"/>
    <cellStyle name="SAPBEXItemHeader 4 10" xfId="20721" xr:uid="{00000000-0005-0000-0000-000024440000}"/>
    <cellStyle name="SAPBEXItemHeader 4 11" xfId="22385" xr:uid="{00000000-0005-0000-0000-000025440000}"/>
    <cellStyle name="SAPBEXItemHeader 4 2" xfId="4662" xr:uid="{00000000-0005-0000-0000-000026440000}"/>
    <cellStyle name="SAPBEXItemHeader 4 3" xfId="7140" xr:uid="{00000000-0005-0000-0000-000027440000}"/>
    <cellStyle name="SAPBEXItemHeader 4 4" xfId="9095" xr:uid="{00000000-0005-0000-0000-000028440000}"/>
    <cellStyle name="SAPBEXItemHeader 4 5" xfId="11049" xr:uid="{00000000-0005-0000-0000-000029440000}"/>
    <cellStyle name="SAPBEXItemHeader 4 6" xfId="13003" xr:uid="{00000000-0005-0000-0000-00002A440000}"/>
    <cellStyle name="SAPBEXItemHeader 4 7" xfId="14616" xr:uid="{00000000-0005-0000-0000-00002B440000}"/>
    <cellStyle name="SAPBEXItemHeader 4 8" xfId="17053" xr:uid="{00000000-0005-0000-0000-00002C440000}"/>
    <cellStyle name="SAPBEXItemHeader 4 9" xfId="18923" xr:uid="{00000000-0005-0000-0000-00002D440000}"/>
    <cellStyle name="SAPBEXItemHeader 5" xfId="2014" xr:uid="{00000000-0005-0000-0000-00002E440000}"/>
    <cellStyle name="SAPBEXItemHeader 5 10" xfId="20921" xr:uid="{00000000-0005-0000-0000-00002F440000}"/>
    <cellStyle name="SAPBEXItemHeader 5 11" xfId="22534" xr:uid="{00000000-0005-0000-0000-000030440000}"/>
    <cellStyle name="SAPBEXItemHeader 5 2" xfId="4917" xr:uid="{00000000-0005-0000-0000-000031440000}"/>
    <cellStyle name="SAPBEXItemHeader 5 3" xfId="7395" xr:uid="{00000000-0005-0000-0000-000032440000}"/>
    <cellStyle name="SAPBEXItemHeader 5 4" xfId="9348" xr:uid="{00000000-0005-0000-0000-000033440000}"/>
    <cellStyle name="SAPBEXItemHeader 5 5" xfId="11302" xr:uid="{00000000-0005-0000-0000-000034440000}"/>
    <cellStyle name="SAPBEXItemHeader 5 6" xfId="13255" xr:uid="{00000000-0005-0000-0000-000035440000}"/>
    <cellStyle name="SAPBEXItemHeader 5 7" xfId="16004" xr:uid="{00000000-0005-0000-0000-000036440000}"/>
    <cellStyle name="SAPBEXItemHeader 5 8" xfId="17289" xr:uid="{00000000-0005-0000-0000-000037440000}"/>
    <cellStyle name="SAPBEXItemHeader 5 9" xfId="19145" xr:uid="{00000000-0005-0000-0000-000038440000}"/>
    <cellStyle name="SAPBEXItemHeader 6" xfId="3524" xr:uid="{00000000-0005-0000-0000-000039440000}"/>
    <cellStyle name="SAPBEXItemHeader 7" xfId="6002" xr:uid="{00000000-0005-0000-0000-00003A440000}"/>
    <cellStyle name="SAPBEXItemHeader 8" xfId="7230" xr:uid="{00000000-0005-0000-0000-00003B440000}"/>
    <cellStyle name="SAPBEXItemHeader 9" xfId="8542" xr:uid="{00000000-0005-0000-0000-00003C440000}"/>
    <cellStyle name="SAPBEXresData" xfId="329" xr:uid="{00000000-0005-0000-0000-00003D440000}"/>
    <cellStyle name="SAPBEXresData 10" xfId="2198" xr:uid="{00000000-0005-0000-0000-00003E440000}"/>
    <cellStyle name="SAPBEXresData 10 10" xfId="21091" xr:uid="{00000000-0005-0000-0000-00003F440000}"/>
    <cellStyle name="SAPBEXresData 10 11" xfId="22681" xr:uid="{00000000-0005-0000-0000-000040440000}"/>
    <cellStyle name="SAPBEXresData 10 2" xfId="5101" xr:uid="{00000000-0005-0000-0000-000041440000}"/>
    <cellStyle name="SAPBEXresData 10 3" xfId="7577" xr:uid="{00000000-0005-0000-0000-000042440000}"/>
    <cellStyle name="SAPBEXresData 10 4" xfId="9531" xr:uid="{00000000-0005-0000-0000-000043440000}"/>
    <cellStyle name="SAPBEXresData 10 5" xfId="11485" xr:uid="{00000000-0005-0000-0000-000044440000}"/>
    <cellStyle name="SAPBEXresData 10 6" xfId="13438" xr:uid="{00000000-0005-0000-0000-000045440000}"/>
    <cellStyle name="SAPBEXresData 10 7" xfId="13252" xr:uid="{00000000-0005-0000-0000-000046440000}"/>
    <cellStyle name="SAPBEXresData 10 8" xfId="17469" xr:uid="{00000000-0005-0000-0000-000047440000}"/>
    <cellStyle name="SAPBEXresData 10 9" xfId="19320" xr:uid="{00000000-0005-0000-0000-000048440000}"/>
    <cellStyle name="SAPBEXresData 11" xfId="2405" xr:uid="{00000000-0005-0000-0000-000049440000}"/>
    <cellStyle name="SAPBEXresData 11 10" xfId="21285" xr:uid="{00000000-0005-0000-0000-00004A440000}"/>
    <cellStyle name="SAPBEXresData 11 11" xfId="22858" xr:uid="{00000000-0005-0000-0000-00004B440000}"/>
    <cellStyle name="SAPBEXresData 11 2" xfId="5308" xr:uid="{00000000-0005-0000-0000-00004C440000}"/>
    <cellStyle name="SAPBEXresData 11 3" xfId="7784" xr:uid="{00000000-0005-0000-0000-00004D440000}"/>
    <cellStyle name="SAPBEXresData 11 4" xfId="9737" xr:uid="{00000000-0005-0000-0000-00004E440000}"/>
    <cellStyle name="SAPBEXresData 11 5" xfId="11691" xr:uid="{00000000-0005-0000-0000-00004F440000}"/>
    <cellStyle name="SAPBEXresData 11 6" xfId="13643" xr:uid="{00000000-0005-0000-0000-000050440000}"/>
    <cellStyle name="SAPBEXresData 11 7" xfId="15000" xr:uid="{00000000-0005-0000-0000-000051440000}"/>
    <cellStyle name="SAPBEXresData 11 8" xfId="17671" xr:uid="{00000000-0005-0000-0000-000052440000}"/>
    <cellStyle name="SAPBEXresData 11 9" xfId="19517" xr:uid="{00000000-0005-0000-0000-000053440000}"/>
    <cellStyle name="SAPBEXresData 12" xfId="2717" xr:uid="{00000000-0005-0000-0000-000054440000}"/>
    <cellStyle name="SAPBEXresData 12 10" xfId="21555" xr:uid="{00000000-0005-0000-0000-000055440000}"/>
    <cellStyle name="SAPBEXresData 12 11" xfId="23085" xr:uid="{00000000-0005-0000-0000-000056440000}"/>
    <cellStyle name="SAPBEXresData 12 2" xfId="5619" xr:uid="{00000000-0005-0000-0000-000057440000}"/>
    <cellStyle name="SAPBEXresData 12 3" xfId="8095" xr:uid="{00000000-0005-0000-0000-000058440000}"/>
    <cellStyle name="SAPBEXresData 12 4" xfId="10047" xr:uid="{00000000-0005-0000-0000-000059440000}"/>
    <cellStyle name="SAPBEXresData 12 5" xfId="12002" xr:uid="{00000000-0005-0000-0000-00005A440000}"/>
    <cellStyle name="SAPBEXresData 12 6" xfId="13952" xr:uid="{00000000-0005-0000-0000-00005B440000}"/>
    <cellStyle name="SAPBEXresData 12 7" xfId="16081" xr:uid="{00000000-0005-0000-0000-00005C440000}"/>
    <cellStyle name="SAPBEXresData 12 8" xfId="17969" xr:uid="{00000000-0005-0000-0000-00005D440000}"/>
    <cellStyle name="SAPBEXresData 12 9" xfId="19805" xr:uid="{00000000-0005-0000-0000-00005E440000}"/>
    <cellStyle name="SAPBEXresData 13" xfId="2830" xr:uid="{00000000-0005-0000-0000-00005F440000}"/>
    <cellStyle name="SAPBEXresData 13 10" xfId="21667" xr:uid="{00000000-0005-0000-0000-000060440000}"/>
    <cellStyle name="SAPBEXresData 13 11" xfId="23197" xr:uid="{00000000-0005-0000-0000-000061440000}"/>
    <cellStyle name="SAPBEXresData 13 2" xfId="5732" xr:uid="{00000000-0005-0000-0000-000062440000}"/>
    <cellStyle name="SAPBEXresData 13 3" xfId="8208" xr:uid="{00000000-0005-0000-0000-000063440000}"/>
    <cellStyle name="SAPBEXresData 13 4" xfId="10160" xr:uid="{00000000-0005-0000-0000-000064440000}"/>
    <cellStyle name="SAPBEXresData 13 5" xfId="12115" xr:uid="{00000000-0005-0000-0000-000065440000}"/>
    <cellStyle name="SAPBEXresData 13 6" xfId="14065" xr:uid="{00000000-0005-0000-0000-000066440000}"/>
    <cellStyle name="SAPBEXresData 13 7" xfId="16194" xr:uid="{00000000-0005-0000-0000-000067440000}"/>
    <cellStyle name="SAPBEXresData 13 8" xfId="18082" xr:uid="{00000000-0005-0000-0000-000068440000}"/>
    <cellStyle name="SAPBEXresData 13 9" xfId="19917" xr:uid="{00000000-0005-0000-0000-000069440000}"/>
    <cellStyle name="SAPBEXresData 14" xfId="3232" xr:uid="{00000000-0005-0000-0000-00006A440000}"/>
    <cellStyle name="SAPBEXresData 15" xfId="3427" xr:uid="{00000000-0005-0000-0000-00006B440000}"/>
    <cellStyle name="SAPBEXresData 16" xfId="3539" xr:uid="{00000000-0005-0000-0000-00006C440000}"/>
    <cellStyle name="SAPBEXresData 17" xfId="9426" xr:uid="{00000000-0005-0000-0000-00006D440000}"/>
    <cellStyle name="SAPBEXresData 18" xfId="11381" xr:uid="{00000000-0005-0000-0000-00006E440000}"/>
    <cellStyle name="SAPBEXresData 19" xfId="14235" xr:uid="{00000000-0005-0000-0000-00006F440000}"/>
    <cellStyle name="SAPBEXresData 2" xfId="380" xr:uid="{00000000-0005-0000-0000-000070440000}"/>
    <cellStyle name="SAPBEXresData 2 10" xfId="3170" xr:uid="{00000000-0005-0000-0000-000071440000}"/>
    <cellStyle name="SAPBEXresData 2 11" xfId="6193" xr:uid="{00000000-0005-0000-0000-000072440000}"/>
    <cellStyle name="SAPBEXresData 2 12" xfId="2923" xr:uid="{00000000-0005-0000-0000-000073440000}"/>
    <cellStyle name="SAPBEXresData 2 13" xfId="3880" xr:uid="{00000000-0005-0000-0000-000074440000}"/>
    <cellStyle name="SAPBEXresData 2 14" xfId="14154" xr:uid="{00000000-0005-0000-0000-000075440000}"/>
    <cellStyle name="SAPBEXresData 2 15" xfId="14795" xr:uid="{00000000-0005-0000-0000-000076440000}"/>
    <cellStyle name="SAPBEXresData 2 16" xfId="12534" xr:uid="{00000000-0005-0000-0000-000077440000}"/>
    <cellStyle name="SAPBEXresData 2 17" xfId="14515" xr:uid="{00000000-0005-0000-0000-000078440000}"/>
    <cellStyle name="SAPBEXresData 2 18" xfId="17717" xr:uid="{00000000-0005-0000-0000-000079440000}"/>
    <cellStyle name="SAPBEXresData 2 2" xfId="927" xr:uid="{00000000-0005-0000-0000-00007A440000}"/>
    <cellStyle name="SAPBEXresData 2 2 10" xfId="19977" xr:uid="{00000000-0005-0000-0000-00007B440000}"/>
    <cellStyle name="SAPBEXresData 2 2 11" xfId="21724" xr:uid="{00000000-0005-0000-0000-00007C440000}"/>
    <cellStyle name="SAPBEXresData 2 2 2" xfId="3830" xr:uid="{00000000-0005-0000-0000-00007D440000}"/>
    <cellStyle name="SAPBEXresData 2 2 3" xfId="6308" xr:uid="{00000000-0005-0000-0000-00007E440000}"/>
    <cellStyle name="SAPBEXresData 2 2 4" xfId="8265" xr:uid="{00000000-0005-0000-0000-00007F440000}"/>
    <cellStyle name="SAPBEXresData 2 2 5" xfId="10218" xr:uid="{00000000-0005-0000-0000-000080440000}"/>
    <cellStyle name="SAPBEXresData 2 2 6" xfId="12173" xr:uid="{00000000-0005-0000-0000-000081440000}"/>
    <cellStyle name="SAPBEXresData 2 2 7" xfId="15124" xr:uid="{00000000-0005-0000-0000-000082440000}"/>
    <cellStyle name="SAPBEXresData 2 2 8" xfId="16251" xr:uid="{00000000-0005-0000-0000-000083440000}"/>
    <cellStyle name="SAPBEXresData 2 2 9" xfId="18140" xr:uid="{00000000-0005-0000-0000-000084440000}"/>
    <cellStyle name="SAPBEXresData 2 3" xfId="1242" xr:uid="{00000000-0005-0000-0000-000085440000}"/>
    <cellStyle name="SAPBEXresData 2 3 10" xfId="20229" xr:uid="{00000000-0005-0000-0000-000086440000}"/>
    <cellStyle name="SAPBEXresData 2 3 11" xfId="21921" xr:uid="{00000000-0005-0000-0000-000087440000}"/>
    <cellStyle name="SAPBEXresData 2 3 2" xfId="4145" xr:uid="{00000000-0005-0000-0000-000088440000}"/>
    <cellStyle name="SAPBEXresData 2 3 3" xfId="6623" xr:uid="{00000000-0005-0000-0000-000089440000}"/>
    <cellStyle name="SAPBEXresData 2 3 4" xfId="8579" xr:uid="{00000000-0005-0000-0000-00008A440000}"/>
    <cellStyle name="SAPBEXresData 2 3 5" xfId="10532" xr:uid="{00000000-0005-0000-0000-00008B440000}"/>
    <cellStyle name="SAPBEXresData 2 3 6" xfId="12486" xr:uid="{00000000-0005-0000-0000-00008C440000}"/>
    <cellStyle name="SAPBEXresData 2 3 7" xfId="15333" xr:uid="{00000000-0005-0000-0000-00008D440000}"/>
    <cellStyle name="SAPBEXresData 2 3 8" xfId="16548" xr:uid="{00000000-0005-0000-0000-00008E440000}"/>
    <cellStyle name="SAPBEXresData 2 3 9" xfId="18421" xr:uid="{00000000-0005-0000-0000-00008F440000}"/>
    <cellStyle name="SAPBEXresData 2 4" xfId="1587" xr:uid="{00000000-0005-0000-0000-000090440000}"/>
    <cellStyle name="SAPBEXresData 2 4 10" xfId="20556" xr:uid="{00000000-0005-0000-0000-000091440000}"/>
    <cellStyle name="SAPBEXresData 2 4 11" xfId="22228" xr:uid="{00000000-0005-0000-0000-000092440000}"/>
    <cellStyle name="SAPBEXresData 2 4 2" xfId="4490" xr:uid="{00000000-0005-0000-0000-000093440000}"/>
    <cellStyle name="SAPBEXresData 2 4 3" xfId="6968" xr:uid="{00000000-0005-0000-0000-000094440000}"/>
    <cellStyle name="SAPBEXresData 2 4 4" xfId="8924" xr:uid="{00000000-0005-0000-0000-000095440000}"/>
    <cellStyle name="SAPBEXresData 2 4 5" xfId="10877" xr:uid="{00000000-0005-0000-0000-000096440000}"/>
    <cellStyle name="SAPBEXresData 2 4 6" xfId="12831" xr:uid="{00000000-0005-0000-0000-000097440000}"/>
    <cellStyle name="SAPBEXresData 2 4 7" xfId="9184" xr:uid="{00000000-0005-0000-0000-000098440000}"/>
    <cellStyle name="SAPBEXresData 2 4 8" xfId="16886" xr:uid="{00000000-0005-0000-0000-000099440000}"/>
    <cellStyle name="SAPBEXresData 2 4 9" xfId="18758" xr:uid="{00000000-0005-0000-0000-00009A440000}"/>
    <cellStyle name="SAPBEXresData 2 5" xfId="1500" xr:uid="{00000000-0005-0000-0000-00009B440000}"/>
    <cellStyle name="SAPBEXresData 2 5 10" xfId="20470" xr:uid="{00000000-0005-0000-0000-00009C440000}"/>
    <cellStyle name="SAPBEXresData 2 5 11" xfId="22142" xr:uid="{00000000-0005-0000-0000-00009D440000}"/>
    <cellStyle name="SAPBEXresData 2 5 2" xfId="4403" xr:uid="{00000000-0005-0000-0000-00009E440000}"/>
    <cellStyle name="SAPBEXresData 2 5 3" xfId="6881" xr:uid="{00000000-0005-0000-0000-00009F440000}"/>
    <cellStyle name="SAPBEXresData 2 5 4" xfId="8837" xr:uid="{00000000-0005-0000-0000-0000A0440000}"/>
    <cellStyle name="SAPBEXresData 2 5 5" xfId="10790" xr:uid="{00000000-0005-0000-0000-0000A1440000}"/>
    <cellStyle name="SAPBEXresData 2 5 6" xfId="12744" xr:uid="{00000000-0005-0000-0000-0000A2440000}"/>
    <cellStyle name="SAPBEXresData 2 5 7" xfId="14613" xr:uid="{00000000-0005-0000-0000-0000A3440000}"/>
    <cellStyle name="SAPBEXresData 2 5 8" xfId="16799" xr:uid="{00000000-0005-0000-0000-0000A4440000}"/>
    <cellStyle name="SAPBEXresData 2 5 9" xfId="18671" xr:uid="{00000000-0005-0000-0000-0000A5440000}"/>
    <cellStyle name="SAPBEXresData 2 6" xfId="2163" xr:uid="{00000000-0005-0000-0000-0000A6440000}"/>
    <cellStyle name="SAPBEXresData 2 6 10" xfId="21057" xr:uid="{00000000-0005-0000-0000-0000A7440000}"/>
    <cellStyle name="SAPBEXresData 2 6 11" xfId="22648" xr:uid="{00000000-0005-0000-0000-0000A8440000}"/>
    <cellStyle name="SAPBEXresData 2 6 2" xfId="5066" xr:uid="{00000000-0005-0000-0000-0000A9440000}"/>
    <cellStyle name="SAPBEXresData 2 6 3" xfId="7543" xr:uid="{00000000-0005-0000-0000-0000AA440000}"/>
    <cellStyle name="SAPBEXresData 2 6 4" xfId="9496" xr:uid="{00000000-0005-0000-0000-0000AB440000}"/>
    <cellStyle name="SAPBEXresData 2 6 5" xfId="11450" xr:uid="{00000000-0005-0000-0000-0000AC440000}"/>
    <cellStyle name="SAPBEXresData 2 6 6" xfId="13403" xr:uid="{00000000-0005-0000-0000-0000AD440000}"/>
    <cellStyle name="SAPBEXresData 2 6 7" xfId="14311" xr:uid="{00000000-0005-0000-0000-0000AE440000}"/>
    <cellStyle name="SAPBEXresData 2 6 8" xfId="17434" xr:uid="{00000000-0005-0000-0000-0000AF440000}"/>
    <cellStyle name="SAPBEXresData 2 6 9" xfId="19286" xr:uid="{00000000-0005-0000-0000-0000B0440000}"/>
    <cellStyle name="SAPBEXresData 2 7" xfId="2595" xr:uid="{00000000-0005-0000-0000-0000B1440000}"/>
    <cellStyle name="SAPBEXresData 2 7 10" xfId="21451" xr:uid="{00000000-0005-0000-0000-0000B2440000}"/>
    <cellStyle name="SAPBEXresData 2 7 11" xfId="23004" xr:uid="{00000000-0005-0000-0000-0000B3440000}"/>
    <cellStyle name="SAPBEXresData 2 7 2" xfId="5497" xr:uid="{00000000-0005-0000-0000-0000B4440000}"/>
    <cellStyle name="SAPBEXresData 2 7 3" xfId="7973" xr:uid="{00000000-0005-0000-0000-0000B5440000}"/>
    <cellStyle name="SAPBEXresData 2 7 4" xfId="9925" xr:uid="{00000000-0005-0000-0000-0000B6440000}"/>
    <cellStyle name="SAPBEXresData 2 7 5" xfId="11880" xr:uid="{00000000-0005-0000-0000-0000B7440000}"/>
    <cellStyle name="SAPBEXresData 2 7 6" xfId="13832" xr:uid="{00000000-0005-0000-0000-0000B8440000}"/>
    <cellStyle name="SAPBEXresData 2 7 7" xfId="14955" xr:uid="{00000000-0005-0000-0000-0000B9440000}"/>
    <cellStyle name="SAPBEXresData 2 7 8" xfId="17854" xr:uid="{00000000-0005-0000-0000-0000BA440000}"/>
    <cellStyle name="SAPBEXresData 2 7 9" xfId="19692" xr:uid="{00000000-0005-0000-0000-0000BB440000}"/>
    <cellStyle name="SAPBEXresData 2 8" xfId="2372" xr:uid="{00000000-0005-0000-0000-0000BC440000}"/>
    <cellStyle name="SAPBEXresData 2 8 10" xfId="21252" xr:uid="{00000000-0005-0000-0000-0000BD440000}"/>
    <cellStyle name="SAPBEXresData 2 8 11" xfId="22826" xr:uid="{00000000-0005-0000-0000-0000BE440000}"/>
    <cellStyle name="SAPBEXresData 2 8 2" xfId="5275" xr:uid="{00000000-0005-0000-0000-0000BF440000}"/>
    <cellStyle name="SAPBEXresData 2 8 3" xfId="7751" xr:uid="{00000000-0005-0000-0000-0000C0440000}"/>
    <cellStyle name="SAPBEXresData 2 8 4" xfId="9704" xr:uid="{00000000-0005-0000-0000-0000C1440000}"/>
    <cellStyle name="SAPBEXresData 2 8 5" xfId="11658" xr:uid="{00000000-0005-0000-0000-0000C2440000}"/>
    <cellStyle name="SAPBEXresData 2 8 6" xfId="13610" xr:uid="{00000000-0005-0000-0000-0000C3440000}"/>
    <cellStyle name="SAPBEXresData 2 8 7" xfId="14386" xr:uid="{00000000-0005-0000-0000-0000C4440000}"/>
    <cellStyle name="SAPBEXresData 2 8 8" xfId="17638" xr:uid="{00000000-0005-0000-0000-0000C5440000}"/>
    <cellStyle name="SAPBEXresData 2 8 9" xfId="19484" xr:uid="{00000000-0005-0000-0000-0000C6440000}"/>
    <cellStyle name="SAPBEXresData 2 9" xfId="3283" xr:uid="{00000000-0005-0000-0000-0000C7440000}"/>
    <cellStyle name="SAPBEXresData 20" xfId="14894" xr:uid="{00000000-0005-0000-0000-0000C8440000}"/>
    <cellStyle name="SAPBEXresData 21" xfId="17365" xr:uid="{00000000-0005-0000-0000-0000C9440000}"/>
    <cellStyle name="SAPBEXresData 22" xfId="19242" xr:uid="{00000000-0005-0000-0000-0000CA440000}"/>
    <cellStyle name="SAPBEXresData 23" xfId="20995" xr:uid="{00000000-0005-0000-0000-0000CB440000}"/>
    <cellStyle name="SAPBEXresData 3" xfId="463" xr:uid="{00000000-0005-0000-0000-0000CC440000}"/>
    <cellStyle name="SAPBEXresData 3 10" xfId="5844" xr:uid="{00000000-0005-0000-0000-0000CD440000}"/>
    <cellStyle name="SAPBEXresData 3 11" xfId="3490" xr:uid="{00000000-0005-0000-0000-0000CE440000}"/>
    <cellStyle name="SAPBEXresData 3 12" xfId="9611" xr:uid="{00000000-0005-0000-0000-0000CF440000}"/>
    <cellStyle name="SAPBEXresData 3 13" xfId="11565" xr:uid="{00000000-0005-0000-0000-0000D0440000}"/>
    <cellStyle name="SAPBEXresData 3 14" xfId="15178" xr:uid="{00000000-0005-0000-0000-0000D1440000}"/>
    <cellStyle name="SAPBEXresData 3 15" xfId="10744" xr:uid="{00000000-0005-0000-0000-0000D2440000}"/>
    <cellStyle name="SAPBEXresData 3 16" xfId="17549" xr:uid="{00000000-0005-0000-0000-0000D3440000}"/>
    <cellStyle name="SAPBEXresData 3 17" xfId="19406" xr:uid="{00000000-0005-0000-0000-0000D4440000}"/>
    <cellStyle name="SAPBEXresData 3 18" xfId="21168" xr:uid="{00000000-0005-0000-0000-0000D5440000}"/>
    <cellStyle name="SAPBEXresData 3 2" xfId="1011" xr:uid="{00000000-0005-0000-0000-0000D6440000}"/>
    <cellStyle name="SAPBEXresData 3 2 10" xfId="20058" xr:uid="{00000000-0005-0000-0000-0000D7440000}"/>
    <cellStyle name="SAPBEXresData 3 2 11" xfId="21805" xr:uid="{00000000-0005-0000-0000-0000D8440000}"/>
    <cellStyle name="SAPBEXresData 3 2 2" xfId="3914" xr:uid="{00000000-0005-0000-0000-0000D9440000}"/>
    <cellStyle name="SAPBEXresData 3 2 3" xfId="6392" xr:uid="{00000000-0005-0000-0000-0000DA440000}"/>
    <cellStyle name="SAPBEXresData 3 2 4" xfId="8349" xr:uid="{00000000-0005-0000-0000-0000DB440000}"/>
    <cellStyle name="SAPBEXresData 3 2 5" xfId="10302" xr:uid="{00000000-0005-0000-0000-0000DC440000}"/>
    <cellStyle name="SAPBEXresData 3 2 6" xfId="12257" xr:uid="{00000000-0005-0000-0000-0000DD440000}"/>
    <cellStyle name="SAPBEXresData 3 2 7" xfId="14147" xr:uid="{00000000-0005-0000-0000-0000DE440000}"/>
    <cellStyle name="SAPBEXresData 3 2 8" xfId="16335" xr:uid="{00000000-0005-0000-0000-0000DF440000}"/>
    <cellStyle name="SAPBEXresData 3 2 9" xfId="18223" xr:uid="{00000000-0005-0000-0000-0000E0440000}"/>
    <cellStyle name="SAPBEXresData 3 3" xfId="1324" xr:uid="{00000000-0005-0000-0000-0000E1440000}"/>
    <cellStyle name="SAPBEXresData 3 3 10" xfId="20309" xr:uid="{00000000-0005-0000-0000-0000E2440000}"/>
    <cellStyle name="SAPBEXresData 3 3 11" xfId="22001" xr:uid="{00000000-0005-0000-0000-0000E3440000}"/>
    <cellStyle name="SAPBEXresData 3 3 2" xfId="4227" xr:uid="{00000000-0005-0000-0000-0000E4440000}"/>
    <cellStyle name="SAPBEXresData 3 3 3" xfId="6705" xr:uid="{00000000-0005-0000-0000-0000E5440000}"/>
    <cellStyle name="SAPBEXresData 3 3 4" xfId="8661" xr:uid="{00000000-0005-0000-0000-0000E6440000}"/>
    <cellStyle name="SAPBEXresData 3 3 5" xfId="10614" xr:uid="{00000000-0005-0000-0000-0000E7440000}"/>
    <cellStyle name="SAPBEXresData 3 3 6" xfId="12568" xr:uid="{00000000-0005-0000-0000-0000E8440000}"/>
    <cellStyle name="SAPBEXresData 3 3 7" xfId="15335" xr:uid="{00000000-0005-0000-0000-0000E9440000}"/>
    <cellStyle name="SAPBEXresData 3 3 8" xfId="16630" xr:uid="{00000000-0005-0000-0000-0000EA440000}"/>
    <cellStyle name="SAPBEXresData 3 3 9" xfId="18502" xr:uid="{00000000-0005-0000-0000-0000EB440000}"/>
    <cellStyle name="SAPBEXresData 3 4" xfId="1669" xr:uid="{00000000-0005-0000-0000-0000EC440000}"/>
    <cellStyle name="SAPBEXresData 3 4 10" xfId="20637" xr:uid="{00000000-0005-0000-0000-0000ED440000}"/>
    <cellStyle name="SAPBEXresData 3 4 11" xfId="22309" xr:uid="{00000000-0005-0000-0000-0000EE440000}"/>
    <cellStyle name="SAPBEXresData 3 4 2" xfId="4572" xr:uid="{00000000-0005-0000-0000-0000EF440000}"/>
    <cellStyle name="SAPBEXresData 3 4 3" xfId="7050" xr:uid="{00000000-0005-0000-0000-0000F0440000}"/>
    <cellStyle name="SAPBEXresData 3 4 4" xfId="9006" xr:uid="{00000000-0005-0000-0000-0000F1440000}"/>
    <cellStyle name="SAPBEXresData 3 4 5" xfId="10959" xr:uid="{00000000-0005-0000-0000-0000F2440000}"/>
    <cellStyle name="SAPBEXresData 3 4 6" xfId="12913" xr:uid="{00000000-0005-0000-0000-0000F3440000}"/>
    <cellStyle name="SAPBEXresData 3 4 7" xfId="9622" xr:uid="{00000000-0005-0000-0000-0000F4440000}"/>
    <cellStyle name="SAPBEXresData 3 4 8" xfId="16968" xr:uid="{00000000-0005-0000-0000-0000F5440000}"/>
    <cellStyle name="SAPBEXresData 3 4 9" xfId="18839" xr:uid="{00000000-0005-0000-0000-0000F6440000}"/>
    <cellStyle name="SAPBEXresData 3 5" xfId="1936" xr:uid="{00000000-0005-0000-0000-0000F7440000}"/>
    <cellStyle name="SAPBEXresData 3 5 10" xfId="20847" xr:uid="{00000000-0005-0000-0000-0000F8440000}"/>
    <cellStyle name="SAPBEXresData 3 5 11" xfId="22461" xr:uid="{00000000-0005-0000-0000-0000F9440000}"/>
    <cellStyle name="SAPBEXresData 3 5 2" xfId="4839" xr:uid="{00000000-0005-0000-0000-0000FA440000}"/>
    <cellStyle name="SAPBEXresData 3 5 3" xfId="7317" xr:uid="{00000000-0005-0000-0000-0000FB440000}"/>
    <cellStyle name="SAPBEXresData 3 5 4" xfId="9271" xr:uid="{00000000-0005-0000-0000-0000FC440000}"/>
    <cellStyle name="SAPBEXresData 3 5 5" xfId="11225" xr:uid="{00000000-0005-0000-0000-0000FD440000}"/>
    <cellStyle name="SAPBEXresData 3 5 6" xfId="13177" xr:uid="{00000000-0005-0000-0000-0000FE440000}"/>
    <cellStyle name="SAPBEXresData 3 5 7" xfId="11737" xr:uid="{00000000-0005-0000-0000-0000FF440000}"/>
    <cellStyle name="SAPBEXresData 3 5 8" xfId="17213" xr:uid="{00000000-0005-0000-0000-000000450000}"/>
    <cellStyle name="SAPBEXresData 3 5 9" xfId="19072" xr:uid="{00000000-0005-0000-0000-000001450000}"/>
    <cellStyle name="SAPBEXresData 3 6" xfId="2035" xr:uid="{00000000-0005-0000-0000-000002450000}"/>
    <cellStyle name="SAPBEXresData 3 6 10" xfId="20937" xr:uid="{00000000-0005-0000-0000-000003450000}"/>
    <cellStyle name="SAPBEXresData 3 6 11" xfId="22547" xr:uid="{00000000-0005-0000-0000-000004450000}"/>
    <cellStyle name="SAPBEXresData 3 6 2" xfId="4938" xr:uid="{00000000-0005-0000-0000-000005450000}"/>
    <cellStyle name="SAPBEXresData 3 6 3" xfId="7415" xr:uid="{00000000-0005-0000-0000-000006450000}"/>
    <cellStyle name="SAPBEXresData 3 6 4" xfId="9368" xr:uid="{00000000-0005-0000-0000-000007450000}"/>
    <cellStyle name="SAPBEXresData 3 6 5" xfId="11323" xr:uid="{00000000-0005-0000-0000-000008450000}"/>
    <cellStyle name="SAPBEXresData 3 6 6" xfId="13275" xr:uid="{00000000-0005-0000-0000-000009450000}"/>
    <cellStyle name="SAPBEXresData 3 6 7" xfId="15253" xr:uid="{00000000-0005-0000-0000-00000A450000}"/>
    <cellStyle name="SAPBEXresData 3 6 8" xfId="17307" xr:uid="{00000000-0005-0000-0000-00000B450000}"/>
    <cellStyle name="SAPBEXresData 3 6 9" xfId="19162" xr:uid="{00000000-0005-0000-0000-00000C450000}"/>
    <cellStyle name="SAPBEXresData 3 7" xfId="2495" xr:uid="{00000000-0005-0000-0000-00000D450000}"/>
    <cellStyle name="SAPBEXresData 3 7 10" xfId="21353" xr:uid="{00000000-0005-0000-0000-00000E450000}"/>
    <cellStyle name="SAPBEXresData 3 7 11" xfId="22907" xr:uid="{00000000-0005-0000-0000-00000F450000}"/>
    <cellStyle name="SAPBEXresData 3 7 2" xfId="5397" xr:uid="{00000000-0005-0000-0000-000010450000}"/>
    <cellStyle name="SAPBEXresData 3 7 3" xfId="7873" xr:uid="{00000000-0005-0000-0000-000011450000}"/>
    <cellStyle name="SAPBEXresData 3 7 4" xfId="9825" xr:uid="{00000000-0005-0000-0000-000012450000}"/>
    <cellStyle name="SAPBEXresData 3 7 5" xfId="11780" xr:uid="{00000000-0005-0000-0000-000013450000}"/>
    <cellStyle name="SAPBEXresData 3 7 6" xfId="13732" xr:uid="{00000000-0005-0000-0000-000014450000}"/>
    <cellStyle name="SAPBEXresData 3 7 7" xfId="14982" xr:uid="{00000000-0005-0000-0000-000015450000}"/>
    <cellStyle name="SAPBEXresData 3 7 8" xfId="17754" xr:uid="{00000000-0005-0000-0000-000016450000}"/>
    <cellStyle name="SAPBEXresData 3 7 9" xfId="19593" xr:uid="{00000000-0005-0000-0000-000017450000}"/>
    <cellStyle name="SAPBEXresData 3 8" xfId="2443" xr:uid="{00000000-0005-0000-0000-000018450000}"/>
    <cellStyle name="SAPBEXresData 3 8 10" xfId="21318" xr:uid="{00000000-0005-0000-0000-000019450000}"/>
    <cellStyle name="SAPBEXresData 3 8 11" xfId="22886" xr:uid="{00000000-0005-0000-0000-00001A450000}"/>
    <cellStyle name="SAPBEXresData 3 8 2" xfId="5346" xr:uid="{00000000-0005-0000-0000-00001B450000}"/>
    <cellStyle name="SAPBEXresData 3 8 3" xfId="7822" xr:uid="{00000000-0005-0000-0000-00001C450000}"/>
    <cellStyle name="SAPBEXresData 3 8 4" xfId="9774" xr:uid="{00000000-0005-0000-0000-00001D450000}"/>
    <cellStyle name="SAPBEXresData 3 8 5" xfId="11729" xr:uid="{00000000-0005-0000-0000-00001E450000}"/>
    <cellStyle name="SAPBEXresData 3 8 6" xfId="13680" xr:uid="{00000000-0005-0000-0000-00001F450000}"/>
    <cellStyle name="SAPBEXresData 3 8 7" xfId="14990" xr:uid="{00000000-0005-0000-0000-000020450000}"/>
    <cellStyle name="SAPBEXresData 3 8 8" xfId="17709" xr:uid="{00000000-0005-0000-0000-000021450000}"/>
    <cellStyle name="SAPBEXresData 3 8 9" xfId="19552" xr:uid="{00000000-0005-0000-0000-000022450000}"/>
    <cellStyle name="SAPBEXresData 3 9" xfId="3366" xr:uid="{00000000-0005-0000-0000-000023450000}"/>
    <cellStyle name="SAPBEXresData 4" xfId="471" xr:uid="{00000000-0005-0000-0000-000024450000}"/>
    <cellStyle name="SAPBEXresData 4 10" xfId="5852" xr:uid="{00000000-0005-0000-0000-000025450000}"/>
    <cellStyle name="SAPBEXresData 4 11" xfId="5915" xr:uid="{00000000-0005-0000-0000-000026450000}"/>
    <cellStyle name="SAPBEXresData 4 12" xfId="3522" xr:uid="{00000000-0005-0000-0000-000027450000}"/>
    <cellStyle name="SAPBEXresData 4 13" xfId="9626" xr:uid="{00000000-0005-0000-0000-000028450000}"/>
    <cellStyle name="SAPBEXresData 4 14" xfId="14576" xr:uid="{00000000-0005-0000-0000-000029450000}"/>
    <cellStyle name="SAPBEXresData 4 15" xfId="14419" xr:uid="{00000000-0005-0000-0000-00002A450000}"/>
    <cellStyle name="SAPBEXresData 4 16" xfId="15553" xr:uid="{00000000-0005-0000-0000-00002B450000}"/>
    <cellStyle name="SAPBEXresData 4 17" xfId="19232" xr:uid="{00000000-0005-0000-0000-00002C450000}"/>
    <cellStyle name="SAPBEXresData 4 18" xfId="17553" xr:uid="{00000000-0005-0000-0000-00002D450000}"/>
    <cellStyle name="SAPBEXresData 4 2" xfId="1019" xr:uid="{00000000-0005-0000-0000-00002E450000}"/>
    <cellStyle name="SAPBEXresData 4 2 10" xfId="20066" xr:uid="{00000000-0005-0000-0000-00002F450000}"/>
    <cellStyle name="SAPBEXresData 4 2 11" xfId="21813" xr:uid="{00000000-0005-0000-0000-000030450000}"/>
    <cellStyle name="SAPBEXresData 4 2 2" xfId="3922" xr:uid="{00000000-0005-0000-0000-000031450000}"/>
    <cellStyle name="SAPBEXresData 4 2 3" xfId="6400" xr:uid="{00000000-0005-0000-0000-000032450000}"/>
    <cellStyle name="SAPBEXresData 4 2 4" xfId="8357" xr:uid="{00000000-0005-0000-0000-000033450000}"/>
    <cellStyle name="SAPBEXresData 4 2 5" xfId="10310" xr:uid="{00000000-0005-0000-0000-000034450000}"/>
    <cellStyle name="SAPBEXresData 4 2 6" xfId="12265" xr:uid="{00000000-0005-0000-0000-000035450000}"/>
    <cellStyle name="SAPBEXresData 4 2 7" xfId="14188" xr:uid="{00000000-0005-0000-0000-000036450000}"/>
    <cellStyle name="SAPBEXresData 4 2 8" xfId="16343" xr:uid="{00000000-0005-0000-0000-000037450000}"/>
    <cellStyle name="SAPBEXresData 4 2 9" xfId="18231" xr:uid="{00000000-0005-0000-0000-000038450000}"/>
    <cellStyle name="SAPBEXresData 4 3" xfId="1332" xr:uid="{00000000-0005-0000-0000-000039450000}"/>
    <cellStyle name="SAPBEXresData 4 3 10" xfId="20317" xr:uid="{00000000-0005-0000-0000-00003A450000}"/>
    <cellStyle name="SAPBEXresData 4 3 11" xfId="22009" xr:uid="{00000000-0005-0000-0000-00003B450000}"/>
    <cellStyle name="SAPBEXresData 4 3 2" xfId="4235" xr:uid="{00000000-0005-0000-0000-00003C450000}"/>
    <cellStyle name="SAPBEXresData 4 3 3" xfId="6713" xr:uid="{00000000-0005-0000-0000-00003D450000}"/>
    <cellStyle name="SAPBEXresData 4 3 4" xfId="8669" xr:uid="{00000000-0005-0000-0000-00003E450000}"/>
    <cellStyle name="SAPBEXresData 4 3 5" xfId="10622" xr:uid="{00000000-0005-0000-0000-00003F450000}"/>
    <cellStyle name="SAPBEXresData 4 3 6" xfId="12576" xr:uid="{00000000-0005-0000-0000-000040450000}"/>
    <cellStyle name="SAPBEXresData 4 3 7" xfId="15337" xr:uid="{00000000-0005-0000-0000-000041450000}"/>
    <cellStyle name="SAPBEXresData 4 3 8" xfId="16638" xr:uid="{00000000-0005-0000-0000-000042450000}"/>
    <cellStyle name="SAPBEXresData 4 3 9" xfId="18510" xr:uid="{00000000-0005-0000-0000-000043450000}"/>
    <cellStyle name="SAPBEXresData 4 4" xfId="1677" xr:uid="{00000000-0005-0000-0000-000044450000}"/>
    <cellStyle name="SAPBEXresData 4 4 10" xfId="20645" xr:uid="{00000000-0005-0000-0000-000045450000}"/>
    <cellStyle name="SAPBEXresData 4 4 11" xfId="22317" xr:uid="{00000000-0005-0000-0000-000046450000}"/>
    <cellStyle name="SAPBEXresData 4 4 2" xfId="4580" xr:uid="{00000000-0005-0000-0000-000047450000}"/>
    <cellStyle name="SAPBEXresData 4 4 3" xfId="7058" xr:uid="{00000000-0005-0000-0000-000048450000}"/>
    <cellStyle name="SAPBEXresData 4 4 4" xfId="9014" xr:uid="{00000000-0005-0000-0000-000049450000}"/>
    <cellStyle name="SAPBEXresData 4 4 5" xfId="10967" xr:uid="{00000000-0005-0000-0000-00004A450000}"/>
    <cellStyle name="SAPBEXresData 4 4 6" xfId="12921" xr:uid="{00000000-0005-0000-0000-00004B450000}"/>
    <cellStyle name="SAPBEXresData 4 4 7" xfId="10464" xr:uid="{00000000-0005-0000-0000-00004C450000}"/>
    <cellStyle name="SAPBEXresData 4 4 8" xfId="16976" xr:uid="{00000000-0005-0000-0000-00004D450000}"/>
    <cellStyle name="SAPBEXresData 4 4 9" xfId="18847" xr:uid="{00000000-0005-0000-0000-00004E450000}"/>
    <cellStyle name="SAPBEXresData 4 5" xfId="1944" xr:uid="{00000000-0005-0000-0000-00004F450000}"/>
    <cellStyle name="SAPBEXresData 4 5 10" xfId="20855" xr:uid="{00000000-0005-0000-0000-000050450000}"/>
    <cellStyle name="SAPBEXresData 4 5 11" xfId="22469" xr:uid="{00000000-0005-0000-0000-000051450000}"/>
    <cellStyle name="SAPBEXresData 4 5 2" xfId="4847" xr:uid="{00000000-0005-0000-0000-000052450000}"/>
    <cellStyle name="SAPBEXresData 4 5 3" xfId="7325" xr:uid="{00000000-0005-0000-0000-000053450000}"/>
    <cellStyle name="SAPBEXresData 4 5 4" xfId="9279" xr:uid="{00000000-0005-0000-0000-000054450000}"/>
    <cellStyle name="SAPBEXresData 4 5 5" xfId="11233" xr:uid="{00000000-0005-0000-0000-000055450000}"/>
    <cellStyle name="SAPBEXresData 4 5 6" xfId="13185" xr:uid="{00000000-0005-0000-0000-000056450000}"/>
    <cellStyle name="SAPBEXresData 4 5 7" xfId="14885" xr:uid="{00000000-0005-0000-0000-000057450000}"/>
    <cellStyle name="SAPBEXresData 4 5 8" xfId="17221" xr:uid="{00000000-0005-0000-0000-000058450000}"/>
    <cellStyle name="SAPBEXresData 4 5 9" xfId="19080" xr:uid="{00000000-0005-0000-0000-000059450000}"/>
    <cellStyle name="SAPBEXresData 4 6" xfId="2246" xr:uid="{00000000-0005-0000-0000-00005A450000}"/>
    <cellStyle name="SAPBEXresData 4 6 10" xfId="21136" xr:uid="{00000000-0005-0000-0000-00005B450000}"/>
    <cellStyle name="SAPBEXresData 4 6 11" xfId="22721" xr:uid="{00000000-0005-0000-0000-00005C450000}"/>
    <cellStyle name="SAPBEXresData 4 6 2" xfId="5149" xr:uid="{00000000-0005-0000-0000-00005D450000}"/>
    <cellStyle name="SAPBEXresData 4 6 3" xfId="7625" xr:uid="{00000000-0005-0000-0000-00005E450000}"/>
    <cellStyle name="SAPBEXresData 4 6 4" xfId="9579" xr:uid="{00000000-0005-0000-0000-00005F450000}"/>
    <cellStyle name="SAPBEXresData 4 6 5" xfId="11533" xr:uid="{00000000-0005-0000-0000-000060450000}"/>
    <cellStyle name="SAPBEXresData 4 6 6" xfId="13486" xr:uid="{00000000-0005-0000-0000-000061450000}"/>
    <cellStyle name="SAPBEXresData 4 6 7" xfId="14150" xr:uid="{00000000-0005-0000-0000-000062450000}"/>
    <cellStyle name="SAPBEXresData 4 6 8" xfId="17517" xr:uid="{00000000-0005-0000-0000-000063450000}"/>
    <cellStyle name="SAPBEXresData 4 6 9" xfId="19366" xr:uid="{00000000-0005-0000-0000-000064450000}"/>
    <cellStyle name="SAPBEXresData 4 7" xfId="2580" xr:uid="{00000000-0005-0000-0000-000065450000}"/>
    <cellStyle name="SAPBEXresData 4 7 10" xfId="21436" xr:uid="{00000000-0005-0000-0000-000066450000}"/>
    <cellStyle name="SAPBEXresData 4 7 11" xfId="22989" xr:uid="{00000000-0005-0000-0000-000067450000}"/>
    <cellStyle name="SAPBEXresData 4 7 2" xfId="5482" xr:uid="{00000000-0005-0000-0000-000068450000}"/>
    <cellStyle name="SAPBEXresData 4 7 3" xfId="7958" xr:uid="{00000000-0005-0000-0000-000069450000}"/>
    <cellStyle name="SAPBEXresData 4 7 4" xfId="9910" xr:uid="{00000000-0005-0000-0000-00006A450000}"/>
    <cellStyle name="SAPBEXresData 4 7 5" xfId="11865" xr:uid="{00000000-0005-0000-0000-00006B450000}"/>
    <cellStyle name="SAPBEXresData 4 7 6" xfId="13817" xr:uid="{00000000-0005-0000-0000-00006C450000}"/>
    <cellStyle name="SAPBEXresData 4 7 7" xfId="12435" xr:uid="{00000000-0005-0000-0000-00006D450000}"/>
    <cellStyle name="SAPBEXresData 4 7 8" xfId="17839" xr:uid="{00000000-0005-0000-0000-00006E450000}"/>
    <cellStyle name="SAPBEXresData 4 7 9" xfId="19677" xr:uid="{00000000-0005-0000-0000-00006F450000}"/>
    <cellStyle name="SAPBEXresData 4 8" xfId="2359" xr:uid="{00000000-0005-0000-0000-000070450000}"/>
    <cellStyle name="SAPBEXresData 4 8 10" xfId="21239" xr:uid="{00000000-0005-0000-0000-000071450000}"/>
    <cellStyle name="SAPBEXresData 4 8 11" xfId="22815" xr:uid="{00000000-0005-0000-0000-000072450000}"/>
    <cellStyle name="SAPBEXresData 4 8 2" xfId="5262" xr:uid="{00000000-0005-0000-0000-000073450000}"/>
    <cellStyle name="SAPBEXresData 4 8 3" xfId="7738" xr:uid="{00000000-0005-0000-0000-000074450000}"/>
    <cellStyle name="SAPBEXresData 4 8 4" xfId="9691" xr:uid="{00000000-0005-0000-0000-000075450000}"/>
    <cellStyle name="SAPBEXresData 4 8 5" xfId="11645" xr:uid="{00000000-0005-0000-0000-000076450000}"/>
    <cellStyle name="SAPBEXresData 4 8 6" xfId="13597" xr:uid="{00000000-0005-0000-0000-000077450000}"/>
    <cellStyle name="SAPBEXresData 4 8 7" xfId="15013" xr:uid="{00000000-0005-0000-0000-000078450000}"/>
    <cellStyle name="SAPBEXresData 4 8 8" xfId="17625" xr:uid="{00000000-0005-0000-0000-000079450000}"/>
    <cellStyle name="SAPBEXresData 4 8 9" xfId="19471" xr:uid="{00000000-0005-0000-0000-00007A450000}"/>
    <cellStyle name="SAPBEXresData 4 9" xfId="3374" xr:uid="{00000000-0005-0000-0000-00007B450000}"/>
    <cellStyle name="SAPBEXresData 5" xfId="494" xr:uid="{00000000-0005-0000-0000-00007C450000}"/>
    <cellStyle name="SAPBEXresData 5 10" xfId="5875" xr:uid="{00000000-0005-0000-0000-00007D450000}"/>
    <cellStyle name="SAPBEXresData 5 11" xfId="6845" xr:uid="{00000000-0005-0000-0000-00007E450000}"/>
    <cellStyle name="SAPBEXresData 5 12" xfId="6541" xr:uid="{00000000-0005-0000-0000-00007F450000}"/>
    <cellStyle name="SAPBEXresData 5 13" xfId="6569" xr:uid="{00000000-0005-0000-0000-000080450000}"/>
    <cellStyle name="SAPBEXresData 5 14" xfId="15836" xr:uid="{00000000-0005-0000-0000-000081450000}"/>
    <cellStyle name="SAPBEXresData 5 15" xfId="14435" xr:uid="{00000000-0005-0000-0000-000082450000}"/>
    <cellStyle name="SAPBEXresData 5 16" xfId="14185" xr:uid="{00000000-0005-0000-0000-000083450000}"/>
    <cellStyle name="SAPBEXresData 5 17" xfId="17381" xr:uid="{00000000-0005-0000-0000-000084450000}"/>
    <cellStyle name="SAPBEXresData 5 18" xfId="18964" xr:uid="{00000000-0005-0000-0000-000085450000}"/>
    <cellStyle name="SAPBEXresData 5 2" xfId="1042" xr:uid="{00000000-0005-0000-0000-000086450000}"/>
    <cellStyle name="SAPBEXresData 5 2 10" xfId="20089" xr:uid="{00000000-0005-0000-0000-000087450000}"/>
    <cellStyle name="SAPBEXresData 5 2 11" xfId="21836" xr:uid="{00000000-0005-0000-0000-000088450000}"/>
    <cellStyle name="SAPBEXresData 5 2 2" xfId="3945" xr:uid="{00000000-0005-0000-0000-000089450000}"/>
    <cellStyle name="SAPBEXresData 5 2 3" xfId="6423" xr:uid="{00000000-0005-0000-0000-00008A450000}"/>
    <cellStyle name="SAPBEXresData 5 2 4" xfId="8380" xr:uid="{00000000-0005-0000-0000-00008B450000}"/>
    <cellStyle name="SAPBEXresData 5 2 5" xfId="10333" xr:uid="{00000000-0005-0000-0000-00008C450000}"/>
    <cellStyle name="SAPBEXresData 5 2 6" xfId="12288" xr:uid="{00000000-0005-0000-0000-00008D450000}"/>
    <cellStyle name="SAPBEXresData 5 2 7" xfId="15687" xr:uid="{00000000-0005-0000-0000-00008E450000}"/>
    <cellStyle name="SAPBEXresData 5 2 8" xfId="16366" xr:uid="{00000000-0005-0000-0000-00008F450000}"/>
    <cellStyle name="SAPBEXresData 5 2 9" xfId="18254" xr:uid="{00000000-0005-0000-0000-000090450000}"/>
    <cellStyle name="SAPBEXresData 5 3" xfId="1355" xr:uid="{00000000-0005-0000-0000-000091450000}"/>
    <cellStyle name="SAPBEXresData 5 3 10" xfId="20340" xr:uid="{00000000-0005-0000-0000-000092450000}"/>
    <cellStyle name="SAPBEXresData 5 3 11" xfId="22032" xr:uid="{00000000-0005-0000-0000-000093450000}"/>
    <cellStyle name="SAPBEXresData 5 3 2" xfId="4258" xr:uid="{00000000-0005-0000-0000-000094450000}"/>
    <cellStyle name="SAPBEXresData 5 3 3" xfId="6736" xr:uid="{00000000-0005-0000-0000-000095450000}"/>
    <cellStyle name="SAPBEXresData 5 3 4" xfId="8692" xr:uid="{00000000-0005-0000-0000-000096450000}"/>
    <cellStyle name="SAPBEXresData 5 3 5" xfId="10645" xr:uid="{00000000-0005-0000-0000-000097450000}"/>
    <cellStyle name="SAPBEXresData 5 3 6" xfId="12599" xr:uid="{00000000-0005-0000-0000-000098450000}"/>
    <cellStyle name="SAPBEXresData 5 3 7" xfId="14273" xr:uid="{00000000-0005-0000-0000-000099450000}"/>
    <cellStyle name="SAPBEXresData 5 3 8" xfId="16661" xr:uid="{00000000-0005-0000-0000-00009A450000}"/>
    <cellStyle name="SAPBEXresData 5 3 9" xfId="18533" xr:uid="{00000000-0005-0000-0000-00009B450000}"/>
    <cellStyle name="SAPBEXresData 5 4" xfId="1700" xr:uid="{00000000-0005-0000-0000-00009C450000}"/>
    <cellStyle name="SAPBEXresData 5 4 10" xfId="20668" xr:uid="{00000000-0005-0000-0000-00009D450000}"/>
    <cellStyle name="SAPBEXresData 5 4 11" xfId="22340" xr:uid="{00000000-0005-0000-0000-00009E450000}"/>
    <cellStyle name="SAPBEXresData 5 4 2" xfId="4603" xr:uid="{00000000-0005-0000-0000-00009F450000}"/>
    <cellStyle name="SAPBEXresData 5 4 3" xfId="7081" xr:uid="{00000000-0005-0000-0000-0000A0450000}"/>
    <cellStyle name="SAPBEXresData 5 4 4" xfId="9037" xr:uid="{00000000-0005-0000-0000-0000A1450000}"/>
    <cellStyle name="SAPBEXresData 5 4 5" xfId="10990" xr:uid="{00000000-0005-0000-0000-0000A2450000}"/>
    <cellStyle name="SAPBEXresData 5 4 6" xfId="12944" xr:uid="{00000000-0005-0000-0000-0000A3450000}"/>
    <cellStyle name="SAPBEXresData 5 4 7" xfId="15955" xr:uid="{00000000-0005-0000-0000-0000A4450000}"/>
    <cellStyle name="SAPBEXresData 5 4 8" xfId="16999" xr:uid="{00000000-0005-0000-0000-0000A5450000}"/>
    <cellStyle name="SAPBEXresData 5 4 9" xfId="18870" xr:uid="{00000000-0005-0000-0000-0000A6450000}"/>
    <cellStyle name="SAPBEXresData 5 5" xfId="1967" xr:uid="{00000000-0005-0000-0000-0000A7450000}"/>
    <cellStyle name="SAPBEXresData 5 5 10" xfId="20878" xr:uid="{00000000-0005-0000-0000-0000A8450000}"/>
    <cellStyle name="SAPBEXresData 5 5 11" xfId="22492" xr:uid="{00000000-0005-0000-0000-0000A9450000}"/>
    <cellStyle name="SAPBEXresData 5 5 2" xfId="4870" xr:uid="{00000000-0005-0000-0000-0000AA450000}"/>
    <cellStyle name="SAPBEXresData 5 5 3" xfId="7348" xr:uid="{00000000-0005-0000-0000-0000AB450000}"/>
    <cellStyle name="SAPBEXresData 5 5 4" xfId="9302" xr:uid="{00000000-0005-0000-0000-0000AC450000}"/>
    <cellStyle name="SAPBEXresData 5 5 5" xfId="11256" xr:uid="{00000000-0005-0000-0000-0000AD450000}"/>
    <cellStyle name="SAPBEXresData 5 5 6" xfId="13208" xr:uid="{00000000-0005-0000-0000-0000AE450000}"/>
    <cellStyle name="SAPBEXresData 5 5 7" xfId="15850" xr:uid="{00000000-0005-0000-0000-0000AF450000}"/>
    <cellStyle name="SAPBEXresData 5 5 8" xfId="17244" xr:uid="{00000000-0005-0000-0000-0000B0450000}"/>
    <cellStyle name="SAPBEXresData 5 5 9" xfId="19103" xr:uid="{00000000-0005-0000-0000-0000B1450000}"/>
    <cellStyle name="SAPBEXresData 5 6" xfId="2269" xr:uid="{00000000-0005-0000-0000-0000B2450000}"/>
    <cellStyle name="SAPBEXresData 5 6 10" xfId="21159" xr:uid="{00000000-0005-0000-0000-0000B3450000}"/>
    <cellStyle name="SAPBEXresData 5 6 11" xfId="22744" xr:uid="{00000000-0005-0000-0000-0000B4450000}"/>
    <cellStyle name="SAPBEXresData 5 6 2" xfId="5172" xr:uid="{00000000-0005-0000-0000-0000B5450000}"/>
    <cellStyle name="SAPBEXresData 5 6 3" xfId="7648" xr:uid="{00000000-0005-0000-0000-0000B6450000}"/>
    <cellStyle name="SAPBEXresData 5 6 4" xfId="9602" xr:uid="{00000000-0005-0000-0000-0000B7450000}"/>
    <cellStyle name="SAPBEXresData 5 6 5" xfId="11556" xr:uid="{00000000-0005-0000-0000-0000B8450000}"/>
    <cellStyle name="SAPBEXresData 5 6 6" xfId="13509" xr:uid="{00000000-0005-0000-0000-0000B9450000}"/>
    <cellStyle name="SAPBEXresData 5 6 7" xfId="11316" xr:uid="{00000000-0005-0000-0000-0000BA450000}"/>
    <cellStyle name="SAPBEXresData 5 6 8" xfId="17540" xr:uid="{00000000-0005-0000-0000-0000BB450000}"/>
    <cellStyle name="SAPBEXresData 5 6 9" xfId="19389" xr:uid="{00000000-0005-0000-0000-0000BC450000}"/>
    <cellStyle name="SAPBEXresData 5 7" xfId="2510" xr:uid="{00000000-0005-0000-0000-0000BD450000}"/>
    <cellStyle name="SAPBEXresData 5 7 10" xfId="21368" xr:uid="{00000000-0005-0000-0000-0000BE450000}"/>
    <cellStyle name="SAPBEXresData 5 7 11" xfId="22922" xr:uid="{00000000-0005-0000-0000-0000BF450000}"/>
    <cellStyle name="SAPBEXresData 5 7 2" xfId="5412" xr:uid="{00000000-0005-0000-0000-0000C0450000}"/>
    <cellStyle name="SAPBEXresData 5 7 3" xfId="7888" xr:uid="{00000000-0005-0000-0000-0000C1450000}"/>
    <cellStyle name="SAPBEXresData 5 7 4" xfId="9840" xr:uid="{00000000-0005-0000-0000-0000C2450000}"/>
    <cellStyle name="SAPBEXresData 5 7 5" xfId="11795" xr:uid="{00000000-0005-0000-0000-0000C3450000}"/>
    <cellStyle name="SAPBEXresData 5 7 6" xfId="13747" xr:uid="{00000000-0005-0000-0000-0000C4450000}"/>
    <cellStyle name="SAPBEXresData 5 7 7" xfId="14355" xr:uid="{00000000-0005-0000-0000-0000C5450000}"/>
    <cellStyle name="SAPBEXresData 5 7 8" xfId="17769" xr:uid="{00000000-0005-0000-0000-0000C6450000}"/>
    <cellStyle name="SAPBEXresData 5 7 9" xfId="19608" xr:uid="{00000000-0005-0000-0000-0000C7450000}"/>
    <cellStyle name="SAPBEXresData 5 8" xfId="2757" xr:uid="{00000000-0005-0000-0000-0000C8450000}"/>
    <cellStyle name="SAPBEXresData 5 8 10" xfId="21595" xr:uid="{00000000-0005-0000-0000-0000C9450000}"/>
    <cellStyle name="SAPBEXresData 5 8 11" xfId="23125" xr:uid="{00000000-0005-0000-0000-0000CA450000}"/>
    <cellStyle name="SAPBEXresData 5 8 2" xfId="5659" xr:uid="{00000000-0005-0000-0000-0000CB450000}"/>
    <cellStyle name="SAPBEXresData 5 8 3" xfId="8135" xr:uid="{00000000-0005-0000-0000-0000CC450000}"/>
    <cellStyle name="SAPBEXresData 5 8 4" xfId="10087" xr:uid="{00000000-0005-0000-0000-0000CD450000}"/>
    <cellStyle name="SAPBEXresData 5 8 5" xfId="12042" xr:uid="{00000000-0005-0000-0000-0000CE450000}"/>
    <cellStyle name="SAPBEXresData 5 8 6" xfId="13992" xr:uid="{00000000-0005-0000-0000-0000CF450000}"/>
    <cellStyle name="SAPBEXresData 5 8 7" xfId="16121" xr:uid="{00000000-0005-0000-0000-0000D0450000}"/>
    <cellStyle name="SAPBEXresData 5 8 8" xfId="18009" xr:uid="{00000000-0005-0000-0000-0000D1450000}"/>
    <cellStyle name="SAPBEXresData 5 8 9" xfId="19845" xr:uid="{00000000-0005-0000-0000-0000D2450000}"/>
    <cellStyle name="SAPBEXresData 5 9" xfId="3397" xr:uid="{00000000-0005-0000-0000-0000D3450000}"/>
    <cellStyle name="SAPBEXresData 6" xfId="881" xr:uid="{00000000-0005-0000-0000-0000D4450000}"/>
    <cellStyle name="SAPBEXresData 6 10" xfId="12470" xr:uid="{00000000-0005-0000-0000-0000D5450000}"/>
    <cellStyle name="SAPBEXresData 6 11" xfId="16458" xr:uid="{00000000-0005-0000-0000-0000D6450000}"/>
    <cellStyle name="SAPBEXresData 6 12" xfId="19570" xr:uid="{00000000-0005-0000-0000-0000D7450000}"/>
    <cellStyle name="SAPBEXresData 6 13" xfId="20178" xr:uid="{00000000-0005-0000-0000-0000D8450000}"/>
    <cellStyle name="SAPBEXresData 6 2" xfId="2609" xr:uid="{00000000-0005-0000-0000-0000D9450000}"/>
    <cellStyle name="SAPBEXresData 6 2 10" xfId="21465" xr:uid="{00000000-0005-0000-0000-0000DA450000}"/>
    <cellStyle name="SAPBEXresData 6 2 11" xfId="23018" xr:uid="{00000000-0005-0000-0000-0000DB450000}"/>
    <cellStyle name="SAPBEXresData 6 2 2" xfId="5511" xr:uid="{00000000-0005-0000-0000-0000DC450000}"/>
    <cellStyle name="SAPBEXresData 6 2 3" xfId="7987" xr:uid="{00000000-0005-0000-0000-0000DD450000}"/>
    <cellStyle name="SAPBEXresData 6 2 4" xfId="9939" xr:uid="{00000000-0005-0000-0000-0000DE450000}"/>
    <cellStyle name="SAPBEXresData 6 2 5" xfId="11894" xr:uid="{00000000-0005-0000-0000-0000DF450000}"/>
    <cellStyle name="SAPBEXresData 6 2 6" xfId="13846" xr:uid="{00000000-0005-0000-0000-0000E0450000}"/>
    <cellStyle name="SAPBEXresData 6 2 7" xfId="14327" xr:uid="{00000000-0005-0000-0000-0000E1450000}"/>
    <cellStyle name="SAPBEXresData 6 2 8" xfId="17868" xr:uid="{00000000-0005-0000-0000-0000E2450000}"/>
    <cellStyle name="SAPBEXresData 6 2 9" xfId="19706" xr:uid="{00000000-0005-0000-0000-0000E3450000}"/>
    <cellStyle name="SAPBEXresData 6 3" xfId="2763" xr:uid="{00000000-0005-0000-0000-0000E4450000}"/>
    <cellStyle name="SAPBEXresData 6 3 10" xfId="21601" xr:uid="{00000000-0005-0000-0000-0000E5450000}"/>
    <cellStyle name="SAPBEXresData 6 3 11" xfId="23131" xr:uid="{00000000-0005-0000-0000-0000E6450000}"/>
    <cellStyle name="SAPBEXresData 6 3 2" xfId="5665" xr:uid="{00000000-0005-0000-0000-0000E7450000}"/>
    <cellStyle name="SAPBEXresData 6 3 3" xfId="8141" xr:uid="{00000000-0005-0000-0000-0000E8450000}"/>
    <cellStyle name="SAPBEXresData 6 3 4" xfId="10093" xr:uid="{00000000-0005-0000-0000-0000E9450000}"/>
    <cellStyle name="SAPBEXresData 6 3 5" xfId="12048" xr:uid="{00000000-0005-0000-0000-0000EA450000}"/>
    <cellStyle name="SAPBEXresData 6 3 6" xfId="13998" xr:uid="{00000000-0005-0000-0000-0000EB450000}"/>
    <cellStyle name="SAPBEXresData 6 3 7" xfId="16127" xr:uid="{00000000-0005-0000-0000-0000EC450000}"/>
    <cellStyle name="SAPBEXresData 6 3 8" xfId="18015" xr:uid="{00000000-0005-0000-0000-0000ED450000}"/>
    <cellStyle name="SAPBEXresData 6 3 9" xfId="19851" xr:uid="{00000000-0005-0000-0000-0000EE450000}"/>
    <cellStyle name="SAPBEXresData 6 4" xfId="3784" xr:uid="{00000000-0005-0000-0000-0000EF450000}"/>
    <cellStyle name="SAPBEXresData 6 5" xfId="6262" xr:uid="{00000000-0005-0000-0000-0000F0450000}"/>
    <cellStyle name="SAPBEXresData 6 6" xfId="7164" xr:uid="{00000000-0005-0000-0000-0000F1450000}"/>
    <cellStyle name="SAPBEXresData 6 7" xfId="8476" xr:uid="{00000000-0005-0000-0000-0000F2450000}"/>
    <cellStyle name="SAPBEXresData 6 8" xfId="10429" xr:uid="{00000000-0005-0000-0000-0000F3450000}"/>
    <cellStyle name="SAPBEXresData 6 9" xfId="14803" xr:uid="{00000000-0005-0000-0000-0000F4450000}"/>
    <cellStyle name="SAPBEXresData 7" xfId="848" xr:uid="{00000000-0005-0000-0000-0000F5450000}"/>
    <cellStyle name="SAPBEXresData 7 10" xfId="18354" xr:uid="{00000000-0005-0000-0000-0000F6450000}"/>
    <cellStyle name="SAPBEXresData 7 11" xfId="20185" xr:uid="{00000000-0005-0000-0000-0000F7450000}"/>
    <cellStyle name="SAPBEXresData 7 2" xfId="3751" xr:uid="{00000000-0005-0000-0000-0000F8450000}"/>
    <cellStyle name="SAPBEXresData 7 3" xfId="6229" xr:uid="{00000000-0005-0000-0000-0000F9450000}"/>
    <cellStyle name="SAPBEXresData 7 4" xfId="7171" xr:uid="{00000000-0005-0000-0000-0000FA450000}"/>
    <cellStyle name="SAPBEXresData 7 5" xfId="8483" xr:uid="{00000000-0005-0000-0000-0000FB450000}"/>
    <cellStyle name="SAPBEXresData 7 6" xfId="10436" xr:uid="{00000000-0005-0000-0000-0000FC450000}"/>
    <cellStyle name="SAPBEXresData 7 7" xfId="13027" xr:uid="{00000000-0005-0000-0000-0000FD450000}"/>
    <cellStyle name="SAPBEXresData 7 8" xfId="3231" xr:uid="{00000000-0005-0000-0000-0000FE450000}"/>
    <cellStyle name="SAPBEXresData 7 9" xfId="16465" xr:uid="{00000000-0005-0000-0000-0000FF450000}"/>
    <cellStyle name="SAPBEXresData 8" xfId="1540" xr:uid="{00000000-0005-0000-0000-000000460000}"/>
    <cellStyle name="SAPBEXresData 8 10" xfId="20509" xr:uid="{00000000-0005-0000-0000-000001460000}"/>
    <cellStyle name="SAPBEXresData 8 11" xfId="22181" xr:uid="{00000000-0005-0000-0000-000002460000}"/>
    <cellStyle name="SAPBEXresData 8 2" xfId="4443" xr:uid="{00000000-0005-0000-0000-000003460000}"/>
    <cellStyle name="SAPBEXresData 8 3" xfId="6921" xr:uid="{00000000-0005-0000-0000-000004460000}"/>
    <cellStyle name="SAPBEXresData 8 4" xfId="8877" xr:uid="{00000000-0005-0000-0000-000005460000}"/>
    <cellStyle name="SAPBEXresData 8 5" xfId="10830" xr:uid="{00000000-0005-0000-0000-000006460000}"/>
    <cellStyle name="SAPBEXresData 8 6" xfId="12784" xr:uid="{00000000-0005-0000-0000-000007460000}"/>
    <cellStyle name="SAPBEXresData 8 7" xfId="10405" xr:uid="{00000000-0005-0000-0000-000008460000}"/>
    <cellStyle name="SAPBEXresData 8 8" xfId="16839" xr:uid="{00000000-0005-0000-0000-000009460000}"/>
    <cellStyle name="SAPBEXresData 8 9" xfId="18711" xr:uid="{00000000-0005-0000-0000-00000A460000}"/>
    <cellStyle name="SAPBEXresData 9" xfId="1730" xr:uid="{00000000-0005-0000-0000-00000B460000}"/>
    <cellStyle name="SAPBEXresData 9 10" xfId="20697" xr:uid="{00000000-0005-0000-0000-00000C460000}"/>
    <cellStyle name="SAPBEXresData 9 11" xfId="22362" xr:uid="{00000000-0005-0000-0000-00000D460000}"/>
    <cellStyle name="SAPBEXresData 9 2" xfId="4633" xr:uid="{00000000-0005-0000-0000-00000E460000}"/>
    <cellStyle name="SAPBEXresData 9 3" xfId="7111" xr:uid="{00000000-0005-0000-0000-00000F460000}"/>
    <cellStyle name="SAPBEXresData 9 4" xfId="9067" xr:uid="{00000000-0005-0000-0000-000010460000}"/>
    <cellStyle name="SAPBEXresData 9 5" xfId="11020" xr:uid="{00000000-0005-0000-0000-000011460000}"/>
    <cellStyle name="SAPBEXresData 9 6" xfId="12974" xr:uid="{00000000-0005-0000-0000-000012460000}"/>
    <cellStyle name="SAPBEXresData 9 7" xfId="10481" xr:uid="{00000000-0005-0000-0000-000013460000}"/>
    <cellStyle name="SAPBEXresData 9 8" xfId="17029" xr:uid="{00000000-0005-0000-0000-000014460000}"/>
    <cellStyle name="SAPBEXresData 9 9" xfId="18900" xr:uid="{00000000-0005-0000-0000-000015460000}"/>
    <cellStyle name="SAPBEXresDataEmph" xfId="330" xr:uid="{00000000-0005-0000-0000-000016460000}"/>
    <cellStyle name="SAPBEXresDataEmph 10" xfId="2125" xr:uid="{00000000-0005-0000-0000-000017460000}"/>
    <cellStyle name="SAPBEXresDataEmph 10 10" xfId="21019" xr:uid="{00000000-0005-0000-0000-000018460000}"/>
    <cellStyle name="SAPBEXresDataEmph 10 11" xfId="22612" xr:uid="{00000000-0005-0000-0000-000019460000}"/>
    <cellStyle name="SAPBEXresDataEmph 10 2" xfId="5028" xr:uid="{00000000-0005-0000-0000-00001A460000}"/>
    <cellStyle name="SAPBEXresDataEmph 10 3" xfId="7505" xr:uid="{00000000-0005-0000-0000-00001B460000}"/>
    <cellStyle name="SAPBEXresDataEmph 10 4" xfId="9458" xr:uid="{00000000-0005-0000-0000-00001C460000}"/>
    <cellStyle name="SAPBEXresDataEmph 10 5" xfId="11412" xr:uid="{00000000-0005-0000-0000-00001D460000}"/>
    <cellStyle name="SAPBEXresDataEmph 10 6" xfId="13365" xr:uid="{00000000-0005-0000-0000-00001E460000}"/>
    <cellStyle name="SAPBEXresDataEmph 10 7" xfId="14265" xr:uid="{00000000-0005-0000-0000-00001F460000}"/>
    <cellStyle name="SAPBEXresDataEmph 10 8" xfId="17396" xr:uid="{00000000-0005-0000-0000-000020460000}"/>
    <cellStyle name="SAPBEXresDataEmph 10 9" xfId="19248" xr:uid="{00000000-0005-0000-0000-000021460000}"/>
    <cellStyle name="SAPBEXresDataEmph 11" xfId="2406" xr:uid="{00000000-0005-0000-0000-000022460000}"/>
    <cellStyle name="SAPBEXresDataEmph 11 10" xfId="21286" xr:uid="{00000000-0005-0000-0000-000023460000}"/>
    <cellStyle name="SAPBEXresDataEmph 11 11" xfId="22859" xr:uid="{00000000-0005-0000-0000-000024460000}"/>
    <cellStyle name="SAPBEXresDataEmph 11 2" xfId="5309" xr:uid="{00000000-0005-0000-0000-000025460000}"/>
    <cellStyle name="SAPBEXresDataEmph 11 3" xfId="7785" xr:uid="{00000000-0005-0000-0000-000026460000}"/>
    <cellStyle name="SAPBEXresDataEmph 11 4" xfId="9738" xr:uid="{00000000-0005-0000-0000-000027460000}"/>
    <cellStyle name="SAPBEXresDataEmph 11 5" xfId="11692" xr:uid="{00000000-0005-0000-0000-000028460000}"/>
    <cellStyle name="SAPBEXresDataEmph 11 6" xfId="13644" xr:uid="{00000000-0005-0000-0000-000029460000}"/>
    <cellStyle name="SAPBEXresDataEmph 11 7" xfId="14376" xr:uid="{00000000-0005-0000-0000-00002A460000}"/>
    <cellStyle name="SAPBEXresDataEmph 11 8" xfId="17672" xr:uid="{00000000-0005-0000-0000-00002B460000}"/>
    <cellStyle name="SAPBEXresDataEmph 11 9" xfId="19518" xr:uid="{00000000-0005-0000-0000-00002C460000}"/>
    <cellStyle name="SAPBEXresDataEmph 12" xfId="2718" xr:uid="{00000000-0005-0000-0000-00002D460000}"/>
    <cellStyle name="SAPBEXresDataEmph 12 10" xfId="21556" xr:uid="{00000000-0005-0000-0000-00002E460000}"/>
    <cellStyle name="SAPBEXresDataEmph 12 11" xfId="23086" xr:uid="{00000000-0005-0000-0000-00002F460000}"/>
    <cellStyle name="SAPBEXresDataEmph 12 2" xfId="5620" xr:uid="{00000000-0005-0000-0000-000030460000}"/>
    <cellStyle name="SAPBEXresDataEmph 12 3" xfId="8096" xr:uid="{00000000-0005-0000-0000-000031460000}"/>
    <cellStyle name="SAPBEXresDataEmph 12 4" xfId="10048" xr:uid="{00000000-0005-0000-0000-000032460000}"/>
    <cellStyle name="SAPBEXresDataEmph 12 5" xfId="12003" xr:uid="{00000000-0005-0000-0000-000033460000}"/>
    <cellStyle name="SAPBEXresDataEmph 12 6" xfId="13953" xr:uid="{00000000-0005-0000-0000-000034460000}"/>
    <cellStyle name="SAPBEXresDataEmph 12 7" xfId="16082" xr:uid="{00000000-0005-0000-0000-000035460000}"/>
    <cellStyle name="SAPBEXresDataEmph 12 8" xfId="17970" xr:uid="{00000000-0005-0000-0000-000036460000}"/>
    <cellStyle name="SAPBEXresDataEmph 12 9" xfId="19806" xr:uid="{00000000-0005-0000-0000-000037460000}"/>
    <cellStyle name="SAPBEXresDataEmph 13" xfId="2827" xr:uid="{00000000-0005-0000-0000-000038460000}"/>
    <cellStyle name="SAPBEXresDataEmph 13 10" xfId="21664" xr:uid="{00000000-0005-0000-0000-000039460000}"/>
    <cellStyle name="SAPBEXresDataEmph 13 11" xfId="23194" xr:uid="{00000000-0005-0000-0000-00003A460000}"/>
    <cellStyle name="SAPBEXresDataEmph 13 2" xfId="5729" xr:uid="{00000000-0005-0000-0000-00003B460000}"/>
    <cellStyle name="SAPBEXresDataEmph 13 3" xfId="8205" xr:uid="{00000000-0005-0000-0000-00003C460000}"/>
    <cellStyle name="SAPBEXresDataEmph 13 4" xfId="10157" xr:uid="{00000000-0005-0000-0000-00003D460000}"/>
    <cellStyle name="SAPBEXresDataEmph 13 5" xfId="12112" xr:uid="{00000000-0005-0000-0000-00003E460000}"/>
    <cellStyle name="SAPBEXresDataEmph 13 6" xfId="14062" xr:uid="{00000000-0005-0000-0000-00003F460000}"/>
    <cellStyle name="SAPBEXresDataEmph 13 7" xfId="16191" xr:uid="{00000000-0005-0000-0000-000040460000}"/>
    <cellStyle name="SAPBEXresDataEmph 13 8" xfId="18079" xr:uid="{00000000-0005-0000-0000-000041460000}"/>
    <cellStyle name="SAPBEXresDataEmph 13 9" xfId="19914" xr:uid="{00000000-0005-0000-0000-000042460000}"/>
    <cellStyle name="SAPBEXresDataEmph 14" xfId="3233" xr:uid="{00000000-0005-0000-0000-000043460000}"/>
    <cellStyle name="SAPBEXresDataEmph 15" xfId="3426" xr:uid="{00000000-0005-0000-0000-000044460000}"/>
    <cellStyle name="SAPBEXresDataEmph 16" xfId="7473" xr:uid="{00000000-0005-0000-0000-000045460000}"/>
    <cellStyle name="SAPBEXresDataEmph 17" xfId="8788" xr:uid="{00000000-0005-0000-0000-000046460000}"/>
    <cellStyle name="SAPBEXresDataEmph 18" xfId="10741" xr:uid="{00000000-0005-0000-0000-000047460000}"/>
    <cellStyle name="SAPBEXresDataEmph 19" xfId="6083" xr:uid="{00000000-0005-0000-0000-000048460000}"/>
    <cellStyle name="SAPBEXresDataEmph 2" xfId="399" xr:uid="{00000000-0005-0000-0000-000049460000}"/>
    <cellStyle name="SAPBEXresDataEmph 2 10" xfId="3157" xr:uid="{00000000-0005-0000-0000-00004A460000}"/>
    <cellStyle name="SAPBEXresDataEmph 2 11" xfId="7095" xr:uid="{00000000-0005-0000-0000-00004B460000}"/>
    <cellStyle name="SAPBEXresDataEmph 2 12" xfId="8395" xr:uid="{00000000-0005-0000-0000-00004C460000}"/>
    <cellStyle name="SAPBEXresDataEmph 2 13" xfId="10348" xr:uid="{00000000-0005-0000-0000-00004D460000}"/>
    <cellStyle name="SAPBEXresDataEmph 2 14" xfId="15858" xr:uid="{00000000-0005-0000-0000-00004E460000}"/>
    <cellStyle name="SAPBEXresDataEmph 2 15" xfId="15982" xr:uid="{00000000-0005-0000-0000-00004F460000}"/>
    <cellStyle name="SAPBEXresDataEmph 2 16" xfId="16381" xr:uid="{00000000-0005-0000-0000-000050460000}"/>
    <cellStyle name="SAPBEXresDataEmph 2 17" xfId="17884" xr:uid="{00000000-0005-0000-0000-000051460000}"/>
    <cellStyle name="SAPBEXresDataEmph 2 18" xfId="20104" xr:uid="{00000000-0005-0000-0000-000052460000}"/>
    <cellStyle name="SAPBEXresDataEmph 2 2" xfId="947" xr:uid="{00000000-0005-0000-0000-000053460000}"/>
    <cellStyle name="SAPBEXresDataEmph 2 2 10" xfId="19996" xr:uid="{00000000-0005-0000-0000-000054460000}"/>
    <cellStyle name="SAPBEXresDataEmph 2 2 11" xfId="21743" xr:uid="{00000000-0005-0000-0000-000055460000}"/>
    <cellStyle name="SAPBEXresDataEmph 2 2 2" xfId="3850" xr:uid="{00000000-0005-0000-0000-000056460000}"/>
    <cellStyle name="SAPBEXresDataEmph 2 2 3" xfId="6328" xr:uid="{00000000-0005-0000-0000-000057460000}"/>
    <cellStyle name="SAPBEXresDataEmph 2 2 4" xfId="8285" xr:uid="{00000000-0005-0000-0000-000058460000}"/>
    <cellStyle name="SAPBEXresDataEmph 2 2 5" xfId="10238" xr:uid="{00000000-0005-0000-0000-000059460000}"/>
    <cellStyle name="SAPBEXresDataEmph 2 2 6" xfId="12193" xr:uid="{00000000-0005-0000-0000-00005A460000}"/>
    <cellStyle name="SAPBEXresDataEmph 2 2 7" xfId="13263" xr:uid="{00000000-0005-0000-0000-00005B460000}"/>
    <cellStyle name="SAPBEXresDataEmph 2 2 8" xfId="16271" xr:uid="{00000000-0005-0000-0000-00005C460000}"/>
    <cellStyle name="SAPBEXresDataEmph 2 2 9" xfId="18160" xr:uid="{00000000-0005-0000-0000-00005D460000}"/>
    <cellStyle name="SAPBEXresDataEmph 2 3" xfId="1260" xr:uid="{00000000-0005-0000-0000-00005E460000}"/>
    <cellStyle name="SAPBEXresDataEmph 2 3 10" xfId="20247" xr:uid="{00000000-0005-0000-0000-00005F460000}"/>
    <cellStyle name="SAPBEXresDataEmph 2 3 11" xfId="21939" xr:uid="{00000000-0005-0000-0000-000060460000}"/>
    <cellStyle name="SAPBEXresDataEmph 2 3 2" xfId="4163" xr:uid="{00000000-0005-0000-0000-000061460000}"/>
    <cellStyle name="SAPBEXresDataEmph 2 3 3" xfId="6641" xr:uid="{00000000-0005-0000-0000-000062460000}"/>
    <cellStyle name="SAPBEXresDataEmph 2 3 4" xfId="8597" xr:uid="{00000000-0005-0000-0000-000063460000}"/>
    <cellStyle name="SAPBEXresDataEmph 2 3 5" xfId="10550" xr:uid="{00000000-0005-0000-0000-000064460000}"/>
    <cellStyle name="SAPBEXresDataEmph 2 3 6" xfId="12504" xr:uid="{00000000-0005-0000-0000-000065460000}"/>
    <cellStyle name="SAPBEXresDataEmph 2 3 7" xfId="14800" xr:uid="{00000000-0005-0000-0000-000066460000}"/>
    <cellStyle name="SAPBEXresDataEmph 2 3 8" xfId="16566" xr:uid="{00000000-0005-0000-0000-000067460000}"/>
    <cellStyle name="SAPBEXresDataEmph 2 3 9" xfId="18439" xr:uid="{00000000-0005-0000-0000-000068460000}"/>
    <cellStyle name="SAPBEXresDataEmph 2 4" xfId="1606" xr:uid="{00000000-0005-0000-0000-000069460000}"/>
    <cellStyle name="SAPBEXresDataEmph 2 4 10" xfId="20574" xr:uid="{00000000-0005-0000-0000-00006A460000}"/>
    <cellStyle name="SAPBEXresDataEmph 2 4 11" xfId="22246" xr:uid="{00000000-0005-0000-0000-00006B460000}"/>
    <cellStyle name="SAPBEXresDataEmph 2 4 2" xfId="4509" xr:uid="{00000000-0005-0000-0000-00006C460000}"/>
    <cellStyle name="SAPBEXresDataEmph 2 4 3" xfId="6987" xr:uid="{00000000-0005-0000-0000-00006D460000}"/>
    <cellStyle name="SAPBEXresDataEmph 2 4 4" xfId="8943" xr:uid="{00000000-0005-0000-0000-00006E460000}"/>
    <cellStyle name="SAPBEXresDataEmph 2 4 5" xfId="10896" xr:uid="{00000000-0005-0000-0000-00006F460000}"/>
    <cellStyle name="SAPBEXresDataEmph 2 4 6" xfId="12850" xr:uid="{00000000-0005-0000-0000-000070460000}"/>
    <cellStyle name="SAPBEXresDataEmph 2 4 7" xfId="14414" xr:uid="{00000000-0005-0000-0000-000071460000}"/>
    <cellStyle name="SAPBEXresDataEmph 2 4 8" xfId="16905" xr:uid="{00000000-0005-0000-0000-000072460000}"/>
    <cellStyle name="SAPBEXresDataEmph 2 4 9" xfId="18776" xr:uid="{00000000-0005-0000-0000-000073460000}"/>
    <cellStyle name="SAPBEXresDataEmph 2 5" xfId="1488" xr:uid="{00000000-0005-0000-0000-000074460000}"/>
    <cellStyle name="SAPBEXresDataEmph 2 5 10" xfId="20458" xr:uid="{00000000-0005-0000-0000-000075460000}"/>
    <cellStyle name="SAPBEXresDataEmph 2 5 11" xfId="22131" xr:uid="{00000000-0005-0000-0000-000076460000}"/>
    <cellStyle name="SAPBEXresDataEmph 2 5 2" xfId="4391" xr:uid="{00000000-0005-0000-0000-000077460000}"/>
    <cellStyle name="SAPBEXresDataEmph 2 5 3" xfId="6869" xr:uid="{00000000-0005-0000-0000-000078460000}"/>
    <cellStyle name="SAPBEXresDataEmph 2 5 4" xfId="8825" xr:uid="{00000000-0005-0000-0000-000079460000}"/>
    <cellStyle name="SAPBEXresDataEmph 2 5 5" xfId="10778" xr:uid="{00000000-0005-0000-0000-00007A460000}"/>
    <cellStyle name="SAPBEXresDataEmph 2 5 6" xfId="12732" xr:uid="{00000000-0005-0000-0000-00007B460000}"/>
    <cellStyle name="SAPBEXresDataEmph 2 5 7" xfId="14468" xr:uid="{00000000-0005-0000-0000-00007C460000}"/>
    <cellStyle name="SAPBEXresDataEmph 2 5 8" xfId="16787" xr:uid="{00000000-0005-0000-0000-00007D460000}"/>
    <cellStyle name="SAPBEXresDataEmph 2 5 9" xfId="18659" xr:uid="{00000000-0005-0000-0000-00007E460000}"/>
    <cellStyle name="SAPBEXresDataEmph 2 6" xfId="2077" xr:uid="{00000000-0005-0000-0000-00007F460000}"/>
    <cellStyle name="SAPBEXresDataEmph 2 6 10" xfId="20979" xr:uid="{00000000-0005-0000-0000-000080460000}"/>
    <cellStyle name="SAPBEXresDataEmph 2 6 11" xfId="22587" xr:uid="{00000000-0005-0000-0000-000081460000}"/>
    <cellStyle name="SAPBEXresDataEmph 2 6 2" xfId="4980" xr:uid="{00000000-0005-0000-0000-000082460000}"/>
    <cellStyle name="SAPBEXresDataEmph 2 6 3" xfId="7457" xr:uid="{00000000-0005-0000-0000-000083460000}"/>
    <cellStyle name="SAPBEXresDataEmph 2 6 4" xfId="9410" xr:uid="{00000000-0005-0000-0000-000084460000}"/>
    <cellStyle name="SAPBEXresDataEmph 2 6 5" xfId="11365" xr:uid="{00000000-0005-0000-0000-000085460000}"/>
    <cellStyle name="SAPBEXresDataEmph 2 6 6" xfId="13317" xr:uid="{00000000-0005-0000-0000-000086460000}"/>
    <cellStyle name="SAPBEXresDataEmph 2 6 7" xfId="7670" xr:uid="{00000000-0005-0000-0000-000087460000}"/>
    <cellStyle name="SAPBEXresDataEmph 2 6 8" xfId="17349" xr:uid="{00000000-0005-0000-0000-000088460000}"/>
    <cellStyle name="SAPBEXresDataEmph 2 6 9" xfId="19204" xr:uid="{00000000-0005-0000-0000-000089460000}"/>
    <cellStyle name="SAPBEXresDataEmph 2 7" xfId="2596" xr:uid="{00000000-0005-0000-0000-00008A460000}"/>
    <cellStyle name="SAPBEXresDataEmph 2 7 10" xfId="21452" xr:uid="{00000000-0005-0000-0000-00008B460000}"/>
    <cellStyle name="SAPBEXresDataEmph 2 7 11" xfId="23005" xr:uid="{00000000-0005-0000-0000-00008C460000}"/>
    <cellStyle name="SAPBEXresDataEmph 2 7 2" xfId="5498" xr:uid="{00000000-0005-0000-0000-00008D460000}"/>
    <cellStyle name="SAPBEXresDataEmph 2 7 3" xfId="7974" xr:uid="{00000000-0005-0000-0000-00008E460000}"/>
    <cellStyle name="SAPBEXresDataEmph 2 7 4" xfId="9926" xr:uid="{00000000-0005-0000-0000-00008F460000}"/>
    <cellStyle name="SAPBEXresDataEmph 2 7 5" xfId="11881" xr:uid="{00000000-0005-0000-0000-000090460000}"/>
    <cellStyle name="SAPBEXresDataEmph 2 7 6" xfId="13833" xr:uid="{00000000-0005-0000-0000-000091460000}"/>
    <cellStyle name="SAPBEXresDataEmph 2 7 7" xfId="14331" xr:uid="{00000000-0005-0000-0000-000092460000}"/>
    <cellStyle name="SAPBEXresDataEmph 2 7 8" xfId="17855" xr:uid="{00000000-0005-0000-0000-000093460000}"/>
    <cellStyle name="SAPBEXresDataEmph 2 7 9" xfId="19693" xr:uid="{00000000-0005-0000-0000-000094460000}"/>
    <cellStyle name="SAPBEXresDataEmph 2 8" xfId="2373" xr:uid="{00000000-0005-0000-0000-000095460000}"/>
    <cellStyle name="SAPBEXresDataEmph 2 8 10" xfId="21253" xr:uid="{00000000-0005-0000-0000-000096460000}"/>
    <cellStyle name="SAPBEXresDataEmph 2 8 11" xfId="22827" xr:uid="{00000000-0005-0000-0000-000097460000}"/>
    <cellStyle name="SAPBEXresDataEmph 2 8 2" xfId="5276" xr:uid="{00000000-0005-0000-0000-000098460000}"/>
    <cellStyle name="SAPBEXresDataEmph 2 8 3" xfId="7752" xr:uid="{00000000-0005-0000-0000-000099460000}"/>
    <cellStyle name="SAPBEXresDataEmph 2 8 4" xfId="9705" xr:uid="{00000000-0005-0000-0000-00009A460000}"/>
    <cellStyle name="SAPBEXresDataEmph 2 8 5" xfId="11659" xr:uid="{00000000-0005-0000-0000-00009B460000}"/>
    <cellStyle name="SAPBEXresDataEmph 2 8 6" xfId="13611" xr:uid="{00000000-0005-0000-0000-00009C460000}"/>
    <cellStyle name="SAPBEXresDataEmph 2 8 7" xfId="15011" xr:uid="{00000000-0005-0000-0000-00009D460000}"/>
    <cellStyle name="SAPBEXresDataEmph 2 8 8" xfId="17639" xr:uid="{00000000-0005-0000-0000-00009E460000}"/>
    <cellStyle name="SAPBEXresDataEmph 2 8 9" xfId="19485" xr:uid="{00000000-0005-0000-0000-00009F460000}"/>
    <cellStyle name="SAPBEXresDataEmph 2 9" xfId="3302" xr:uid="{00000000-0005-0000-0000-0000A0460000}"/>
    <cellStyle name="SAPBEXresDataEmph 20" xfId="15254" xr:uid="{00000000-0005-0000-0000-0000A1460000}"/>
    <cellStyle name="SAPBEXresDataEmph 21" xfId="16752" xr:uid="{00000000-0005-0000-0000-0000A2460000}"/>
    <cellStyle name="SAPBEXresDataEmph 22" xfId="18647" xr:uid="{00000000-0005-0000-0000-0000A3460000}"/>
    <cellStyle name="SAPBEXresDataEmph 23" xfId="20428" xr:uid="{00000000-0005-0000-0000-0000A4460000}"/>
    <cellStyle name="SAPBEXresDataEmph 3" xfId="464" xr:uid="{00000000-0005-0000-0000-0000A5460000}"/>
    <cellStyle name="SAPBEXresDataEmph 3 10" xfId="5845" xr:uid="{00000000-0005-0000-0000-0000A6460000}"/>
    <cellStyle name="SAPBEXresDataEmph 3 11" xfId="7657" xr:uid="{00000000-0005-0000-0000-0000A7460000}"/>
    <cellStyle name="SAPBEXresDataEmph 3 12" xfId="3433" xr:uid="{00000000-0005-0000-0000-0000A8460000}"/>
    <cellStyle name="SAPBEXresDataEmph 3 13" xfId="4298" xr:uid="{00000000-0005-0000-0000-0000A9460000}"/>
    <cellStyle name="SAPBEXresDataEmph 3 14" xfId="14926" xr:uid="{00000000-0005-0000-0000-0000AA460000}"/>
    <cellStyle name="SAPBEXresDataEmph 3 15" xfId="7202" xr:uid="{00000000-0005-0000-0000-0000AB460000}"/>
    <cellStyle name="SAPBEXresDataEmph 3 16" xfId="11725" xr:uid="{00000000-0005-0000-0000-0000AC460000}"/>
    <cellStyle name="SAPBEXresDataEmph 3 17" xfId="15469" xr:uid="{00000000-0005-0000-0000-0000AD460000}"/>
    <cellStyle name="SAPBEXresDataEmph 3 18" xfId="14902" xr:uid="{00000000-0005-0000-0000-0000AE460000}"/>
    <cellStyle name="SAPBEXresDataEmph 3 2" xfId="1012" xr:uid="{00000000-0005-0000-0000-0000AF460000}"/>
    <cellStyle name="SAPBEXresDataEmph 3 2 10" xfId="20059" xr:uid="{00000000-0005-0000-0000-0000B0460000}"/>
    <cellStyle name="SAPBEXresDataEmph 3 2 11" xfId="21806" xr:uid="{00000000-0005-0000-0000-0000B1460000}"/>
    <cellStyle name="SAPBEXresDataEmph 3 2 2" xfId="3915" xr:uid="{00000000-0005-0000-0000-0000B2460000}"/>
    <cellStyle name="SAPBEXresDataEmph 3 2 3" xfId="6393" xr:uid="{00000000-0005-0000-0000-0000B3460000}"/>
    <cellStyle name="SAPBEXresDataEmph 3 2 4" xfId="8350" xr:uid="{00000000-0005-0000-0000-0000B4460000}"/>
    <cellStyle name="SAPBEXresDataEmph 3 2 5" xfId="10303" xr:uid="{00000000-0005-0000-0000-0000B5460000}"/>
    <cellStyle name="SAPBEXresDataEmph 3 2 6" xfId="12258" xr:uid="{00000000-0005-0000-0000-0000B6460000}"/>
    <cellStyle name="SAPBEXresDataEmph 3 2 7" xfId="11921" xr:uid="{00000000-0005-0000-0000-0000B7460000}"/>
    <cellStyle name="SAPBEXresDataEmph 3 2 8" xfId="16336" xr:uid="{00000000-0005-0000-0000-0000B8460000}"/>
    <cellStyle name="SAPBEXresDataEmph 3 2 9" xfId="18224" xr:uid="{00000000-0005-0000-0000-0000B9460000}"/>
    <cellStyle name="SAPBEXresDataEmph 3 3" xfId="1325" xr:uid="{00000000-0005-0000-0000-0000BA460000}"/>
    <cellStyle name="SAPBEXresDataEmph 3 3 10" xfId="20310" xr:uid="{00000000-0005-0000-0000-0000BB460000}"/>
    <cellStyle name="SAPBEXresDataEmph 3 3 11" xfId="22002" xr:uid="{00000000-0005-0000-0000-0000BC460000}"/>
    <cellStyle name="SAPBEXresDataEmph 3 3 2" xfId="4228" xr:uid="{00000000-0005-0000-0000-0000BD460000}"/>
    <cellStyle name="SAPBEXresDataEmph 3 3 3" xfId="6706" xr:uid="{00000000-0005-0000-0000-0000BE460000}"/>
    <cellStyle name="SAPBEXresDataEmph 3 3 4" xfId="8662" xr:uid="{00000000-0005-0000-0000-0000BF460000}"/>
    <cellStyle name="SAPBEXresDataEmph 3 3 5" xfId="10615" xr:uid="{00000000-0005-0000-0000-0000C0460000}"/>
    <cellStyle name="SAPBEXresDataEmph 3 3 6" xfId="12569" xr:uid="{00000000-0005-0000-0000-0000C1460000}"/>
    <cellStyle name="SAPBEXresDataEmph 3 3 7" xfId="14888" xr:uid="{00000000-0005-0000-0000-0000C2460000}"/>
    <cellStyle name="SAPBEXresDataEmph 3 3 8" xfId="16631" xr:uid="{00000000-0005-0000-0000-0000C3460000}"/>
    <cellStyle name="SAPBEXresDataEmph 3 3 9" xfId="18503" xr:uid="{00000000-0005-0000-0000-0000C4460000}"/>
    <cellStyle name="SAPBEXresDataEmph 3 4" xfId="1670" xr:uid="{00000000-0005-0000-0000-0000C5460000}"/>
    <cellStyle name="SAPBEXresDataEmph 3 4 10" xfId="20638" xr:uid="{00000000-0005-0000-0000-0000C6460000}"/>
    <cellStyle name="SAPBEXresDataEmph 3 4 11" xfId="22310" xr:uid="{00000000-0005-0000-0000-0000C7460000}"/>
    <cellStyle name="SAPBEXresDataEmph 3 4 2" xfId="4573" xr:uid="{00000000-0005-0000-0000-0000C8460000}"/>
    <cellStyle name="SAPBEXresDataEmph 3 4 3" xfId="7051" xr:uid="{00000000-0005-0000-0000-0000C9460000}"/>
    <cellStyle name="SAPBEXresDataEmph 3 4 4" xfId="9007" xr:uid="{00000000-0005-0000-0000-0000CA460000}"/>
    <cellStyle name="SAPBEXresDataEmph 3 4 5" xfId="10960" xr:uid="{00000000-0005-0000-0000-0000CB460000}"/>
    <cellStyle name="SAPBEXresDataEmph 3 4 6" xfId="12914" xr:uid="{00000000-0005-0000-0000-0000CC460000}"/>
    <cellStyle name="SAPBEXresDataEmph 3 4 7" xfId="11917" xr:uid="{00000000-0005-0000-0000-0000CD460000}"/>
    <cellStyle name="SAPBEXresDataEmph 3 4 8" xfId="16969" xr:uid="{00000000-0005-0000-0000-0000CE460000}"/>
    <cellStyle name="SAPBEXresDataEmph 3 4 9" xfId="18840" xr:uid="{00000000-0005-0000-0000-0000CF460000}"/>
    <cellStyle name="SAPBEXresDataEmph 3 5" xfId="1937" xr:uid="{00000000-0005-0000-0000-0000D0460000}"/>
    <cellStyle name="SAPBEXresDataEmph 3 5 10" xfId="20848" xr:uid="{00000000-0005-0000-0000-0000D1460000}"/>
    <cellStyle name="SAPBEXresDataEmph 3 5 11" xfId="22462" xr:uid="{00000000-0005-0000-0000-0000D2460000}"/>
    <cellStyle name="SAPBEXresDataEmph 3 5 2" xfId="4840" xr:uid="{00000000-0005-0000-0000-0000D3460000}"/>
    <cellStyle name="SAPBEXresDataEmph 3 5 3" xfId="7318" xr:uid="{00000000-0005-0000-0000-0000D4460000}"/>
    <cellStyle name="SAPBEXresDataEmph 3 5 4" xfId="9272" xr:uid="{00000000-0005-0000-0000-0000D5460000}"/>
    <cellStyle name="SAPBEXresDataEmph 3 5 5" xfId="11226" xr:uid="{00000000-0005-0000-0000-0000D6460000}"/>
    <cellStyle name="SAPBEXresDataEmph 3 5 6" xfId="13178" xr:uid="{00000000-0005-0000-0000-0000D7460000}"/>
    <cellStyle name="SAPBEXresDataEmph 3 5 7" xfId="10267" xr:uid="{00000000-0005-0000-0000-0000D8460000}"/>
    <cellStyle name="SAPBEXresDataEmph 3 5 8" xfId="17214" xr:uid="{00000000-0005-0000-0000-0000D9460000}"/>
    <cellStyle name="SAPBEXresDataEmph 3 5 9" xfId="19073" xr:uid="{00000000-0005-0000-0000-0000DA460000}"/>
    <cellStyle name="SAPBEXresDataEmph 3 6" xfId="2133" xr:uid="{00000000-0005-0000-0000-0000DB460000}"/>
    <cellStyle name="SAPBEXresDataEmph 3 6 10" xfId="21027" xr:uid="{00000000-0005-0000-0000-0000DC460000}"/>
    <cellStyle name="SAPBEXresDataEmph 3 6 11" xfId="22618" xr:uid="{00000000-0005-0000-0000-0000DD460000}"/>
    <cellStyle name="SAPBEXresDataEmph 3 6 2" xfId="5036" xr:uid="{00000000-0005-0000-0000-0000DE460000}"/>
    <cellStyle name="SAPBEXresDataEmph 3 6 3" xfId="7513" xr:uid="{00000000-0005-0000-0000-0000DF460000}"/>
    <cellStyle name="SAPBEXresDataEmph 3 6 4" xfId="9466" xr:uid="{00000000-0005-0000-0000-0000E0460000}"/>
    <cellStyle name="SAPBEXresDataEmph 3 6 5" xfId="11420" xr:uid="{00000000-0005-0000-0000-0000E1460000}"/>
    <cellStyle name="SAPBEXresDataEmph 3 6 6" xfId="13373" xr:uid="{00000000-0005-0000-0000-0000E2460000}"/>
    <cellStyle name="SAPBEXresDataEmph 3 6 7" xfId="15185" xr:uid="{00000000-0005-0000-0000-0000E3460000}"/>
    <cellStyle name="SAPBEXresDataEmph 3 6 8" xfId="17404" xr:uid="{00000000-0005-0000-0000-0000E4460000}"/>
    <cellStyle name="SAPBEXresDataEmph 3 6 9" xfId="19256" xr:uid="{00000000-0005-0000-0000-0000E5460000}"/>
    <cellStyle name="SAPBEXresDataEmph 3 7" xfId="2494" xr:uid="{00000000-0005-0000-0000-0000E6460000}"/>
    <cellStyle name="SAPBEXresDataEmph 3 7 10" xfId="21352" xr:uid="{00000000-0005-0000-0000-0000E7460000}"/>
    <cellStyle name="SAPBEXresDataEmph 3 7 11" xfId="22906" xr:uid="{00000000-0005-0000-0000-0000E8460000}"/>
    <cellStyle name="SAPBEXresDataEmph 3 7 2" xfId="5396" xr:uid="{00000000-0005-0000-0000-0000E9460000}"/>
    <cellStyle name="SAPBEXresDataEmph 3 7 3" xfId="7872" xr:uid="{00000000-0005-0000-0000-0000EA460000}"/>
    <cellStyle name="SAPBEXresDataEmph 3 7 4" xfId="9824" xr:uid="{00000000-0005-0000-0000-0000EB460000}"/>
    <cellStyle name="SAPBEXresDataEmph 3 7 5" xfId="11779" xr:uid="{00000000-0005-0000-0000-0000EC460000}"/>
    <cellStyle name="SAPBEXresDataEmph 3 7 6" xfId="13731" xr:uid="{00000000-0005-0000-0000-0000ED460000}"/>
    <cellStyle name="SAPBEXresDataEmph 3 7 7" xfId="15605" xr:uid="{00000000-0005-0000-0000-0000EE460000}"/>
    <cellStyle name="SAPBEXresDataEmph 3 7 8" xfId="17753" xr:uid="{00000000-0005-0000-0000-0000EF460000}"/>
    <cellStyle name="SAPBEXresDataEmph 3 7 9" xfId="19592" xr:uid="{00000000-0005-0000-0000-0000F0460000}"/>
    <cellStyle name="SAPBEXresDataEmph 3 8" xfId="2440" xr:uid="{00000000-0005-0000-0000-0000F1460000}"/>
    <cellStyle name="SAPBEXresDataEmph 3 8 10" xfId="21316" xr:uid="{00000000-0005-0000-0000-0000F2460000}"/>
    <cellStyle name="SAPBEXresDataEmph 3 8 11" xfId="22885" xr:uid="{00000000-0005-0000-0000-0000F3460000}"/>
    <cellStyle name="SAPBEXresDataEmph 3 8 2" xfId="5343" xr:uid="{00000000-0005-0000-0000-0000F4460000}"/>
    <cellStyle name="SAPBEXresDataEmph 3 8 3" xfId="7819" xr:uid="{00000000-0005-0000-0000-0000F5460000}"/>
    <cellStyle name="SAPBEXresDataEmph 3 8 4" xfId="9771" xr:uid="{00000000-0005-0000-0000-0000F6460000}"/>
    <cellStyle name="SAPBEXresDataEmph 3 8 5" xfId="11726" xr:uid="{00000000-0005-0000-0000-0000F7460000}"/>
    <cellStyle name="SAPBEXresDataEmph 3 8 6" xfId="13677" xr:uid="{00000000-0005-0000-0000-0000F8460000}"/>
    <cellStyle name="SAPBEXresDataEmph 3 8 7" xfId="14368" xr:uid="{00000000-0005-0000-0000-0000F9460000}"/>
    <cellStyle name="SAPBEXresDataEmph 3 8 8" xfId="17706" xr:uid="{00000000-0005-0000-0000-0000FA460000}"/>
    <cellStyle name="SAPBEXresDataEmph 3 8 9" xfId="19549" xr:uid="{00000000-0005-0000-0000-0000FB460000}"/>
    <cellStyle name="SAPBEXresDataEmph 3 9" xfId="3367" xr:uid="{00000000-0005-0000-0000-0000FC460000}"/>
    <cellStyle name="SAPBEXresDataEmph 4" xfId="413" xr:uid="{00000000-0005-0000-0000-0000FD460000}"/>
    <cellStyle name="SAPBEXresDataEmph 4 10" xfId="5794" xr:uid="{00000000-0005-0000-0000-0000FE460000}"/>
    <cellStyle name="SAPBEXresDataEmph 4 11" xfId="6439" xr:uid="{00000000-0005-0000-0000-0000FF460000}"/>
    <cellStyle name="SAPBEXresDataEmph 4 12" xfId="3500" xr:uid="{00000000-0005-0000-0000-000000470000}"/>
    <cellStyle name="SAPBEXresDataEmph 4 13" xfId="5980" xr:uid="{00000000-0005-0000-0000-000001470000}"/>
    <cellStyle name="SAPBEXresDataEmph 4 14" xfId="14870" xr:uid="{00000000-0005-0000-0000-000002470000}"/>
    <cellStyle name="SAPBEXresDataEmph 4 15" xfId="14129" xr:uid="{00000000-0005-0000-0000-000003470000}"/>
    <cellStyle name="SAPBEXresDataEmph 4 16" xfId="12444" xr:uid="{00000000-0005-0000-0000-000004470000}"/>
    <cellStyle name="SAPBEXresDataEmph 4 17" xfId="19797" xr:uid="{00000000-0005-0000-0000-000005470000}"/>
    <cellStyle name="SAPBEXresDataEmph 4 18" xfId="15792" xr:uid="{00000000-0005-0000-0000-000006470000}"/>
    <cellStyle name="SAPBEXresDataEmph 4 2" xfId="961" xr:uid="{00000000-0005-0000-0000-000007470000}"/>
    <cellStyle name="SAPBEXresDataEmph 4 2 10" xfId="20010" xr:uid="{00000000-0005-0000-0000-000008470000}"/>
    <cellStyle name="SAPBEXresDataEmph 4 2 11" xfId="21757" xr:uid="{00000000-0005-0000-0000-000009470000}"/>
    <cellStyle name="SAPBEXresDataEmph 4 2 2" xfId="3864" xr:uid="{00000000-0005-0000-0000-00000A470000}"/>
    <cellStyle name="SAPBEXresDataEmph 4 2 3" xfId="6342" xr:uid="{00000000-0005-0000-0000-00000B470000}"/>
    <cellStyle name="SAPBEXresDataEmph 4 2 4" xfId="8299" xr:uid="{00000000-0005-0000-0000-00000C470000}"/>
    <cellStyle name="SAPBEXresDataEmph 4 2 5" xfId="10252" xr:uid="{00000000-0005-0000-0000-00000D470000}"/>
    <cellStyle name="SAPBEXresDataEmph 4 2 6" xfId="12207" xr:uid="{00000000-0005-0000-0000-00000E470000}"/>
    <cellStyle name="SAPBEXresDataEmph 4 2 7" xfId="15468" xr:uid="{00000000-0005-0000-0000-00000F470000}"/>
    <cellStyle name="SAPBEXresDataEmph 4 2 8" xfId="16285" xr:uid="{00000000-0005-0000-0000-000010470000}"/>
    <cellStyle name="SAPBEXresDataEmph 4 2 9" xfId="18174" xr:uid="{00000000-0005-0000-0000-000011470000}"/>
    <cellStyle name="SAPBEXresDataEmph 4 3" xfId="1274" xr:uid="{00000000-0005-0000-0000-000012470000}"/>
    <cellStyle name="SAPBEXresDataEmph 4 3 10" xfId="20261" xr:uid="{00000000-0005-0000-0000-000013470000}"/>
    <cellStyle name="SAPBEXresDataEmph 4 3 11" xfId="21953" xr:uid="{00000000-0005-0000-0000-000014470000}"/>
    <cellStyle name="SAPBEXresDataEmph 4 3 2" xfId="4177" xr:uid="{00000000-0005-0000-0000-000015470000}"/>
    <cellStyle name="SAPBEXresDataEmph 4 3 3" xfId="6655" xr:uid="{00000000-0005-0000-0000-000016470000}"/>
    <cellStyle name="SAPBEXresDataEmph 4 3 4" xfId="8611" xr:uid="{00000000-0005-0000-0000-000017470000}"/>
    <cellStyle name="SAPBEXresDataEmph 4 3 5" xfId="10564" xr:uid="{00000000-0005-0000-0000-000018470000}"/>
    <cellStyle name="SAPBEXresDataEmph 4 3 6" xfId="12518" xr:uid="{00000000-0005-0000-0000-000019470000}"/>
    <cellStyle name="SAPBEXresDataEmph 4 3 7" xfId="14700" xr:uid="{00000000-0005-0000-0000-00001A470000}"/>
    <cellStyle name="SAPBEXresDataEmph 4 3 8" xfId="16580" xr:uid="{00000000-0005-0000-0000-00001B470000}"/>
    <cellStyle name="SAPBEXresDataEmph 4 3 9" xfId="18453" xr:uid="{00000000-0005-0000-0000-00001C470000}"/>
    <cellStyle name="SAPBEXresDataEmph 4 4" xfId="1620" xr:uid="{00000000-0005-0000-0000-00001D470000}"/>
    <cellStyle name="SAPBEXresDataEmph 4 4 10" xfId="20588" xr:uid="{00000000-0005-0000-0000-00001E470000}"/>
    <cellStyle name="SAPBEXresDataEmph 4 4 11" xfId="22260" xr:uid="{00000000-0005-0000-0000-00001F470000}"/>
    <cellStyle name="SAPBEXresDataEmph 4 4 2" xfId="4523" xr:uid="{00000000-0005-0000-0000-000020470000}"/>
    <cellStyle name="SAPBEXresDataEmph 4 4 3" xfId="7001" xr:uid="{00000000-0005-0000-0000-000021470000}"/>
    <cellStyle name="SAPBEXresDataEmph 4 4 4" xfId="8957" xr:uid="{00000000-0005-0000-0000-000022470000}"/>
    <cellStyle name="SAPBEXresDataEmph 4 4 5" xfId="10910" xr:uid="{00000000-0005-0000-0000-000023470000}"/>
    <cellStyle name="SAPBEXresDataEmph 4 4 6" xfId="12864" xr:uid="{00000000-0005-0000-0000-000024470000}"/>
    <cellStyle name="SAPBEXresDataEmph 4 4 7" xfId="14409" xr:uid="{00000000-0005-0000-0000-000025470000}"/>
    <cellStyle name="SAPBEXresDataEmph 4 4 8" xfId="16919" xr:uid="{00000000-0005-0000-0000-000026470000}"/>
    <cellStyle name="SAPBEXresDataEmph 4 4 9" xfId="18790" xr:uid="{00000000-0005-0000-0000-000027470000}"/>
    <cellStyle name="SAPBEXresDataEmph 4 5" xfId="1888" xr:uid="{00000000-0005-0000-0000-000028470000}"/>
    <cellStyle name="SAPBEXresDataEmph 4 5 10" xfId="20799" xr:uid="{00000000-0005-0000-0000-000029470000}"/>
    <cellStyle name="SAPBEXresDataEmph 4 5 11" xfId="22413" xr:uid="{00000000-0005-0000-0000-00002A470000}"/>
    <cellStyle name="SAPBEXresDataEmph 4 5 2" xfId="4791" xr:uid="{00000000-0005-0000-0000-00002B470000}"/>
    <cellStyle name="SAPBEXresDataEmph 4 5 3" xfId="7269" xr:uid="{00000000-0005-0000-0000-00002C470000}"/>
    <cellStyle name="SAPBEXresDataEmph 4 5 4" xfId="9223" xr:uid="{00000000-0005-0000-0000-00002D470000}"/>
    <cellStyle name="SAPBEXresDataEmph 4 5 5" xfId="11177" xr:uid="{00000000-0005-0000-0000-00002E470000}"/>
    <cellStyle name="SAPBEXresDataEmph 4 5 6" xfId="13129" xr:uid="{00000000-0005-0000-0000-00002F470000}"/>
    <cellStyle name="SAPBEXresDataEmph 4 5 7" xfId="15855" xr:uid="{00000000-0005-0000-0000-000030470000}"/>
    <cellStyle name="SAPBEXresDataEmph 4 5 8" xfId="17165" xr:uid="{00000000-0005-0000-0000-000031470000}"/>
    <cellStyle name="SAPBEXresDataEmph 4 5 9" xfId="19024" xr:uid="{00000000-0005-0000-0000-000032470000}"/>
    <cellStyle name="SAPBEXresDataEmph 4 6" xfId="2209" xr:uid="{00000000-0005-0000-0000-000033470000}"/>
    <cellStyle name="SAPBEXresDataEmph 4 6 10" xfId="21101" xr:uid="{00000000-0005-0000-0000-000034470000}"/>
    <cellStyle name="SAPBEXresDataEmph 4 6 11" xfId="22691" xr:uid="{00000000-0005-0000-0000-000035470000}"/>
    <cellStyle name="SAPBEXresDataEmph 4 6 2" xfId="5112" xr:uid="{00000000-0005-0000-0000-000036470000}"/>
    <cellStyle name="SAPBEXresDataEmph 4 6 3" xfId="7588" xr:uid="{00000000-0005-0000-0000-000037470000}"/>
    <cellStyle name="SAPBEXresDataEmph 4 6 4" xfId="9542" xr:uid="{00000000-0005-0000-0000-000038470000}"/>
    <cellStyle name="SAPBEXresDataEmph 4 6 5" xfId="11496" xr:uid="{00000000-0005-0000-0000-000039470000}"/>
    <cellStyle name="SAPBEXresDataEmph 4 6 6" xfId="13449" xr:uid="{00000000-0005-0000-0000-00003A470000}"/>
    <cellStyle name="SAPBEXresDataEmph 4 6 7" xfId="14606" xr:uid="{00000000-0005-0000-0000-00003B470000}"/>
    <cellStyle name="SAPBEXresDataEmph 4 6 8" xfId="17480" xr:uid="{00000000-0005-0000-0000-00003C470000}"/>
    <cellStyle name="SAPBEXresDataEmph 4 6 9" xfId="19330" xr:uid="{00000000-0005-0000-0000-00003D470000}"/>
    <cellStyle name="SAPBEXresDataEmph 4 7" xfId="2581" xr:uid="{00000000-0005-0000-0000-00003E470000}"/>
    <cellStyle name="SAPBEXresDataEmph 4 7 10" xfId="21437" xr:uid="{00000000-0005-0000-0000-00003F470000}"/>
    <cellStyle name="SAPBEXresDataEmph 4 7 11" xfId="22990" xr:uid="{00000000-0005-0000-0000-000040470000}"/>
    <cellStyle name="SAPBEXresDataEmph 4 7 2" xfId="5483" xr:uid="{00000000-0005-0000-0000-000041470000}"/>
    <cellStyle name="SAPBEXresDataEmph 4 7 3" xfId="7959" xr:uid="{00000000-0005-0000-0000-000042470000}"/>
    <cellStyle name="SAPBEXresDataEmph 4 7 4" xfId="9911" xr:uid="{00000000-0005-0000-0000-000043470000}"/>
    <cellStyle name="SAPBEXresDataEmph 4 7 5" xfId="11866" xr:uid="{00000000-0005-0000-0000-000044470000}"/>
    <cellStyle name="SAPBEXresDataEmph 4 7 6" xfId="13818" xr:uid="{00000000-0005-0000-0000-000045470000}"/>
    <cellStyle name="SAPBEXresDataEmph 4 7 7" xfId="13078" xr:uid="{00000000-0005-0000-0000-000046470000}"/>
    <cellStyle name="SAPBEXresDataEmph 4 7 8" xfId="17840" xr:uid="{00000000-0005-0000-0000-000047470000}"/>
    <cellStyle name="SAPBEXresDataEmph 4 7 9" xfId="19678" xr:uid="{00000000-0005-0000-0000-000048470000}"/>
    <cellStyle name="SAPBEXresDataEmph 4 8" xfId="2360" xr:uid="{00000000-0005-0000-0000-000049470000}"/>
    <cellStyle name="SAPBEXresDataEmph 4 8 10" xfId="21240" xr:uid="{00000000-0005-0000-0000-00004A470000}"/>
    <cellStyle name="SAPBEXresDataEmph 4 8 11" xfId="22816" xr:uid="{00000000-0005-0000-0000-00004B470000}"/>
    <cellStyle name="SAPBEXresDataEmph 4 8 2" xfId="5263" xr:uid="{00000000-0005-0000-0000-00004C470000}"/>
    <cellStyle name="SAPBEXresDataEmph 4 8 3" xfId="7739" xr:uid="{00000000-0005-0000-0000-00004D470000}"/>
    <cellStyle name="SAPBEXresDataEmph 4 8 4" xfId="9692" xr:uid="{00000000-0005-0000-0000-00004E470000}"/>
    <cellStyle name="SAPBEXresDataEmph 4 8 5" xfId="11646" xr:uid="{00000000-0005-0000-0000-00004F470000}"/>
    <cellStyle name="SAPBEXresDataEmph 4 8 6" xfId="13598" xr:uid="{00000000-0005-0000-0000-000050470000}"/>
    <cellStyle name="SAPBEXresDataEmph 4 8 7" xfId="14389" xr:uid="{00000000-0005-0000-0000-000051470000}"/>
    <cellStyle name="SAPBEXresDataEmph 4 8 8" xfId="17626" xr:uid="{00000000-0005-0000-0000-000052470000}"/>
    <cellStyle name="SAPBEXresDataEmph 4 8 9" xfId="19472" xr:uid="{00000000-0005-0000-0000-000053470000}"/>
    <cellStyle name="SAPBEXresDataEmph 4 9" xfId="3316" xr:uid="{00000000-0005-0000-0000-000054470000}"/>
    <cellStyle name="SAPBEXresDataEmph 5" xfId="495" xr:uid="{00000000-0005-0000-0000-000055470000}"/>
    <cellStyle name="SAPBEXresDataEmph 5 10" xfId="5876" xr:uid="{00000000-0005-0000-0000-000056470000}"/>
    <cellStyle name="SAPBEXresDataEmph 5 11" xfId="6183" xr:uid="{00000000-0005-0000-0000-000057470000}"/>
    <cellStyle name="SAPBEXresDataEmph 5 12" xfId="3274" xr:uid="{00000000-0005-0000-0000-000058470000}"/>
    <cellStyle name="SAPBEXresDataEmph 5 13" xfId="7834" xr:uid="{00000000-0005-0000-0000-000059470000}"/>
    <cellStyle name="SAPBEXresDataEmph 5 14" xfId="15172" xr:uid="{00000000-0005-0000-0000-00005A470000}"/>
    <cellStyle name="SAPBEXresDataEmph 5 15" xfId="15426" xr:uid="{00000000-0005-0000-0000-00005B470000}"/>
    <cellStyle name="SAPBEXresDataEmph 5 16" xfId="15864" xr:uid="{00000000-0005-0000-0000-00005C470000}"/>
    <cellStyle name="SAPBEXresDataEmph 5 17" xfId="15783" xr:uid="{00000000-0005-0000-0000-00005D470000}"/>
    <cellStyle name="SAPBEXresDataEmph 5 18" xfId="16301" xr:uid="{00000000-0005-0000-0000-00005E470000}"/>
    <cellStyle name="SAPBEXresDataEmph 5 2" xfId="1043" xr:uid="{00000000-0005-0000-0000-00005F470000}"/>
    <cellStyle name="SAPBEXresDataEmph 5 2 10" xfId="20090" xr:uid="{00000000-0005-0000-0000-000060470000}"/>
    <cellStyle name="SAPBEXresDataEmph 5 2 11" xfId="21837" xr:uid="{00000000-0005-0000-0000-000061470000}"/>
    <cellStyle name="SAPBEXresDataEmph 5 2 2" xfId="3946" xr:uid="{00000000-0005-0000-0000-000062470000}"/>
    <cellStyle name="SAPBEXresDataEmph 5 2 3" xfId="6424" xr:uid="{00000000-0005-0000-0000-000063470000}"/>
    <cellStyle name="SAPBEXresDataEmph 5 2 4" xfId="8381" xr:uid="{00000000-0005-0000-0000-000064470000}"/>
    <cellStyle name="SAPBEXresDataEmph 5 2 5" xfId="10334" xr:uid="{00000000-0005-0000-0000-000065470000}"/>
    <cellStyle name="SAPBEXresDataEmph 5 2 6" xfId="12289" xr:uid="{00000000-0005-0000-0000-000066470000}"/>
    <cellStyle name="SAPBEXresDataEmph 5 2 7" xfId="12386" xr:uid="{00000000-0005-0000-0000-000067470000}"/>
    <cellStyle name="SAPBEXresDataEmph 5 2 8" xfId="16367" xr:uid="{00000000-0005-0000-0000-000068470000}"/>
    <cellStyle name="SAPBEXresDataEmph 5 2 9" xfId="18255" xr:uid="{00000000-0005-0000-0000-000069470000}"/>
    <cellStyle name="SAPBEXresDataEmph 5 3" xfId="1356" xr:uid="{00000000-0005-0000-0000-00006A470000}"/>
    <cellStyle name="SAPBEXresDataEmph 5 3 10" xfId="20341" xr:uid="{00000000-0005-0000-0000-00006B470000}"/>
    <cellStyle name="SAPBEXresDataEmph 5 3 11" xfId="22033" xr:uid="{00000000-0005-0000-0000-00006C470000}"/>
    <cellStyle name="SAPBEXresDataEmph 5 3 2" xfId="4259" xr:uid="{00000000-0005-0000-0000-00006D470000}"/>
    <cellStyle name="SAPBEXresDataEmph 5 3 3" xfId="6737" xr:uid="{00000000-0005-0000-0000-00006E470000}"/>
    <cellStyle name="SAPBEXresDataEmph 5 3 4" xfId="8693" xr:uid="{00000000-0005-0000-0000-00006F470000}"/>
    <cellStyle name="SAPBEXresDataEmph 5 3 5" xfId="10646" xr:uid="{00000000-0005-0000-0000-000070470000}"/>
    <cellStyle name="SAPBEXresDataEmph 5 3 6" xfId="12600" xr:uid="{00000000-0005-0000-0000-000071470000}"/>
    <cellStyle name="SAPBEXresDataEmph 5 3 7" xfId="11301" xr:uid="{00000000-0005-0000-0000-000072470000}"/>
    <cellStyle name="SAPBEXresDataEmph 5 3 8" xfId="16662" xr:uid="{00000000-0005-0000-0000-000073470000}"/>
    <cellStyle name="SAPBEXresDataEmph 5 3 9" xfId="18534" xr:uid="{00000000-0005-0000-0000-000074470000}"/>
    <cellStyle name="SAPBEXresDataEmph 5 4" xfId="1701" xr:uid="{00000000-0005-0000-0000-000075470000}"/>
    <cellStyle name="SAPBEXresDataEmph 5 4 10" xfId="20669" xr:uid="{00000000-0005-0000-0000-000076470000}"/>
    <cellStyle name="SAPBEXresDataEmph 5 4 11" xfId="22341" xr:uid="{00000000-0005-0000-0000-000077470000}"/>
    <cellStyle name="SAPBEXresDataEmph 5 4 2" xfId="4604" xr:uid="{00000000-0005-0000-0000-000078470000}"/>
    <cellStyle name="SAPBEXresDataEmph 5 4 3" xfId="7082" xr:uid="{00000000-0005-0000-0000-000079470000}"/>
    <cellStyle name="SAPBEXresDataEmph 5 4 4" xfId="9038" xr:uid="{00000000-0005-0000-0000-00007A470000}"/>
    <cellStyle name="SAPBEXresDataEmph 5 4 5" xfId="10991" xr:uid="{00000000-0005-0000-0000-00007B470000}"/>
    <cellStyle name="SAPBEXresDataEmph 5 4 6" xfId="12945" xr:uid="{00000000-0005-0000-0000-00007C470000}"/>
    <cellStyle name="SAPBEXresDataEmph 5 4 7" xfId="15757" xr:uid="{00000000-0005-0000-0000-00007D470000}"/>
    <cellStyle name="SAPBEXresDataEmph 5 4 8" xfId="17000" xr:uid="{00000000-0005-0000-0000-00007E470000}"/>
    <cellStyle name="SAPBEXresDataEmph 5 4 9" xfId="18871" xr:uid="{00000000-0005-0000-0000-00007F470000}"/>
    <cellStyle name="SAPBEXresDataEmph 5 5" xfId="1968" xr:uid="{00000000-0005-0000-0000-000080470000}"/>
    <cellStyle name="SAPBEXresDataEmph 5 5 10" xfId="20879" xr:uid="{00000000-0005-0000-0000-000081470000}"/>
    <cellStyle name="SAPBEXresDataEmph 5 5 11" xfId="22493" xr:uid="{00000000-0005-0000-0000-000082470000}"/>
    <cellStyle name="SAPBEXresDataEmph 5 5 2" xfId="4871" xr:uid="{00000000-0005-0000-0000-000083470000}"/>
    <cellStyle name="SAPBEXresDataEmph 5 5 3" xfId="7349" xr:uid="{00000000-0005-0000-0000-000084470000}"/>
    <cellStyle name="SAPBEXresDataEmph 5 5 4" xfId="9303" xr:uid="{00000000-0005-0000-0000-000085470000}"/>
    <cellStyle name="SAPBEXresDataEmph 5 5 5" xfId="11257" xr:uid="{00000000-0005-0000-0000-000086470000}"/>
    <cellStyle name="SAPBEXresDataEmph 5 5 6" xfId="13209" xr:uid="{00000000-0005-0000-0000-000087470000}"/>
    <cellStyle name="SAPBEXresDataEmph 5 5 7" xfId="5929" xr:uid="{00000000-0005-0000-0000-000088470000}"/>
    <cellStyle name="SAPBEXresDataEmph 5 5 8" xfId="17245" xr:uid="{00000000-0005-0000-0000-000089470000}"/>
    <cellStyle name="SAPBEXresDataEmph 5 5 9" xfId="19104" xr:uid="{00000000-0005-0000-0000-00008A470000}"/>
    <cellStyle name="SAPBEXresDataEmph 5 6" xfId="2270" xr:uid="{00000000-0005-0000-0000-00008B470000}"/>
    <cellStyle name="SAPBEXresDataEmph 5 6 10" xfId="21160" xr:uid="{00000000-0005-0000-0000-00008C470000}"/>
    <cellStyle name="SAPBEXresDataEmph 5 6 11" xfId="22745" xr:uid="{00000000-0005-0000-0000-00008D470000}"/>
    <cellStyle name="SAPBEXresDataEmph 5 6 2" xfId="5173" xr:uid="{00000000-0005-0000-0000-00008E470000}"/>
    <cellStyle name="SAPBEXresDataEmph 5 6 3" xfId="7649" xr:uid="{00000000-0005-0000-0000-00008F470000}"/>
    <cellStyle name="SAPBEXresDataEmph 5 6 4" xfId="9603" xr:uid="{00000000-0005-0000-0000-000090470000}"/>
    <cellStyle name="SAPBEXresDataEmph 5 6 5" xfId="11557" xr:uid="{00000000-0005-0000-0000-000091470000}"/>
    <cellStyle name="SAPBEXresDataEmph 5 6 6" xfId="13510" xr:uid="{00000000-0005-0000-0000-000092470000}"/>
    <cellStyle name="SAPBEXresDataEmph 5 6 7" xfId="13001" xr:uid="{00000000-0005-0000-0000-000093470000}"/>
    <cellStyle name="SAPBEXresDataEmph 5 6 8" xfId="17541" xr:uid="{00000000-0005-0000-0000-000094470000}"/>
    <cellStyle name="SAPBEXresDataEmph 5 6 9" xfId="19390" xr:uid="{00000000-0005-0000-0000-000095470000}"/>
    <cellStyle name="SAPBEXresDataEmph 5 7" xfId="2509" xr:uid="{00000000-0005-0000-0000-000096470000}"/>
    <cellStyle name="SAPBEXresDataEmph 5 7 10" xfId="21367" xr:uid="{00000000-0005-0000-0000-000097470000}"/>
    <cellStyle name="SAPBEXresDataEmph 5 7 11" xfId="22921" xr:uid="{00000000-0005-0000-0000-000098470000}"/>
    <cellStyle name="SAPBEXresDataEmph 5 7 2" xfId="5411" xr:uid="{00000000-0005-0000-0000-000099470000}"/>
    <cellStyle name="SAPBEXresDataEmph 5 7 3" xfId="7887" xr:uid="{00000000-0005-0000-0000-00009A470000}"/>
    <cellStyle name="SAPBEXresDataEmph 5 7 4" xfId="9839" xr:uid="{00000000-0005-0000-0000-00009B470000}"/>
    <cellStyle name="SAPBEXresDataEmph 5 7 5" xfId="11794" xr:uid="{00000000-0005-0000-0000-00009C470000}"/>
    <cellStyle name="SAPBEXresDataEmph 5 7 6" xfId="13746" xr:uid="{00000000-0005-0000-0000-00009D470000}"/>
    <cellStyle name="SAPBEXresDataEmph 5 7 7" xfId="14979" xr:uid="{00000000-0005-0000-0000-00009E470000}"/>
    <cellStyle name="SAPBEXresDataEmph 5 7 8" xfId="17768" xr:uid="{00000000-0005-0000-0000-00009F470000}"/>
    <cellStyle name="SAPBEXresDataEmph 5 7 9" xfId="19607" xr:uid="{00000000-0005-0000-0000-0000A0470000}"/>
    <cellStyle name="SAPBEXresDataEmph 5 8" xfId="2814" xr:uid="{00000000-0005-0000-0000-0000A1470000}"/>
    <cellStyle name="SAPBEXresDataEmph 5 8 10" xfId="21651" xr:uid="{00000000-0005-0000-0000-0000A2470000}"/>
    <cellStyle name="SAPBEXresDataEmph 5 8 11" xfId="23181" xr:uid="{00000000-0005-0000-0000-0000A3470000}"/>
    <cellStyle name="SAPBEXresDataEmph 5 8 2" xfId="5716" xr:uid="{00000000-0005-0000-0000-0000A4470000}"/>
    <cellStyle name="SAPBEXresDataEmph 5 8 3" xfId="8192" xr:uid="{00000000-0005-0000-0000-0000A5470000}"/>
    <cellStyle name="SAPBEXresDataEmph 5 8 4" xfId="10144" xr:uid="{00000000-0005-0000-0000-0000A6470000}"/>
    <cellStyle name="SAPBEXresDataEmph 5 8 5" xfId="12099" xr:uid="{00000000-0005-0000-0000-0000A7470000}"/>
    <cellStyle name="SAPBEXresDataEmph 5 8 6" xfId="14049" xr:uid="{00000000-0005-0000-0000-0000A8470000}"/>
    <cellStyle name="SAPBEXresDataEmph 5 8 7" xfId="16178" xr:uid="{00000000-0005-0000-0000-0000A9470000}"/>
    <cellStyle name="SAPBEXresDataEmph 5 8 8" xfId="18066" xr:uid="{00000000-0005-0000-0000-0000AA470000}"/>
    <cellStyle name="SAPBEXresDataEmph 5 8 9" xfId="19901" xr:uid="{00000000-0005-0000-0000-0000AB470000}"/>
    <cellStyle name="SAPBEXresDataEmph 5 9" xfId="3398" xr:uid="{00000000-0005-0000-0000-0000AC470000}"/>
    <cellStyle name="SAPBEXresDataEmph 6" xfId="882" xr:uid="{00000000-0005-0000-0000-0000AD470000}"/>
    <cellStyle name="SAPBEXresDataEmph 6 10" xfId="15891" xr:uid="{00000000-0005-0000-0000-0000AE470000}"/>
    <cellStyle name="SAPBEXresDataEmph 6 11" xfId="12755" xr:uid="{00000000-0005-0000-0000-0000AF470000}"/>
    <cellStyle name="SAPBEXresDataEmph 6 12" xfId="18943" xr:uid="{00000000-0005-0000-0000-0000B0470000}"/>
    <cellStyle name="SAPBEXresDataEmph 6 13" xfId="18380" xr:uid="{00000000-0005-0000-0000-0000B1470000}"/>
    <cellStyle name="SAPBEXresDataEmph 6 2" xfId="2671" xr:uid="{00000000-0005-0000-0000-0000B2470000}"/>
    <cellStyle name="SAPBEXresDataEmph 6 2 10" xfId="21510" xr:uid="{00000000-0005-0000-0000-0000B3470000}"/>
    <cellStyle name="SAPBEXresDataEmph 6 2 11" xfId="23047" xr:uid="{00000000-0005-0000-0000-0000B4470000}"/>
    <cellStyle name="SAPBEXresDataEmph 6 2 2" xfId="5573" xr:uid="{00000000-0005-0000-0000-0000B5470000}"/>
    <cellStyle name="SAPBEXresDataEmph 6 2 3" xfId="8049" xr:uid="{00000000-0005-0000-0000-0000B6470000}"/>
    <cellStyle name="SAPBEXresDataEmph 6 2 4" xfId="10001" xr:uid="{00000000-0005-0000-0000-0000B7470000}"/>
    <cellStyle name="SAPBEXresDataEmph 6 2 5" xfId="11956" xr:uid="{00000000-0005-0000-0000-0000B8470000}"/>
    <cellStyle name="SAPBEXresDataEmph 6 2 6" xfId="13906" xr:uid="{00000000-0005-0000-0000-0000B9470000}"/>
    <cellStyle name="SAPBEXresDataEmph 6 2 7" xfId="16035" xr:uid="{00000000-0005-0000-0000-0000BA470000}"/>
    <cellStyle name="SAPBEXresDataEmph 6 2 8" xfId="17924" xr:uid="{00000000-0005-0000-0000-0000BB470000}"/>
    <cellStyle name="SAPBEXresDataEmph 6 2 9" xfId="19760" xr:uid="{00000000-0005-0000-0000-0000BC470000}"/>
    <cellStyle name="SAPBEXresDataEmph 6 3" xfId="2758" xr:uid="{00000000-0005-0000-0000-0000BD470000}"/>
    <cellStyle name="SAPBEXresDataEmph 6 3 10" xfId="21596" xr:uid="{00000000-0005-0000-0000-0000BE470000}"/>
    <cellStyle name="SAPBEXresDataEmph 6 3 11" xfId="23126" xr:uid="{00000000-0005-0000-0000-0000BF470000}"/>
    <cellStyle name="SAPBEXresDataEmph 6 3 2" xfId="5660" xr:uid="{00000000-0005-0000-0000-0000C0470000}"/>
    <cellStyle name="SAPBEXresDataEmph 6 3 3" xfId="8136" xr:uid="{00000000-0005-0000-0000-0000C1470000}"/>
    <cellStyle name="SAPBEXresDataEmph 6 3 4" xfId="10088" xr:uid="{00000000-0005-0000-0000-0000C2470000}"/>
    <cellStyle name="SAPBEXresDataEmph 6 3 5" xfId="12043" xr:uid="{00000000-0005-0000-0000-0000C3470000}"/>
    <cellStyle name="SAPBEXresDataEmph 6 3 6" xfId="13993" xr:uid="{00000000-0005-0000-0000-0000C4470000}"/>
    <cellStyle name="SAPBEXresDataEmph 6 3 7" xfId="16122" xr:uid="{00000000-0005-0000-0000-0000C5470000}"/>
    <cellStyle name="SAPBEXresDataEmph 6 3 8" xfId="18010" xr:uid="{00000000-0005-0000-0000-0000C6470000}"/>
    <cellStyle name="SAPBEXresDataEmph 6 3 9" xfId="19846" xr:uid="{00000000-0005-0000-0000-0000C7470000}"/>
    <cellStyle name="SAPBEXresDataEmph 6 4" xfId="3785" xr:uid="{00000000-0005-0000-0000-0000C8470000}"/>
    <cellStyle name="SAPBEXresDataEmph 6 5" xfId="6263" xr:uid="{00000000-0005-0000-0000-0000C9470000}"/>
    <cellStyle name="SAPBEXresDataEmph 6 6" xfId="6519" xr:uid="{00000000-0005-0000-0000-0000CA470000}"/>
    <cellStyle name="SAPBEXresDataEmph 6 7" xfId="7220" xr:uid="{00000000-0005-0000-0000-0000CB470000}"/>
    <cellStyle name="SAPBEXresDataEmph 6 8" xfId="8532" xr:uid="{00000000-0005-0000-0000-0000CC470000}"/>
    <cellStyle name="SAPBEXresDataEmph 6 9" xfId="14475" xr:uid="{00000000-0005-0000-0000-0000CD470000}"/>
    <cellStyle name="SAPBEXresDataEmph 7" xfId="847" xr:uid="{00000000-0005-0000-0000-0000CE470000}"/>
    <cellStyle name="SAPBEXresDataEmph 7 10" xfId="18953" xr:uid="{00000000-0005-0000-0000-0000CF470000}"/>
    <cellStyle name="SAPBEXresDataEmph 7 11" xfId="20751" xr:uid="{00000000-0005-0000-0000-0000D0470000}"/>
    <cellStyle name="SAPBEXresDataEmph 7 2" xfId="3750" xr:uid="{00000000-0005-0000-0000-0000D1470000}"/>
    <cellStyle name="SAPBEXresDataEmph 7 3" xfId="6228" xr:uid="{00000000-0005-0000-0000-0000D2470000}"/>
    <cellStyle name="SAPBEXresDataEmph 7 4" xfId="7849" xr:uid="{00000000-0005-0000-0000-0000D3470000}"/>
    <cellStyle name="SAPBEXresDataEmph 7 5" xfId="9126" xr:uid="{00000000-0005-0000-0000-0000D4470000}"/>
    <cellStyle name="SAPBEXresDataEmph 7 6" xfId="11080" xr:uid="{00000000-0005-0000-0000-0000D5470000}"/>
    <cellStyle name="SAPBEXresDataEmph 7 7" xfId="15820" xr:uid="{00000000-0005-0000-0000-0000D6470000}"/>
    <cellStyle name="SAPBEXresDataEmph 7 8" xfId="8513" xr:uid="{00000000-0005-0000-0000-0000D7470000}"/>
    <cellStyle name="SAPBEXresDataEmph 7 9" xfId="17084" xr:uid="{00000000-0005-0000-0000-0000D8470000}"/>
    <cellStyle name="SAPBEXresDataEmph 8" xfId="1541" xr:uid="{00000000-0005-0000-0000-0000D9470000}"/>
    <cellStyle name="SAPBEXresDataEmph 8 10" xfId="20510" xr:uid="{00000000-0005-0000-0000-0000DA470000}"/>
    <cellStyle name="SAPBEXresDataEmph 8 11" xfId="22182" xr:uid="{00000000-0005-0000-0000-0000DB470000}"/>
    <cellStyle name="SAPBEXresDataEmph 8 2" xfId="4444" xr:uid="{00000000-0005-0000-0000-0000DC470000}"/>
    <cellStyle name="SAPBEXresDataEmph 8 3" xfId="6922" xr:uid="{00000000-0005-0000-0000-0000DD470000}"/>
    <cellStyle name="SAPBEXresDataEmph 8 4" xfId="8878" xr:uid="{00000000-0005-0000-0000-0000DE470000}"/>
    <cellStyle name="SAPBEXresDataEmph 8 5" xfId="10831" xr:uid="{00000000-0005-0000-0000-0000DF470000}"/>
    <cellStyle name="SAPBEXresDataEmph 8 6" xfId="12785" xr:uid="{00000000-0005-0000-0000-0000E0470000}"/>
    <cellStyle name="SAPBEXresDataEmph 8 7" xfId="9180" xr:uid="{00000000-0005-0000-0000-0000E1470000}"/>
    <cellStyle name="SAPBEXresDataEmph 8 8" xfId="16840" xr:uid="{00000000-0005-0000-0000-0000E2470000}"/>
    <cellStyle name="SAPBEXresDataEmph 8 9" xfId="18712" xr:uid="{00000000-0005-0000-0000-0000E3470000}"/>
    <cellStyle name="SAPBEXresDataEmph 9" xfId="1729" xr:uid="{00000000-0005-0000-0000-0000E4470000}"/>
    <cellStyle name="SAPBEXresDataEmph 9 10" xfId="20696" xr:uid="{00000000-0005-0000-0000-0000E5470000}"/>
    <cellStyle name="SAPBEXresDataEmph 9 11" xfId="22361" xr:uid="{00000000-0005-0000-0000-0000E6470000}"/>
    <cellStyle name="SAPBEXresDataEmph 9 2" xfId="4632" xr:uid="{00000000-0005-0000-0000-0000E7470000}"/>
    <cellStyle name="SAPBEXresDataEmph 9 3" xfId="7110" xr:uid="{00000000-0005-0000-0000-0000E8470000}"/>
    <cellStyle name="SAPBEXresDataEmph 9 4" xfId="9066" xr:uid="{00000000-0005-0000-0000-0000E9470000}"/>
    <cellStyle name="SAPBEXresDataEmph 9 5" xfId="11019" xr:uid="{00000000-0005-0000-0000-0000EA470000}"/>
    <cellStyle name="SAPBEXresDataEmph 9 6" xfId="12973" xr:uid="{00000000-0005-0000-0000-0000EB470000}"/>
    <cellStyle name="SAPBEXresDataEmph 9 7" xfId="14738" xr:uid="{00000000-0005-0000-0000-0000EC470000}"/>
    <cellStyle name="SAPBEXresDataEmph 9 8" xfId="17028" xr:uid="{00000000-0005-0000-0000-0000ED470000}"/>
    <cellStyle name="SAPBEXresDataEmph 9 9" xfId="18899" xr:uid="{00000000-0005-0000-0000-0000EE470000}"/>
    <cellStyle name="SAPBEXresItem" xfId="331" xr:uid="{00000000-0005-0000-0000-0000EF470000}"/>
    <cellStyle name="SAPBEXresItem 10" xfId="2192" xr:uid="{00000000-0005-0000-0000-0000F0470000}"/>
    <cellStyle name="SAPBEXresItem 10 10" xfId="21086" xr:uid="{00000000-0005-0000-0000-0000F1470000}"/>
    <cellStyle name="SAPBEXresItem 10 11" xfId="22676" xr:uid="{00000000-0005-0000-0000-0000F2470000}"/>
    <cellStyle name="SAPBEXresItem 10 2" xfId="5095" xr:uid="{00000000-0005-0000-0000-0000F3470000}"/>
    <cellStyle name="SAPBEXresItem 10 3" xfId="7572" xr:uid="{00000000-0005-0000-0000-0000F4470000}"/>
    <cellStyle name="SAPBEXresItem 10 4" xfId="9525" xr:uid="{00000000-0005-0000-0000-0000F5470000}"/>
    <cellStyle name="SAPBEXresItem 10 5" xfId="11479" xr:uid="{00000000-0005-0000-0000-0000F6470000}"/>
    <cellStyle name="SAPBEXresItem 10 6" xfId="13432" xr:uid="{00000000-0005-0000-0000-0000F7470000}"/>
    <cellStyle name="SAPBEXresItem 10 7" xfId="10496" xr:uid="{00000000-0005-0000-0000-0000F8470000}"/>
    <cellStyle name="SAPBEXresItem 10 8" xfId="17463" xr:uid="{00000000-0005-0000-0000-0000F9470000}"/>
    <cellStyle name="SAPBEXresItem 10 9" xfId="19315" xr:uid="{00000000-0005-0000-0000-0000FA470000}"/>
    <cellStyle name="SAPBEXresItem 11" xfId="2407" xr:uid="{00000000-0005-0000-0000-0000FB470000}"/>
    <cellStyle name="SAPBEXresItem 11 10" xfId="21287" xr:uid="{00000000-0005-0000-0000-0000FC470000}"/>
    <cellStyle name="SAPBEXresItem 11 11" xfId="22860" xr:uid="{00000000-0005-0000-0000-0000FD470000}"/>
    <cellStyle name="SAPBEXresItem 11 2" xfId="5310" xr:uid="{00000000-0005-0000-0000-0000FE470000}"/>
    <cellStyle name="SAPBEXresItem 11 3" xfId="7786" xr:uid="{00000000-0005-0000-0000-0000FF470000}"/>
    <cellStyle name="SAPBEXresItem 11 4" xfId="9739" xr:uid="{00000000-0005-0000-0000-000000480000}"/>
    <cellStyle name="SAPBEXresItem 11 5" xfId="11693" xr:uid="{00000000-0005-0000-0000-000001480000}"/>
    <cellStyle name="SAPBEXresItem 11 6" xfId="13645" xr:uid="{00000000-0005-0000-0000-000002480000}"/>
    <cellStyle name="SAPBEXresItem 11 7" xfId="15001" xr:uid="{00000000-0005-0000-0000-000003480000}"/>
    <cellStyle name="SAPBEXresItem 11 8" xfId="17673" xr:uid="{00000000-0005-0000-0000-000004480000}"/>
    <cellStyle name="SAPBEXresItem 11 9" xfId="19519" xr:uid="{00000000-0005-0000-0000-000005480000}"/>
    <cellStyle name="SAPBEXresItem 12" xfId="2719" xr:uid="{00000000-0005-0000-0000-000006480000}"/>
    <cellStyle name="SAPBEXresItem 12 10" xfId="21557" xr:uid="{00000000-0005-0000-0000-000007480000}"/>
    <cellStyle name="SAPBEXresItem 12 11" xfId="23087" xr:uid="{00000000-0005-0000-0000-000008480000}"/>
    <cellStyle name="SAPBEXresItem 12 2" xfId="5621" xr:uid="{00000000-0005-0000-0000-000009480000}"/>
    <cellStyle name="SAPBEXresItem 12 3" xfId="8097" xr:uid="{00000000-0005-0000-0000-00000A480000}"/>
    <cellStyle name="SAPBEXresItem 12 4" xfId="10049" xr:uid="{00000000-0005-0000-0000-00000B480000}"/>
    <cellStyle name="SAPBEXresItem 12 5" xfId="12004" xr:uid="{00000000-0005-0000-0000-00000C480000}"/>
    <cellStyle name="SAPBEXresItem 12 6" xfId="13954" xr:uid="{00000000-0005-0000-0000-00000D480000}"/>
    <cellStyle name="SAPBEXresItem 12 7" xfId="16083" xr:uid="{00000000-0005-0000-0000-00000E480000}"/>
    <cellStyle name="SAPBEXresItem 12 8" xfId="17971" xr:uid="{00000000-0005-0000-0000-00000F480000}"/>
    <cellStyle name="SAPBEXresItem 12 9" xfId="19807" xr:uid="{00000000-0005-0000-0000-000010480000}"/>
    <cellStyle name="SAPBEXresItem 13" xfId="2770" xr:uid="{00000000-0005-0000-0000-000011480000}"/>
    <cellStyle name="SAPBEXresItem 13 10" xfId="21607" xr:uid="{00000000-0005-0000-0000-000012480000}"/>
    <cellStyle name="SAPBEXresItem 13 11" xfId="23137" xr:uid="{00000000-0005-0000-0000-000013480000}"/>
    <cellStyle name="SAPBEXresItem 13 2" xfId="5672" xr:uid="{00000000-0005-0000-0000-000014480000}"/>
    <cellStyle name="SAPBEXresItem 13 3" xfId="8148" xr:uid="{00000000-0005-0000-0000-000015480000}"/>
    <cellStyle name="SAPBEXresItem 13 4" xfId="10100" xr:uid="{00000000-0005-0000-0000-000016480000}"/>
    <cellStyle name="SAPBEXresItem 13 5" xfId="12055" xr:uid="{00000000-0005-0000-0000-000017480000}"/>
    <cellStyle name="SAPBEXresItem 13 6" xfId="14005" xr:uid="{00000000-0005-0000-0000-000018480000}"/>
    <cellStyle name="SAPBEXresItem 13 7" xfId="16134" xr:uid="{00000000-0005-0000-0000-000019480000}"/>
    <cellStyle name="SAPBEXresItem 13 8" xfId="18022" xr:uid="{00000000-0005-0000-0000-00001A480000}"/>
    <cellStyle name="SAPBEXresItem 13 9" xfId="19857" xr:uid="{00000000-0005-0000-0000-00001B480000}"/>
    <cellStyle name="SAPBEXresItem 14" xfId="3234" xr:uid="{00000000-0005-0000-0000-00001C480000}"/>
    <cellStyle name="SAPBEXresItem 15" xfId="2960" xr:uid="{00000000-0005-0000-0000-00001D480000}"/>
    <cellStyle name="SAPBEXresItem 16" xfId="6832" xr:uid="{00000000-0005-0000-0000-00001E480000}"/>
    <cellStyle name="SAPBEXresItem 17" xfId="6544" xr:uid="{00000000-0005-0000-0000-00001F480000}"/>
    <cellStyle name="SAPBEXresItem 18" xfId="7850" xr:uid="{00000000-0005-0000-0000-000020480000}"/>
    <cellStyle name="SAPBEXresItem 19" xfId="15524" xr:uid="{00000000-0005-0000-0000-000021480000}"/>
    <cellStyle name="SAPBEXresItem 2" xfId="397" xr:uid="{00000000-0005-0000-0000-000022480000}"/>
    <cellStyle name="SAPBEXresItem 2 10" xfId="2942" xr:uid="{00000000-0005-0000-0000-000023480000}"/>
    <cellStyle name="SAPBEXresItem 2 11" xfId="6020" xr:uid="{00000000-0005-0000-0000-000024480000}"/>
    <cellStyle name="SAPBEXresItem 2 12" xfId="3501" xr:uid="{00000000-0005-0000-0000-000025480000}"/>
    <cellStyle name="SAPBEXresItem 2 13" xfId="5981" xr:uid="{00000000-0005-0000-0000-000026480000}"/>
    <cellStyle name="SAPBEXresItem 2 14" xfId="2994" xr:uid="{00000000-0005-0000-0000-000027480000}"/>
    <cellStyle name="SAPBEXresItem 2 15" xfId="15563" xr:uid="{00000000-0005-0000-0000-000028480000}"/>
    <cellStyle name="SAPBEXresItem 2 16" xfId="13891" xr:uid="{00000000-0005-0000-0000-000029480000}"/>
    <cellStyle name="SAPBEXresItem 2 17" xfId="14294" xr:uid="{00000000-0005-0000-0000-00002A480000}"/>
    <cellStyle name="SAPBEXresItem 2 18" xfId="15229" xr:uid="{00000000-0005-0000-0000-00002B480000}"/>
    <cellStyle name="SAPBEXresItem 2 2" xfId="945" xr:uid="{00000000-0005-0000-0000-00002C480000}"/>
    <cellStyle name="SAPBEXresItem 2 2 10" xfId="19994" xr:uid="{00000000-0005-0000-0000-00002D480000}"/>
    <cellStyle name="SAPBEXresItem 2 2 11" xfId="21741" xr:uid="{00000000-0005-0000-0000-00002E480000}"/>
    <cellStyle name="SAPBEXresItem 2 2 2" xfId="3848" xr:uid="{00000000-0005-0000-0000-00002F480000}"/>
    <cellStyle name="SAPBEXresItem 2 2 3" xfId="6326" xr:uid="{00000000-0005-0000-0000-000030480000}"/>
    <cellStyle name="SAPBEXresItem 2 2 4" xfId="8283" xr:uid="{00000000-0005-0000-0000-000031480000}"/>
    <cellStyle name="SAPBEXresItem 2 2 5" xfId="10236" xr:uid="{00000000-0005-0000-0000-000032480000}"/>
    <cellStyle name="SAPBEXresItem 2 2 6" xfId="12191" xr:uid="{00000000-0005-0000-0000-000033480000}"/>
    <cellStyle name="SAPBEXresItem 2 2 7" xfId="14498" xr:uid="{00000000-0005-0000-0000-000034480000}"/>
    <cellStyle name="SAPBEXresItem 2 2 8" xfId="16269" xr:uid="{00000000-0005-0000-0000-000035480000}"/>
    <cellStyle name="SAPBEXresItem 2 2 9" xfId="18158" xr:uid="{00000000-0005-0000-0000-000036480000}"/>
    <cellStyle name="SAPBEXresItem 2 3" xfId="1258" xr:uid="{00000000-0005-0000-0000-000037480000}"/>
    <cellStyle name="SAPBEXresItem 2 3 10" xfId="20245" xr:uid="{00000000-0005-0000-0000-000038480000}"/>
    <cellStyle name="SAPBEXresItem 2 3 11" xfId="21937" xr:uid="{00000000-0005-0000-0000-000039480000}"/>
    <cellStyle name="SAPBEXresItem 2 3 2" xfId="4161" xr:uid="{00000000-0005-0000-0000-00003A480000}"/>
    <cellStyle name="SAPBEXresItem 2 3 3" xfId="6639" xr:uid="{00000000-0005-0000-0000-00003B480000}"/>
    <cellStyle name="SAPBEXresItem 2 3 4" xfId="8595" xr:uid="{00000000-0005-0000-0000-00003C480000}"/>
    <cellStyle name="SAPBEXresItem 2 3 5" xfId="10548" xr:uid="{00000000-0005-0000-0000-00003D480000}"/>
    <cellStyle name="SAPBEXresItem 2 3 6" xfId="12502" xr:uid="{00000000-0005-0000-0000-00003E480000}"/>
    <cellStyle name="SAPBEXresItem 2 3 7" xfId="15219" xr:uid="{00000000-0005-0000-0000-00003F480000}"/>
    <cellStyle name="SAPBEXresItem 2 3 8" xfId="16564" xr:uid="{00000000-0005-0000-0000-000040480000}"/>
    <cellStyle name="SAPBEXresItem 2 3 9" xfId="18437" xr:uid="{00000000-0005-0000-0000-000041480000}"/>
    <cellStyle name="SAPBEXresItem 2 4" xfId="1604" xr:uid="{00000000-0005-0000-0000-000042480000}"/>
    <cellStyle name="SAPBEXresItem 2 4 10" xfId="20572" xr:uid="{00000000-0005-0000-0000-000043480000}"/>
    <cellStyle name="SAPBEXresItem 2 4 11" xfId="22244" xr:uid="{00000000-0005-0000-0000-000044480000}"/>
    <cellStyle name="SAPBEXresItem 2 4 2" xfId="4507" xr:uid="{00000000-0005-0000-0000-000045480000}"/>
    <cellStyle name="SAPBEXresItem 2 4 3" xfId="6985" xr:uid="{00000000-0005-0000-0000-000046480000}"/>
    <cellStyle name="SAPBEXresItem 2 4 4" xfId="8941" xr:uid="{00000000-0005-0000-0000-000047480000}"/>
    <cellStyle name="SAPBEXresItem 2 4 5" xfId="10894" xr:uid="{00000000-0005-0000-0000-000048480000}"/>
    <cellStyle name="SAPBEXresItem 2 4 6" xfId="12848" xr:uid="{00000000-0005-0000-0000-000049480000}"/>
    <cellStyle name="SAPBEXresItem 2 4 7" xfId="14413" xr:uid="{00000000-0005-0000-0000-00004A480000}"/>
    <cellStyle name="SAPBEXresItem 2 4 8" xfId="16903" xr:uid="{00000000-0005-0000-0000-00004B480000}"/>
    <cellStyle name="SAPBEXresItem 2 4 9" xfId="18774" xr:uid="{00000000-0005-0000-0000-00004C480000}"/>
    <cellStyle name="SAPBEXresItem 2 5" xfId="1489" xr:uid="{00000000-0005-0000-0000-00004D480000}"/>
    <cellStyle name="SAPBEXresItem 2 5 10" xfId="20459" xr:uid="{00000000-0005-0000-0000-00004E480000}"/>
    <cellStyle name="SAPBEXresItem 2 5 11" xfId="22132" xr:uid="{00000000-0005-0000-0000-00004F480000}"/>
    <cellStyle name="SAPBEXresItem 2 5 2" xfId="4392" xr:uid="{00000000-0005-0000-0000-000050480000}"/>
    <cellStyle name="SAPBEXresItem 2 5 3" xfId="6870" xr:uid="{00000000-0005-0000-0000-000051480000}"/>
    <cellStyle name="SAPBEXresItem 2 5 4" xfId="8826" xr:uid="{00000000-0005-0000-0000-000052480000}"/>
    <cellStyle name="SAPBEXresItem 2 5 5" xfId="10779" xr:uid="{00000000-0005-0000-0000-000053480000}"/>
    <cellStyle name="SAPBEXresItem 2 5 6" xfId="12733" xr:uid="{00000000-0005-0000-0000-000054480000}"/>
    <cellStyle name="SAPBEXresItem 2 5 7" xfId="14159" xr:uid="{00000000-0005-0000-0000-000055480000}"/>
    <cellStyle name="SAPBEXresItem 2 5 8" xfId="16788" xr:uid="{00000000-0005-0000-0000-000056480000}"/>
    <cellStyle name="SAPBEXresItem 2 5 9" xfId="18660" xr:uid="{00000000-0005-0000-0000-000057480000}"/>
    <cellStyle name="SAPBEXresItem 2 6" xfId="2211" xr:uid="{00000000-0005-0000-0000-000058480000}"/>
    <cellStyle name="SAPBEXresItem 2 6 10" xfId="21103" xr:uid="{00000000-0005-0000-0000-000059480000}"/>
    <cellStyle name="SAPBEXresItem 2 6 11" xfId="22693" xr:uid="{00000000-0005-0000-0000-00005A480000}"/>
    <cellStyle name="SAPBEXresItem 2 6 2" xfId="5114" xr:uid="{00000000-0005-0000-0000-00005B480000}"/>
    <cellStyle name="SAPBEXresItem 2 6 3" xfId="7590" xr:uid="{00000000-0005-0000-0000-00005C480000}"/>
    <cellStyle name="SAPBEXresItem 2 6 4" xfId="9544" xr:uid="{00000000-0005-0000-0000-00005D480000}"/>
    <cellStyle name="SAPBEXresItem 2 6 5" xfId="11498" xr:uid="{00000000-0005-0000-0000-00005E480000}"/>
    <cellStyle name="SAPBEXresItem 2 6 6" xfId="13451" xr:uid="{00000000-0005-0000-0000-00005F480000}"/>
    <cellStyle name="SAPBEXresItem 2 6 7" xfId="15899" xr:uid="{00000000-0005-0000-0000-000060480000}"/>
    <cellStyle name="SAPBEXresItem 2 6 8" xfId="17482" xr:uid="{00000000-0005-0000-0000-000061480000}"/>
    <cellStyle name="SAPBEXresItem 2 6 9" xfId="19332" xr:uid="{00000000-0005-0000-0000-000062480000}"/>
    <cellStyle name="SAPBEXresItem 2 7" xfId="2597" xr:uid="{00000000-0005-0000-0000-000063480000}"/>
    <cellStyle name="SAPBEXresItem 2 7 10" xfId="21453" xr:uid="{00000000-0005-0000-0000-000064480000}"/>
    <cellStyle name="SAPBEXresItem 2 7 11" xfId="23006" xr:uid="{00000000-0005-0000-0000-000065480000}"/>
    <cellStyle name="SAPBEXresItem 2 7 2" xfId="5499" xr:uid="{00000000-0005-0000-0000-000066480000}"/>
    <cellStyle name="SAPBEXresItem 2 7 3" xfId="7975" xr:uid="{00000000-0005-0000-0000-000067480000}"/>
    <cellStyle name="SAPBEXresItem 2 7 4" xfId="9927" xr:uid="{00000000-0005-0000-0000-000068480000}"/>
    <cellStyle name="SAPBEXresItem 2 7 5" xfId="11882" xr:uid="{00000000-0005-0000-0000-000069480000}"/>
    <cellStyle name="SAPBEXresItem 2 7 6" xfId="13834" xr:uid="{00000000-0005-0000-0000-00006A480000}"/>
    <cellStyle name="SAPBEXresItem 2 7 7" xfId="13080" xr:uid="{00000000-0005-0000-0000-00006B480000}"/>
    <cellStyle name="SAPBEXresItem 2 7 8" xfId="17856" xr:uid="{00000000-0005-0000-0000-00006C480000}"/>
    <cellStyle name="SAPBEXresItem 2 7 9" xfId="19694" xr:uid="{00000000-0005-0000-0000-00006D480000}"/>
    <cellStyle name="SAPBEXresItem 2 8" xfId="2375" xr:uid="{00000000-0005-0000-0000-00006E480000}"/>
    <cellStyle name="SAPBEXresItem 2 8 10" xfId="21255" xr:uid="{00000000-0005-0000-0000-00006F480000}"/>
    <cellStyle name="SAPBEXresItem 2 8 11" xfId="22828" xr:uid="{00000000-0005-0000-0000-000070480000}"/>
    <cellStyle name="SAPBEXresItem 2 8 2" xfId="5278" xr:uid="{00000000-0005-0000-0000-000071480000}"/>
    <cellStyle name="SAPBEXresItem 2 8 3" xfId="7754" xr:uid="{00000000-0005-0000-0000-000072480000}"/>
    <cellStyle name="SAPBEXresItem 2 8 4" xfId="9707" xr:uid="{00000000-0005-0000-0000-000073480000}"/>
    <cellStyle name="SAPBEXresItem 2 8 5" xfId="11661" xr:uid="{00000000-0005-0000-0000-000074480000}"/>
    <cellStyle name="SAPBEXresItem 2 8 6" xfId="13613" xr:uid="{00000000-0005-0000-0000-000075480000}"/>
    <cellStyle name="SAPBEXresItem 2 8 7" xfId="13066" xr:uid="{00000000-0005-0000-0000-000076480000}"/>
    <cellStyle name="SAPBEXresItem 2 8 8" xfId="17641" xr:uid="{00000000-0005-0000-0000-000077480000}"/>
    <cellStyle name="SAPBEXresItem 2 8 9" xfId="19487" xr:uid="{00000000-0005-0000-0000-000078480000}"/>
    <cellStyle name="SAPBEXresItem 2 9" xfId="3300" xr:uid="{00000000-0005-0000-0000-000079480000}"/>
    <cellStyle name="SAPBEXresItem 20" xfId="15382" xr:uid="{00000000-0005-0000-0000-00007A480000}"/>
    <cellStyle name="SAPBEXresItem 21" xfId="15722" xr:uid="{00000000-0005-0000-0000-00007B480000}"/>
    <cellStyle name="SAPBEXresItem 22" xfId="17907" xr:uid="{00000000-0005-0000-0000-00007C480000}"/>
    <cellStyle name="SAPBEXresItem 23" xfId="18967" xr:uid="{00000000-0005-0000-0000-00007D480000}"/>
    <cellStyle name="SAPBEXresItem 3" xfId="465" xr:uid="{00000000-0005-0000-0000-00007E480000}"/>
    <cellStyle name="SAPBEXresItem 3 10" xfId="5846" xr:uid="{00000000-0005-0000-0000-00007F480000}"/>
    <cellStyle name="SAPBEXresItem 3 11" xfId="3491" xr:uid="{00000000-0005-0000-0000-000080480000}"/>
    <cellStyle name="SAPBEXresItem 3 12" xfId="5970" xr:uid="{00000000-0005-0000-0000-000081480000}"/>
    <cellStyle name="SAPBEXresItem 3 13" xfId="7838" xr:uid="{00000000-0005-0000-0000-000082480000}"/>
    <cellStyle name="SAPBEXresItem 3 14" xfId="14578" xr:uid="{00000000-0005-0000-0000-000083480000}"/>
    <cellStyle name="SAPBEXresItem 3 15" xfId="11111" xr:uid="{00000000-0005-0000-0000-000084480000}"/>
    <cellStyle name="SAPBEXresItem 3 16" xfId="12721" xr:uid="{00000000-0005-0000-0000-000085480000}"/>
    <cellStyle name="SAPBEXresItem 3 17" xfId="16510" xr:uid="{00000000-0005-0000-0000-000086480000}"/>
    <cellStyle name="SAPBEXresItem 3 18" xfId="14713" xr:uid="{00000000-0005-0000-0000-000087480000}"/>
    <cellStyle name="SAPBEXresItem 3 2" xfId="1013" xr:uid="{00000000-0005-0000-0000-000088480000}"/>
    <cellStyle name="SAPBEXresItem 3 2 10" xfId="20060" xr:uid="{00000000-0005-0000-0000-000089480000}"/>
    <cellStyle name="SAPBEXresItem 3 2 11" xfId="21807" xr:uid="{00000000-0005-0000-0000-00008A480000}"/>
    <cellStyle name="SAPBEXresItem 3 2 2" xfId="3916" xr:uid="{00000000-0005-0000-0000-00008B480000}"/>
    <cellStyle name="SAPBEXresItem 3 2 3" xfId="6394" xr:uid="{00000000-0005-0000-0000-00008C480000}"/>
    <cellStyle name="SAPBEXresItem 3 2 4" xfId="8351" xr:uid="{00000000-0005-0000-0000-00008D480000}"/>
    <cellStyle name="SAPBEXresItem 3 2 5" xfId="10304" xr:uid="{00000000-0005-0000-0000-00008E480000}"/>
    <cellStyle name="SAPBEXresItem 3 2 6" xfId="12259" xr:uid="{00000000-0005-0000-0000-00008F480000}"/>
    <cellStyle name="SAPBEXresItem 3 2 7" xfId="15948" xr:uid="{00000000-0005-0000-0000-000090480000}"/>
    <cellStyle name="SAPBEXresItem 3 2 8" xfId="16337" xr:uid="{00000000-0005-0000-0000-000091480000}"/>
    <cellStyle name="SAPBEXresItem 3 2 9" xfId="18225" xr:uid="{00000000-0005-0000-0000-000092480000}"/>
    <cellStyle name="SAPBEXresItem 3 3" xfId="1326" xr:uid="{00000000-0005-0000-0000-000093480000}"/>
    <cellStyle name="SAPBEXresItem 3 3 10" xfId="20311" xr:uid="{00000000-0005-0000-0000-000094480000}"/>
    <cellStyle name="SAPBEXresItem 3 3 11" xfId="22003" xr:uid="{00000000-0005-0000-0000-000095480000}"/>
    <cellStyle name="SAPBEXresItem 3 3 2" xfId="4229" xr:uid="{00000000-0005-0000-0000-000096480000}"/>
    <cellStyle name="SAPBEXresItem 3 3 3" xfId="6707" xr:uid="{00000000-0005-0000-0000-000097480000}"/>
    <cellStyle name="SAPBEXresItem 3 3 4" xfId="8663" xr:uid="{00000000-0005-0000-0000-000098480000}"/>
    <cellStyle name="SAPBEXresItem 3 3 5" xfId="10616" xr:uid="{00000000-0005-0000-0000-000099480000}"/>
    <cellStyle name="SAPBEXresItem 3 3 6" xfId="12570" xr:uid="{00000000-0005-0000-0000-00009A480000}"/>
    <cellStyle name="SAPBEXresItem 3 3 7" xfId="14732" xr:uid="{00000000-0005-0000-0000-00009B480000}"/>
    <cellStyle name="SAPBEXresItem 3 3 8" xfId="16632" xr:uid="{00000000-0005-0000-0000-00009C480000}"/>
    <cellStyle name="SAPBEXresItem 3 3 9" xfId="18504" xr:uid="{00000000-0005-0000-0000-00009D480000}"/>
    <cellStyle name="SAPBEXresItem 3 4" xfId="1671" xr:uid="{00000000-0005-0000-0000-00009E480000}"/>
    <cellStyle name="SAPBEXresItem 3 4 10" xfId="20639" xr:uid="{00000000-0005-0000-0000-00009F480000}"/>
    <cellStyle name="SAPBEXresItem 3 4 11" xfId="22311" xr:uid="{00000000-0005-0000-0000-0000A0480000}"/>
    <cellStyle name="SAPBEXresItem 3 4 2" xfId="4574" xr:uid="{00000000-0005-0000-0000-0000A1480000}"/>
    <cellStyle name="SAPBEXresItem 3 4 3" xfId="7052" xr:uid="{00000000-0005-0000-0000-0000A2480000}"/>
    <cellStyle name="SAPBEXresItem 3 4 4" xfId="9008" xr:uid="{00000000-0005-0000-0000-0000A3480000}"/>
    <cellStyle name="SAPBEXresItem 3 4 5" xfId="10961" xr:uid="{00000000-0005-0000-0000-0000A4480000}"/>
    <cellStyle name="SAPBEXresItem 3 4 6" xfId="12915" xr:uid="{00000000-0005-0000-0000-0000A5480000}"/>
    <cellStyle name="SAPBEXresItem 3 4 7" xfId="8780" xr:uid="{00000000-0005-0000-0000-0000A6480000}"/>
    <cellStyle name="SAPBEXresItem 3 4 8" xfId="16970" xr:uid="{00000000-0005-0000-0000-0000A7480000}"/>
    <cellStyle name="SAPBEXresItem 3 4 9" xfId="18841" xr:uid="{00000000-0005-0000-0000-0000A8480000}"/>
    <cellStyle name="SAPBEXresItem 3 5" xfId="1938" xr:uid="{00000000-0005-0000-0000-0000A9480000}"/>
    <cellStyle name="SAPBEXresItem 3 5 10" xfId="20849" xr:uid="{00000000-0005-0000-0000-0000AA480000}"/>
    <cellStyle name="SAPBEXresItem 3 5 11" xfId="22463" xr:uid="{00000000-0005-0000-0000-0000AB480000}"/>
    <cellStyle name="SAPBEXresItem 3 5 2" xfId="4841" xr:uid="{00000000-0005-0000-0000-0000AC480000}"/>
    <cellStyle name="SAPBEXresItem 3 5 3" xfId="7319" xr:uid="{00000000-0005-0000-0000-0000AD480000}"/>
    <cellStyle name="SAPBEXresItem 3 5 4" xfId="9273" xr:uid="{00000000-0005-0000-0000-0000AE480000}"/>
    <cellStyle name="SAPBEXresItem 3 5 5" xfId="11227" xr:uid="{00000000-0005-0000-0000-0000AF480000}"/>
    <cellStyle name="SAPBEXresItem 3 5 6" xfId="13179" xr:uid="{00000000-0005-0000-0000-0000B0480000}"/>
    <cellStyle name="SAPBEXresItem 3 5 7" xfId="15851" xr:uid="{00000000-0005-0000-0000-0000B1480000}"/>
    <cellStyle name="SAPBEXresItem 3 5 8" xfId="17215" xr:uid="{00000000-0005-0000-0000-0000B2480000}"/>
    <cellStyle name="SAPBEXresItem 3 5 9" xfId="19074" xr:uid="{00000000-0005-0000-0000-0000B3480000}"/>
    <cellStyle name="SAPBEXresItem 3 6" xfId="2132" xr:uid="{00000000-0005-0000-0000-0000B4480000}"/>
    <cellStyle name="SAPBEXresItem 3 6 10" xfId="21026" xr:uid="{00000000-0005-0000-0000-0000B5480000}"/>
    <cellStyle name="SAPBEXresItem 3 6 11" xfId="22617" xr:uid="{00000000-0005-0000-0000-0000B6480000}"/>
    <cellStyle name="SAPBEXresItem 3 6 2" xfId="5035" xr:uid="{00000000-0005-0000-0000-0000B7480000}"/>
    <cellStyle name="SAPBEXresItem 3 6 3" xfId="7512" xr:uid="{00000000-0005-0000-0000-0000B8480000}"/>
    <cellStyle name="SAPBEXresItem 3 6 4" xfId="9465" xr:uid="{00000000-0005-0000-0000-0000B9480000}"/>
    <cellStyle name="SAPBEXresItem 3 6 5" xfId="11419" xr:uid="{00000000-0005-0000-0000-0000BA480000}"/>
    <cellStyle name="SAPBEXresItem 3 6 6" xfId="13372" xr:uid="{00000000-0005-0000-0000-0000BB480000}"/>
    <cellStyle name="SAPBEXresItem 3 6 7" xfId="15417" xr:uid="{00000000-0005-0000-0000-0000BC480000}"/>
    <cellStyle name="SAPBEXresItem 3 6 8" xfId="17403" xr:uid="{00000000-0005-0000-0000-0000BD480000}"/>
    <cellStyle name="SAPBEXresItem 3 6 9" xfId="19255" xr:uid="{00000000-0005-0000-0000-0000BE480000}"/>
    <cellStyle name="SAPBEXresItem 3 7" xfId="2493" xr:uid="{00000000-0005-0000-0000-0000BF480000}"/>
    <cellStyle name="SAPBEXresItem 3 7 10" xfId="21351" xr:uid="{00000000-0005-0000-0000-0000C0480000}"/>
    <cellStyle name="SAPBEXresItem 3 7 11" xfId="22905" xr:uid="{00000000-0005-0000-0000-0000C1480000}"/>
    <cellStyle name="SAPBEXresItem 3 7 2" xfId="5395" xr:uid="{00000000-0005-0000-0000-0000C2480000}"/>
    <cellStyle name="SAPBEXresItem 3 7 3" xfId="7871" xr:uid="{00000000-0005-0000-0000-0000C3480000}"/>
    <cellStyle name="SAPBEXresItem 3 7 4" xfId="9823" xr:uid="{00000000-0005-0000-0000-0000C4480000}"/>
    <cellStyle name="SAPBEXresItem 3 7 5" xfId="11778" xr:uid="{00000000-0005-0000-0000-0000C5480000}"/>
    <cellStyle name="SAPBEXresItem 3 7 6" xfId="13730" xr:uid="{00000000-0005-0000-0000-0000C6480000}"/>
    <cellStyle name="SAPBEXresItem 3 7 7" xfId="10472" xr:uid="{00000000-0005-0000-0000-0000C7480000}"/>
    <cellStyle name="SAPBEXresItem 3 7 8" xfId="17752" xr:uid="{00000000-0005-0000-0000-0000C8480000}"/>
    <cellStyle name="SAPBEXresItem 3 7 9" xfId="19591" xr:uid="{00000000-0005-0000-0000-0000C9480000}"/>
    <cellStyle name="SAPBEXresItem 3 8" xfId="2437" xr:uid="{00000000-0005-0000-0000-0000CA480000}"/>
    <cellStyle name="SAPBEXresItem 3 8 10" xfId="21314" xr:uid="{00000000-0005-0000-0000-0000CB480000}"/>
    <cellStyle name="SAPBEXresItem 3 8 11" xfId="22884" xr:uid="{00000000-0005-0000-0000-0000CC480000}"/>
    <cellStyle name="SAPBEXresItem 3 8 2" xfId="5340" xr:uid="{00000000-0005-0000-0000-0000CD480000}"/>
    <cellStyle name="SAPBEXresItem 3 8 3" xfId="7816" xr:uid="{00000000-0005-0000-0000-0000CE480000}"/>
    <cellStyle name="SAPBEXresItem 3 8 4" xfId="9768" xr:uid="{00000000-0005-0000-0000-0000CF480000}"/>
    <cellStyle name="SAPBEXresItem 3 8 5" xfId="11723" xr:uid="{00000000-0005-0000-0000-0000D0480000}"/>
    <cellStyle name="SAPBEXresItem 3 8 6" xfId="13674" xr:uid="{00000000-0005-0000-0000-0000D1480000}"/>
    <cellStyle name="SAPBEXresItem 3 8 7" xfId="12427" xr:uid="{00000000-0005-0000-0000-0000D2480000}"/>
    <cellStyle name="SAPBEXresItem 3 8 8" xfId="17703" xr:uid="{00000000-0005-0000-0000-0000D3480000}"/>
    <cellStyle name="SAPBEXresItem 3 8 9" xfId="19547" xr:uid="{00000000-0005-0000-0000-0000D4480000}"/>
    <cellStyle name="SAPBEXresItem 3 9" xfId="3368" xr:uid="{00000000-0005-0000-0000-0000D5480000}"/>
    <cellStyle name="SAPBEXresItem 4" xfId="412" xr:uid="{00000000-0005-0000-0000-0000D6480000}"/>
    <cellStyle name="SAPBEXresItem 4 10" xfId="5793" xr:uid="{00000000-0005-0000-0000-0000D7480000}"/>
    <cellStyle name="SAPBEXresItem 4 11" xfId="7096" xr:uid="{00000000-0005-0000-0000-0000D8480000}"/>
    <cellStyle name="SAPBEXresItem 4 12" xfId="8396" xr:uid="{00000000-0005-0000-0000-0000D9480000}"/>
    <cellStyle name="SAPBEXresItem 4 13" xfId="10349" xr:uid="{00000000-0005-0000-0000-0000DA480000}"/>
    <cellStyle name="SAPBEXresItem 4 14" xfId="15133" xr:uid="{00000000-0005-0000-0000-0000DB480000}"/>
    <cellStyle name="SAPBEXresItem 4 15" xfId="15671" xr:uid="{00000000-0005-0000-0000-0000DC480000}"/>
    <cellStyle name="SAPBEXresItem 4 16" xfId="16382" xr:uid="{00000000-0005-0000-0000-0000DD480000}"/>
    <cellStyle name="SAPBEXresItem 4 17" xfId="14987" xr:uid="{00000000-0005-0000-0000-0000DE480000}"/>
    <cellStyle name="SAPBEXresItem 4 18" xfId="20105" xr:uid="{00000000-0005-0000-0000-0000DF480000}"/>
    <cellStyle name="SAPBEXresItem 4 2" xfId="960" xr:uid="{00000000-0005-0000-0000-0000E0480000}"/>
    <cellStyle name="SAPBEXresItem 4 2 10" xfId="20009" xr:uid="{00000000-0005-0000-0000-0000E1480000}"/>
    <cellStyle name="SAPBEXresItem 4 2 11" xfId="21756" xr:uid="{00000000-0005-0000-0000-0000E2480000}"/>
    <cellStyle name="SAPBEXresItem 4 2 2" xfId="3863" xr:uid="{00000000-0005-0000-0000-0000E3480000}"/>
    <cellStyle name="SAPBEXresItem 4 2 3" xfId="6341" xr:uid="{00000000-0005-0000-0000-0000E4480000}"/>
    <cellStyle name="SAPBEXresItem 4 2 4" xfId="8298" xr:uid="{00000000-0005-0000-0000-0000E5480000}"/>
    <cellStyle name="SAPBEXresItem 4 2 5" xfId="10251" xr:uid="{00000000-0005-0000-0000-0000E6480000}"/>
    <cellStyle name="SAPBEXresItem 4 2 6" xfId="12206" xr:uid="{00000000-0005-0000-0000-0000E7480000}"/>
    <cellStyle name="SAPBEXresItem 4 2 7" xfId="15912" xr:uid="{00000000-0005-0000-0000-0000E8480000}"/>
    <cellStyle name="SAPBEXresItem 4 2 8" xfId="16284" xr:uid="{00000000-0005-0000-0000-0000E9480000}"/>
    <cellStyle name="SAPBEXresItem 4 2 9" xfId="18173" xr:uid="{00000000-0005-0000-0000-0000EA480000}"/>
    <cellStyle name="SAPBEXresItem 4 3" xfId="1273" xr:uid="{00000000-0005-0000-0000-0000EB480000}"/>
    <cellStyle name="SAPBEXresItem 4 3 10" xfId="20260" xr:uid="{00000000-0005-0000-0000-0000EC480000}"/>
    <cellStyle name="SAPBEXresItem 4 3 11" xfId="21952" xr:uid="{00000000-0005-0000-0000-0000ED480000}"/>
    <cellStyle name="SAPBEXresItem 4 3 2" xfId="4176" xr:uid="{00000000-0005-0000-0000-0000EE480000}"/>
    <cellStyle name="SAPBEXresItem 4 3 3" xfId="6654" xr:uid="{00000000-0005-0000-0000-0000EF480000}"/>
    <cellStyle name="SAPBEXresItem 4 3 4" xfId="8610" xr:uid="{00000000-0005-0000-0000-0000F0480000}"/>
    <cellStyle name="SAPBEXresItem 4 3 5" xfId="10563" xr:uid="{00000000-0005-0000-0000-0000F1480000}"/>
    <cellStyle name="SAPBEXresItem 4 3 6" xfId="12517" xr:uid="{00000000-0005-0000-0000-0000F2480000}"/>
    <cellStyle name="SAPBEXresItem 4 3 7" xfId="14608" xr:uid="{00000000-0005-0000-0000-0000F3480000}"/>
    <cellStyle name="SAPBEXresItem 4 3 8" xfId="16579" xr:uid="{00000000-0005-0000-0000-0000F4480000}"/>
    <cellStyle name="SAPBEXresItem 4 3 9" xfId="18452" xr:uid="{00000000-0005-0000-0000-0000F5480000}"/>
    <cellStyle name="SAPBEXresItem 4 4" xfId="1619" xr:uid="{00000000-0005-0000-0000-0000F6480000}"/>
    <cellStyle name="SAPBEXresItem 4 4 10" xfId="20587" xr:uid="{00000000-0005-0000-0000-0000F7480000}"/>
    <cellStyle name="SAPBEXresItem 4 4 11" xfId="22259" xr:uid="{00000000-0005-0000-0000-0000F8480000}"/>
    <cellStyle name="SAPBEXresItem 4 4 2" xfId="4522" xr:uid="{00000000-0005-0000-0000-0000F9480000}"/>
    <cellStyle name="SAPBEXresItem 4 4 3" xfId="7000" xr:uid="{00000000-0005-0000-0000-0000FA480000}"/>
    <cellStyle name="SAPBEXresItem 4 4 4" xfId="8956" xr:uid="{00000000-0005-0000-0000-0000FB480000}"/>
    <cellStyle name="SAPBEXresItem 4 4 5" xfId="10909" xr:uid="{00000000-0005-0000-0000-0000FC480000}"/>
    <cellStyle name="SAPBEXresItem 4 4 6" xfId="12863" xr:uid="{00000000-0005-0000-0000-0000FD480000}"/>
    <cellStyle name="SAPBEXresItem 4 4 7" xfId="15036" xr:uid="{00000000-0005-0000-0000-0000FE480000}"/>
    <cellStyle name="SAPBEXresItem 4 4 8" xfId="16918" xr:uid="{00000000-0005-0000-0000-0000FF480000}"/>
    <cellStyle name="SAPBEXresItem 4 4 9" xfId="18789" xr:uid="{00000000-0005-0000-0000-000000490000}"/>
    <cellStyle name="SAPBEXresItem 4 5" xfId="1887" xr:uid="{00000000-0005-0000-0000-000001490000}"/>
    <cellStyle name="SAPBEXresItem 4 5 10" xfId="20798" xr:uid="{00000000-0005-0000-0000-000002490000}"/>
    <cellStyle name="SAPBEXresItem 4 5 11" xfId="22412" xr:uid="{00000000-0005-0000-0000-000003490000}"/>
    <cellStyle name="SAPBEXresItem 4 5 2" xfId="4790" xr:uid="{00000000-0005-0000-0000-000004490000}"/>
    <cellStyle name="SAPBEXresItem 4 5 3" xfId="7268" xr:uid="{00000000-0005-0000-0000-000005490000}"/>
    <cellStyle name="SAPBEXresItem 4 5 4" xfId="9222" xr:uid="{00000000-0005-0000-0000-000006490000}"/>
    <cellStyle name="SAPBEXresItem 4 5 5" xfId="11176" xr:uid="{00000000-0005-0000-0000-000007490000}"/>
    <cellStyle name="SAPBEXresItem 4 5 6" xfId="13128" xr:uid="{00000000-0005-0000-0000-000008490000}"/>
    <cellStyle name="SAPBEXresItem 4 5 7" xfId="14615" xr:uid="{00000000-0005-0000-0000-000009490000}"/>
    <cellStyle name="SAPBEXresItem 4 5 8" xfId="17164" xr:uid="{00000000-0005-0000-0000-00000A490000}"/>
    <cellStyle name="SAPBEXresItem 4 5 9" xfId="19023" xr:uid="{00000000-0005-0000-0000-00000B490000}"/>
    <cellStyle name="SAPBEXresItem 4 6" xfId="2229" xr:uid="{00000000-0005-0000-0000-00000C490000}"/>
    <cellStyle name="SAPBEXresItem 4 6 10" xfId="21121" xr:uid="{00000000-0005-0000-0000-00000D490000}"/>
    <cellStyle name="SAPBEXresItem 4 6 11" xfId="22710" xr:uid="{00000000-0005-0000-0000-00000E490000}"/>
    <cellStyle name="SAPBEXresItem 4 6 2" xfId="5132" xr:uid="{00000000-0005-0000-0000-00000F490000}"/>
    <cellStyle name="SAPBEXresItem 4 6 3" xfId="7608" xr:uid="{00000000-0005-0000-0000-000010490000}"/>
    <cellStyle name="SAPBEXresItem 4 6 4" xfId="9562" xr:uid="{00000000-0005-0000-0000-000011490000}"/>
    <cellStyle name="SAPBEXresItem 4 6 5" xfId="11516" xr:uid="{00000000-0005-0000-0000-000012490000}"/>
    <cellStyle name="SAPBEXresItem 4 6 6" xfId="13469" xr:uid="{00000000-0005-0000-0000-000013490000}"/>
    <cellStyle name="SAPBEXresItem 4 6 7" xfId="14855" xr:uid="{00000000-0005-0000-0000-000014490000}"/>
    <cellStyle name="SAPBEXresItem 4 6 8" xfId="17500" xr:uid="{00000000-0005-0000-0000-000015490000}"/>
    <cellStyle name="SAPBEXresItem 4 6 9" xfId="19350" xr:uid="{00000000-0005-0000-0000-000016490000}"/>
    <cellStyle name="SAPBEXresItem 4 7" xfId="2582" xr:uid="{00000000-0005-0000-0000-000017490000}"/>
    <cellStyle name="SAPBEXresItem 4 7 10" xfId="21438" xr:uid="{00000000-0005-0000-0000-000018490000}"/>
    <cellStyle name="SAPBEXresItem 4 7 11" xfId="22991" xr:uid="{00000000-0005-0000-0000-000019490000}"/>
    <cellStyle name="SAPBEXresItem 4 7 2" xfId="5484" xr:uid="{00000000-0005-0000-0000-00001A490000}"/>
    <cellStyle name="SAPBEXresItem 4 7 3" xfId="7960" xr:uid="{00000000-0005-0000-0000-00001B490000}"/>
    <cellStyle name="SAPBEXresItem 4 7 4" xfId="9912" xr:uid="{00000000-0005-0000-0000-00001C490000}"/>
    <cellStyle name="SAPBEXresItem 4 7 5" xfId="11867" xr:uid="{00000000-0005-0000-0000-00001D490000}"/>
    <cellStyle name="SAPBEXresItem 4 7 6" xfId="13819" xr:uid="{00000000-0005-0000-0000-00001E490000}"/>
    <cellStyle name="SAPBEXresItem 4 7 7" xfId="9153" xr:uid="{00000000-0005-0000-0000-00001F490000}"/>
    <cellStyle name="SAPBEXresItem 4 7 8" xfId="17841" xr:uid="{00000000-0005-0000-0000-000020490000}"/>
    <cellStyle name="SAPBEXresItem 4 7 9" xfId="19679" xr:uid="{00000000-0005-0000-0000-000021490000}"/>
    <cellStyle name="SAPBEXresItem 4 8" xfId="2361" xr:uid="{00000000-0005-0000-0000-000022490000}"/>
    <cellStyle name="SAPBEXresItem 4 8 10" xfId="21241" xr:uid="{00000000-0005-0000-0000-000023490000}"/>
    <cellStyle name="SAPBEXresItem 4 8 11" xfId="22817" xr:uid="{00000000-0005-0000-0000-000024490000}"/>
    <cellStyle name="SAPBEXresItem 4 8 2" xfId="5264" xr:uid="{00000000-0005-0000-0000-000025490000}"/>
    <cellStyle name="SAPBEXresItem 4 8 3" xfId="7740" xr:uid="{00000000-0005-0000-0000-000026490000}"/>
    <cellStyle name="SAPBEXresItem 4 8 4" xfId="9693" xr:uid="{00000000-0005-0000-0000-000027490000}"/>
    <cellStyle name="SAPBEXresItem 4 8 5" xfId="11647" xr:uid="{00000000-0005-0000-0000-000028490000}"/>
    <cellStyle name="SAPBEXresItem 4 8 6" xfId="13599" xr:uid="{00000000-0005-0000-0000-000029490000}"/>
    <cellStyle name="SAPBEXresItem 4 8 7" xfId="15800" xr:uid="{00000000-0005-0000-0000-00002A490000}"/>
    <cellStyle name="SAPBEXresItem 4 8 8" xfId="17627" xr:uid="{00000000-0005-0000-0000-00002B490000}"/>
    <cellStyle name="SAPBEXresItem 4 8 9" xfId="19473" xr:uid="{00000000-0005-0000-0000-00002C490000}"/>
    <cellStyle name="SAPBEXresItem 4 9" xfId="3315" xr:uid="{00000000-0005-0000-0000-00002D490000}"/>
    <cellStyle name="SAPBEXresItem 5" xfId="496" xr:uid="{00000000-0005-0000-0000-00002E490000}"/>
    <cellStyle name="SAPBEXresItem 5 10" xfId="5877" xr:uid="{00000000-0005-0000-0000-00002F490000}"/>
    <cellStyle name="SAPBEXresItem 5 11" xfId="3032" xr:uid="{00000000-0005-0000-0000-000030490000}"/>
    <cellStyle name="SAPBEXresItem 5 12" xfId="5923" xr:uid="{00000000-0005-0000-0000-000031490000}"/>
    <cellStyle name="SAPBEXresItem 5 13" xfId="5919" xr:uid="{00000000-0005-0000-0000-000032490000}"/>
    <cellStyle name="SAPBEXresItem 5 14" xfId="14922" xr:uid="{00000000-0005-0000-0000-000033490000}"/>
    <cellStyle name="SAPBEXresItem 5 15" xfId="13692" xr:uid="{00000000-0005-0000-0000-000034490000}"/>
    <cellStyle name="SAPBEXresItem 5 16" xfId="10447" xr:uid="{00000000-0005-0000-0000-000035490000}"/>
    <cellStyle name="SAPBEXresItem 5 17" xfId="14305" xr:uid="{00000000-0005-0000-0000-000036490000}"/>
    <cellStyle name="SAPBEXresItem 5 18" xfId="14540" xr:uid="{00000000-0005-0000-0000-000037490000}"/>
    <cellStyle name="SAPBEXresItem 5 2" xfId="1044" xr:uid="{00000000-0005-0000-0000-000038490000}"/>
    <cellStyle name="SAPBEXresItem 5 2 10" xfId="20091" xr:uid="{00000000-0005-0000-0000-000039490000}"/>
    <cellStyle name="SAPBEXresItem 5 2 11" xfId="21838" xr:uid="{00000000-0005-0000-0000-00003A490000}"/>
    <cellStyle name="SAPBEXresItem 5 2 2" xfId="3947" xr:uid="{00000000-0005-0000-0000-00003B490000}"/>
    <cellStyle name="SAPBEXresItem 5 2 3" xfId="6425" xr:uid="{00000000-0005-0000-0000-00003C490000}"/>
    <cellStyle name="SAPBEXresItem 5 2 4" xfId="8382" xr:uid="{00000000-0005-0000-0000-00003D490000}"/>
    <cellStyle name="SAPBEXresItem 5 2 5" xfId="10335" xr:uid="{00000000-0005-0000-0000-00003E490000}"/>
    <cellStyle name="SAPBEXresItem 5 2 6" xfId="12290" xr:uid="{00000000-0005-0000-0000-00003F490000}"/>
    <cellStyle name="SAPBEXresItem 5 2 7" xfId="16000" xr:uid="{00000000-0005-0000-0000-000040490000}"/>
    <cellStyle name="SAPBEXresItem 5 2 8" xfId="16368" xr:uid="{00000000-0005-0000-0000-000041490000}"/>
    <cellStyle name="SAPBEXresItem 5 2 9" xfId="18256" xr:uid="{00000000-0005-0000-0000-000042490000}"/>
    <cellStyle name="SAPBEXresItem 5 3" xfId="1357" xr:uid="{00000000-0005-0000-0000-000043490000}"/>
    <cellStyle name="SAPBEXresItem 5 3 10" xfId="20342" xr:uid="{00000000-0005-0000-0000-000044490000}"/>
    <cellStyle name="SAPBEXresItem 5 3 11" xfId="22034" xr:uid="{00000000-0005-0000-0000-000045490000}"/>
    <cellStyle name="SAPBEXresItem 5 3 2" xfId="4260" xr:uid="{00000000-0005-0000-0000-000046490000}"/>
    <cellStyle name="SAPBEXresItem 5 3 3" xfId="6738" xr:uid="{00000000-0005-0000-0000-000047490000}"/>
    <cellStyle name="SAPBEXresItem 5 3 4" xfId="8694" xr:uid="{00000000-0005-0000-0000-000048490000}"/>
    <cellStyle name="SAPBEXresItem 5 3 5" xfId="10647" xr:uid="{00000000-0005-0000-0000-000049490000}"/>
    <cellStyle name="SAPBEXresItem 5 3 6" xfId="12601" xr:uid="{00000000-0005-0000-0000-00004A490000}"/>
    <cellStyle name="SAPBEXresItem 5 3 7" xfId="13950" xr:uid="{00000000-0005-0000-0000-00004B490000}"/>
    <cellStyle name="SAPBEXresItem 5 3 8" xfId="16663" xr:uid="{00000000-0005-0000-0000-00004C490000}"/>
    <cellStyle name="SAPBEXresItem 5 3 9" xfId="18535" xr:uid="{00000000-0005-0000-0000-00004D490000}"/>
    <cellStyle name="SAPBEXresItem 5 4" xfId="1702" xr:uid="{00000000-0005-0000-0000-00004E490000}"/>
    <cellStyle name="SAPBEXresItem 5 4 10" xfId="20670" xr:uid="{00000000-0005-0000-0000-00004F490000}"/>
    <cellStyle name="SAPBEXresItem 5 4 11" xfId="22342" xr:uid="{00000000-0005-0000-0000-000050490000}"/>
    <cellStyle name="SAPBEXresItem 5 4 2" xfId="4605" xr:uid="{00000000-0005-0000-0000-000051490000}"/>
    <cellStyle name="SAPBEXresItem 5 4 3" xfId="7083" xr:uid="{00000000-0005-0000-0000-000052490000}"/>
    <cellStyle name="SAPBEXresItem 5 4 4" xfId="9039" xr:uid="{00000000-0005-0000-0000-000053490000}"/>
    <cellStyle name="SAPBEXresItem 5 4 5" xfId="10992" xr:uid="{00000000-0005-0000-0000-000054490000}"/>
    <cellStyle name="SAPBEXresItem 5 4 6" xfId="12946" xr:uid="{00000000-0005-0000-0000-000055490000}"/>
    <cellStyle name="SAPBEXresItem 5 4 7" xfId="15356" xr:uid="{00000000-0005-0000-0000-000056490000}"/>
    <cellStyle name="SAPBEXresItem 5 4 8" xfId="17001" xr:uid="{00000000-0005-0000-0000-000057490000}"/>
    <cellStyle name="SAPBEXresItem 5 4 9" xfId="18872" xr:uid="{00000000-0005-0000-0000-000058490000}"/>
    <cellStyle name="SAPBEXresItem 5 5" xfId="1969" xr:uid="{00000000-0005-0000-0000-000059490000}"/>
    <cellStyle name="SAPBEXresItem 5 5 10" xfId="20880" xr:uid="{00000000-0005-0000-0000-00005A490000}"/>
    <cellStyle name="SAPBEXresItem 5 5 11" xfId="22494" xr:uid="{00000000-0005-0000-0000-00005B490000}"/>
    <cellStyle name="SAPBEXresItem 5 5 2" xfId="4872" xr:uid="{00000000-0005-0000-0000-00005C490000}"/>
    <cellStyle name="SAPBEXresItem 5 5 3" xfId="7350" xr:uid="{00000000-0005-0000-0000-00005D490000}"/>
    <cellStyle name="SAPBEXresItem 5 5 4" xfId="9304" xr:uid="{00000000-0005-0000-0000-00005E490000}"/>
    <cellStyle name="SAPBEXresItem 5 5 5" xfId="11258" xr:uid="{00000000-0005-0000-0000-00005F490000}"/>
    <cellStyle name="SAPBEXresItem 5 5 6" xfId="13210" xr:uid="{00000000-0005-0000-0000-000060490000}"/>
    <cellStyle name="SAPBEXresItem 5 5 7" xfId="15617" xr:uid="{00000000-0005-0000-0000-000061490000}"/>
    <cellStyle name="SAPBEXresItem 5 5 8" xfId="17246" xr:uid="{00000000-0005-0000-0000-000062490000}"/>
    <cellStyle name="SAPBEXresItem 5 5 9" xfId="19105" xr:uid="{00000000-0005-0000-0000-000063490000}"/>
    <cellStyle name="SAPBEXresItem 5 6" xfId="2271" xr:uid="{00000000-0005-0000-0000-000064490000}"/>
    <cellStyle name="SAPBEXresItem 5 6 10" xfId="21161" xr:uid="{00000000-0005-0000-0000-000065490000}"/>
    <cellStyle name="SAPBEXresItem 5 6 11" xfId="22746" xr:uid="{00000000-0005-0000-0000-000066490000}"/>
    <cellStyle name="SAPBEXresItem 5 6 2" xfId="5174" xr:uid="{00000000-0005-0000-0000-000067490000}"/>
    <cellStyle name="SAPBEXresItem 5 6 3" xfId="7650" xr:uid="{00000000-0005-0000-0000-000068490000}"/>
    <cellStyle name="SAPBEXresItem 5 6 4" xfId="9604" xr:uid="{00000000-0005-0000-0000-000069490000}"/>
    <cellStyle name="SAPBEXresItem 5 6 5" xfId="11558" xr:uid="{00000000-0005-0000-0000-00006A490000}"/>
    <cellStyle name="SAPBEXresItem 5 6 6" xfId="13511" xr:uid="{00000000-0005-0000-0000-00006B490000}"/>
    <cellStyle name="SAPBEXresItem 5 6 7" xfId="15455" xr:uid="{00000000-0005-0000-0000-00006C490000}"/>
    <cellStyle name="SAPBEXresItem 5 6 8" xfId="17542" xr:uid="{00000000-0005-0000-0000-00006D490000}"/>
    <cellStyle name="SAPBEXresItem 5 6 9" xfId="19391" xr:uid="{00000000-0005-0000-0000-00006E490000}"/>
    <cellStyle name="SAPBEXresItem 5 7" xfId="2508" xr:uid="{00000000-0005-0000-0000-00006F490000}"/>
    <cellStyle name="SAPBEXresItem 5 7 10" xfId="21366" xr:uid="{00000000-0005-0000-0000-000070490000}"/>
    <cellStyle name="SAPBEXresItem 5 7 11" xfId="22920" xr:uid="{00000000-0005-0000-0000-000071490000}"/>
    <cellStyle name="SAPBEXresItem 5 7 2" xfId="5410" xr:uid="{00000000-0005-0000-0000-000072490000}"/>
    <cellStyle name="SAPBEXresItem 5 7 3" xfId="7886" xr:uid="{00000000-0005-0000-0000-000073490000}"/>
    <cellStyle name="SAPBEXresItem 5 7 4" xfId="9838" xr:uid="{00000000-0005-0000-0000-000074490000}"/>
    <cellStyle name="SAPBEXresItem 5 7 5" xfId="11793" xr:uid="{00000000-0005-0000-0000-000075490000}"/>
    <cellStyle name="SAPBEXresItem 5 7 6" xfId="13745" xr:uid="{00000000-0005-0000-0000-000076490000}"/>
    <cellStyle name="SAPBEXresItem 5 7 7" xfId="15799" xr:uid="{00000000-0005-0000-0000-000077490000}"/>
    <cellStyle name="SAPBEXresItem 5 7 8" xfId="17767" xr:uid="{00000000-0005-0000-0000-000078490000}"/>
    <cellStyle name="SAPBEXresItem 5 7 9" xfId="19606" xr:uid="{00000000-0005-0000-0000-000079490000}"/>
    <cellStyle name="SAPBEXresItem 5 8" xfId="2846" xr:uid="{00000000-0005-0000-0000-00007A490000}"/>
    <cellStyle name="SAPBEXresItem 5 8 10" xfId="21683" xr:uid="{00000000-0005-0000-0000-00007B490000}"/>
    <cellStyle name="SAPBEXresItem 5 8 11" xfId="23212" xr:uid="{00000000-0005-0000-0000-00007C490000}"/>
    <cellStyle name="SAPBEXresItem 5 8 2" xfId="5748" xr:uid="{00000000-0005-0000-0000-00007D490000}"/>
    <cellStyle name="SAPBEXresItem 5 8 3" xfId="8224" xr:uid="{00000000-0005-0000-0000-00007E490000}"/>
    <cellStyle name="SAPBEXresItem 5 8 4" xfId="10176" xr:uid="{00000000-0005-0000-0000-00007F490000}"/>
    <cellStyle name="SAPBEXresItem 5 8 5" xfId="12131" xr:uid="{00000000-0005-0000-0000-000080490000}"/>
    <cellStyle name="SAPBEXresItem 5 8 6" xfId="14081" xr:uid="{00000000-0005-0000-0000-000081490000}"/>
    <cellStyle name="SAPBEXresItem 5 8 7" xfId="16210" xr:uid="{00000000-0005-0000-0000-000082490000}"/>
    <cellStyle name="SAPBEXresItem 5 8 8" xfId="18098" xr:uid="{00000000-0005-0000-0000-000083490000}"/>
    <cellStyle name="SAPBEXresItem 5 8 9" xfId="19933" xr:uid="{00000000-0005-0000-0000-000084490000}"/>
    <cellStyle name="SAPBEXresItem 5 9" xfId="3399" xr:uid="{00000000-0005-0000-0000-000085490000}"/>
    <cellStyle name="SAPBEXresItem 6" xfId="883" xr:uid="{00000000-0005-0000-0000-000086490000}"/>
    <cellStyle name="SAPBEXresItem 6 10" xfId="15368" xr:uid="{00000000-0005-0000-0000-000087490000}"/>
    <cellStyle name="SAPBEXresItem 6 11" xfId="15763" xr:uid="{00000000-0005-0000-0000-000088490000}"/>
    <cellStyle name="SAPBEXresItem 6 12" xfId="18343" xr:uid="{00000000-0005-0000-0000-000089490000}"/>
    <cellStyle name="SAPBEXresItem 6 13" xfId="18983" xr:uid="{00000000-0005-0000-0000-00008A490000}"/>
    <cellStyle name="SAPBEXresItem 6 2" xfId="2670" xr:uid="{00000000-0005-0000-0000-00008B490000}"/>
    <cellStyle name="SAPBEXresItem 6 2 10" xfId="21509" xr:uid="{00000000-0005-0000-0000-00008C490000}"/>
    <cellStyle name="SAPBEXresItem 6 2 11" xfId="23046" xr:uid="{00000000-0005-0000-0000-00008D490000}"/>
    <cellStyle name="SAPBEXresItem 6 2 2" xfId="5572" xr:uid="{00000000-0005-0000-0000-00008E490000}"/>
    <cellStyle name="SAPBEXresItem 6 2 3" xfId="8048" xr:uid="{00000000-0005-0000-0000-00008F490000}"/>
    <cellStyle name="SAPBEXresItem 6 2 4" xfId="10000" xr:uid="{00000000-0005-0000-0000-000090490000}"/>
    <cellStyle name="SAPBEXresItem 6 2 5" xfId="11955" xr:uid="{00000000-0005-0000-0000-000091490000}"/>
    <cellStyle name="SAPBEXresItem 6 2 6" xfId="13905" xr:uid="{00000000-0005-0000-0000-000092490000}"/>
    <cellStyle name="SAPBEXresItem 6 2 7" xfId="16034" xr:uid="{00000000-0005-0000-0000-000093490000}"/>
    <cellStyle name="SAPBEXresItem 6 2 8" xfId="17923" xr:uid="{00000000-0005-0000-0000-000094490000}"/>
    <cellStyle name="SAPBEXresItem 6 2 9" xfId="19759" xr:uid="{00000000-0005-0000-0000-000095490000}"/>
    <cellStyle name="SAPBEXresItem 6 3" xfId="2815" xr:uid="{00000000-0005-0000-0000-000096490000}"/>
    <cellStyle name="SAPBEXresItem 6 3 10" xfId="21652" xr:uid="{00000000-0005-0000-0000-000097490000}"/>
    <cellStyle name="SAPBEXresItem 6 3 11" xfId="23182" xr:uid="{00000000-0005-0000-0000-000098490000}"/>
    <cellStyle name="SAPBEXresItem 6 3 2" xfId="5717" xr:uid="{00000000-0005-0000-0000-000099490000}"/>
    <cellStyle name="SAPBEXresItem 6 3 3" xfId="8193" xr:uid="{00000000-0005-0000-0000-00009A490000}"/>
    <cellStyle name="SAPBEXresItem 6 3 4" xfId="10145" xr:uid="{00000000-0005-0000-0000-00009B490000}"/>
    <cellStyle name="SAPBEXresItem 6 3 5" xfId="12100" xr:uid="{00000000-0005-0000-0000-00009C490000}"/>
    <cellStyle name="SAPBEXresItem 6 3 6" xfId="14050" xr:uid="{00000000-0005-0000-0000-00009D490000}"/>
    <cellStyle name="SAPBEXresItem 6 3 7" xfId="16179" xr:uid="{00000000-0005-0000-0000-00009E490000}"/>
    <cellStyle name="SAPBEXresItem 6 3 8" xfId="18067" xr:uid="{00000000-0005-0000-0000-00009F490000}"/>
    <cellStyle name="SAPBEXresItem 6 3 9" xfId="19902" xr:uid="{00000000-0005-0000-0000-0000A0490000}"/>
    <cellStyle name="SAPBEXresItem 6 4" xfId="3786" xr:uid="{00000000-0005-0000-0000-0000A1490000}"/>
    <cellStyle name="SAPBEXresItem 6 5" xfId="6264" xr:uid="{00000000-0005-0000-0000-0000A2490000}"/>
    <cellStyle name="SAPBEXresItem 6 6" xfId="6040" xr:uid="{00000000-0005-0000-0000-0000A3490000}"/>
    <cellStyle name="SAPBEXresItem 6 7" xfId="7821" xr:uid="{00000000-0005-0000-0000-0000A4490000}"/>
    <cellStyle name="SAPBEXresItem 6 8" xfId="9174" xr:uid="{00000000-0005-0000-0000-0000A5490000}"/>
    <cellStyle name="SAPBEXresItem 6 9" xfId="14166" xr:uid="{00000000-0005-0000-0000-0000A6490000}"/>
    <cellStyle name="SAPBEXresItem 7" xfId="767" xr:uid="{00000000-0005-0000-0000-0000A7490000}"/>
    <cellStyle name="SAPBEXresItem 7 10" xfId="19725" xr:uid="{00000000-0005-0000-0000-0000A8490000}"/>
    <cellStyle name="SAPBEXresItem 7 11" xfId="20767" xr:uid="{00000000-0005-0000-0000-0000A9490000}"/>
    <cellStyle name="SAPBEXresItem 7 2" xfId="3670" xr:uid="{00000000-0005-0000-0000-0000AA490000}"/>
    <cellStyle name="SAPBEXresItem 7 3" xfId="6148" xr:uid="{00000000-0005-0000-0000-0000AB490000}"/>
    <cellStyle name="SAPBEXresItem 7 4" xfId="7826" xr:uid="{00000000-0005-0000-0000-0000AC490000}"/>
    <cellStyle name="SAPBEXresItem 7 5" xfId="9150" xr:uid="{00000000-0005-0000-0000-0000AD490000}"/>
    <cellStyle name="SAPBEXresItem 7 6" xfId="11104" xr:uid="{00000000-0005-0000-0000-0000AE490000}"/>
    <cellStyle name="SAPBEXresItem 7 7" xfId="15303" xr:uid="{00000000-0005-0000-0000-0000AF490000}"/>
    <cellStyle name="SAPBEXresItem 7 8" xfId="12426" xr:uid="{00000000-0005-0000-0000-0000B0490000}"/>
    <cellStyle name="SAPBEXresItem 7 9" xfId="17105" xr:uid="{00000000-0005-0000-0000-0000B1490000}"/>
    <cellStyle name="SAPBEXresItem 8" xfId="1542" xr:uid="{00000000-0005-0000-0000-0000B2490000}"/>
    <cellStyle name="SAPBEXresItem 8 10" xfId="20511" xr:uid="{00000000-0005-0000-0000-0000B3490000}"/>
    <cellStyle name="SAPBEXresItem 8 11" xfId="22183" xr:uid="{00000000-0005-0000-0000-0000B4490000}"/>
    <cellStyle name="SAPBEXresItem 8 2" xfId="4445" xr:uid="{00000000-0005-0000-0000-0000B5490000}"/>
    <cellStyle name="SAPBEXresItem 8 3" xfId="6923" xr:uid="{00000000-0005-0000-0000-0000B6490000}"/>
    <cellStyle name="SAPBEXresItem 8 4" xfId="8879" xr:uid="{00000000-0005-0000-0000-0000B7490000}"/>
    <cellStyle name="SAPBEXresItem 8 5" xfId="10832" xr:uid="{00000000-0005-0000-0000-0000B8490000}"/>
    <cellStyle name="SAPBEXresItem 8 6" xfId="12786" xr:uid="{00000000-0005-0000-0000-0000B9490000}"/>
    <cellStyle name="SAPBEXresItem 8 7" xfId="15968" xr:uid="{00000000-0005-0000-0000-0000BA490000}"/>
    <cellStyle name="SAPBEXresItem 8 8" xfId="16841" xr:uid="{00000000-0005-0000-0000-0000BB490000}"/>
    <cellStyle name="SAPBEXresItem 8 9" xfId="18713" xr:uid="{00000000-0005-0000-0000-0000BC490000}"/>
    <cellStyle name="SAPBEXresItem 9" xfId="1728" xr:uid="{00000000-0005-0000-0000-0000BD490000}"/>
    <cellStyle name="SAPBEXresItem 9 10" xfId="20695" xr:uid="{00000000-0005-0000-0000-0000BE490000}"/>
    <cellStyle name="SAPBEXresItem 9 11" xfId="22360" xr:uid="{00000000-0005-0000-0000-0000BF490000}"/>
    <cellStyle name="SAPBEXresItem 9 2" xfId="4631" xr:uid="{00000000-0005-0000-0000-0000C0490000}"/>
    <cellStyle name="SAPBEXresItem 9 3" xfId="7109" xr:uid="{00000000-0005-0000-0000-0000C1490000}"/>
    <cellStyle name="SAPBEXresItem 9 4" xfId="9065" xr:uid="{00000000-0005-0000-0000-0000C2490000}"/>
    <cellStyle name="SAPBEXresItem 9 5" xfId="11018" xr:uid="{00000000-0005-0000-0000-0000C3490000}"/>
    <cellStyle name="SAPBEXresItem 9 6" xfId="12972" xr:uid="{00000000-0005-0000-0000-0000C4490000}"/>
    <cellStyle name="SAPBEXresItem 9 7" xfId="14597" xr:uid="{00000000-0005-0000-0000-0000C5490000}"/>
    <cellStyle name="SAPBEXresItem 9 8" xfId="17027" xr:uid="{00000000-0005-0000-0000-0000C6490000}"/>
    <cellStyle name="SAPBEXresItem 9 9" xfId="18898" xr:uid="{00000000-0005-0000-0000-0000C7490000}"/>
    <cellStyle name="SAPBEXresItemX" xfId="332" xr:uid="{00000000-0005-0000-0000-0000C8490000}"/>
    <cellStyle name="SAPBEXresItemX 10" xfId="2214" xr:uid="{00000000-0005-0000-0000-0000C9490000}"/>
    <cellStyle name="SAPBEXresItemX 10 10" xfId="21106" xr:uid="{00000000-0005-0000-0000-0000CA490000}"/>
    <cellStyle name="SAPBEXresItemX 10 11" xfId="22696" xr:uid="{00000000-0005-0000-0000-0000CB490000}"/>
    <cellStyle name="SAPBEXresItemX 10 2" xfId="5117" xr:uid="{00000000-0005-0000-0000-0000CC490000}"/>
    <cellStyle name="SAPBEXresItemX 10 3" xfId="7593" xr:uid="{00000000-0005-0000-0000-0000CD490000}"/>
    <cellStyle name="SAPBEXresItemX 10 4" xfId="9547" xr:uid="{00000000-0005-0000-0000-0000CE490000}"/>
    <cellStyle name="SAPBEXresItemX 10 5" xfId="11501" xr:uid="{00000000-0005-0000-0000-0000CF490000}"/>
    <cellStyle name="SAPBEXresItemX 10 6" xfId="13454" xr:uid="{00000000-0005-0000-0000-0000D0490000}"/>
    <cellStyle name="SAPBEXresItemX 10 7" xfId="15904" xr:uid="{00000000-0005-0000-0000-0000D1490000}"/>
    <cellStyle name="SAPBEXresItemX 10 8" xfId="17485" xr:uid="{00000000-0005-0000-0000-0000D2490000}"/>
    <cellStyle name="SAPBEXresItemX 10 9" xfId="19335" xr:uid="{00000000-0005-0000-0000-0000D3490000}"/>
    <cellStyle name="SAPBEXresItemX 11" xfId="2408" xr:uid="{00000000-0005-0000-0000-0000D4490000}"/>
    <cellStyle name="SAPBEXresItemX 11 10" xfId="21288" xr:uid="{00000000-0005-0000-0000-0000D5490000}"/>
    <cellStyle name="SAPBEXresItemX 11 11" xfId="22861" xr:uid="{00000000-0005-0000-0000-0000D6490000}"/>
    <cellStyle name="SAPBEXresItemX 11 2" xfId="5311" xr:uid="{00000000-0005-0000-0000-0000D7490000}"/>
    <cellStyle name="SAPBEXresItemX 11 3" xfId="7787" xr:uid="{00000000-0005-0000-0000-0000D8490000}"/>
    <cellStyle name="SAPBEXresItemX 11 4" xfId="9740" xr:uid="{00000000-0005-0000-0000-0000D9490000}"/>
    <cellStyle name="SAPBEXresItemX 11 5" xfId="11694" xr:uid="{00000000-0005-0000-0000-0000DA490000}"/>
    <cellStyle name="SAPBEXresItemX 11 6" xfId="13646" xr:uid="{00000000-0005-0000-0000-0000DB490000}"/>
    <cellStyle name="SAPBEXresItemX 11 7" xfId="14377" xr:uid="{00000000-0005-0000-0000-0000DC490000}"/>
    <cellStyle name="SAPBEXresItemX 11 8" xfId="17674" xr:uid="{00000000-0005-0000-0000-0000DD490000}"/>
    <cellStyle name="SAPBEXresItemX 11 9" xfId="19520" xr:uid="{00000000-0005-0000-0000-0000DE490000}"/>
    <cellStyle name="SAPBEXresItemX 12" xfId="2720" xr:uid="{00000000-0005-0000-0000-0000DF490000}"/>
    <cellStyle name="SAPBEXresItemX 12 10" xfId="21558" xr:uid="{00000000-0005-0000-0000-0000E0490000}"/>
    <cellStyle name="SAPBEXresItemX 12 11" xfId="23088" xr:uid="{00000000-0005-0000-0000-0000E1490000}"/>
    <cellStyle name="SAPBEXresItemX 12 2" xfId="5622" xr:uid="{00000000-0005-0000-0000-0000E2490000}"/>
    <cellStyle name="SAPBEXresItemX 12 3" xfId="8098" xr:uid="{00000000-0005-0000-0000-0000E3490000}"/>
    <cellStyle name="SAPBEXresItemX 12 4" xfId="10050" xr:uid="{00000000-0005-0000-0000-0000E4490000}"/>
    <cellStyle name="SAPBEXresItemX 12 5" xfId="12005" xr:uid="{00000000-0005-0000-0000-0000E5490000}"/>
    <cellStyle name="SAPBEXresItemX 12 6" xfId="13955" xr:uid="{00000000-0005-0000-0000-0000E6490000}"/>
    <cellStyle name="SAPBEXresItemX 12 7" xfId="16084" xr:uid="{00000000-0005-0000-0000-0000E7490000}"/>
    <cellStyle name="SAPBEXresItemX 12 8" xfId="17972" xr:uid="{00000000-0005-0000-0000-0000E8490000}"/>
    <cellStyle name="SAPBEXresItemX 12 9" xfId="19808" xr:uid="{00000000-0005-0000-0000-0000E9490000}"/>
    <cellStyle name="SAPBEXresItemX 13" xfId="2793" xr:uid="{00000000-0005-0000-0000-0000EA490000}"/>
    <cellStyle name="SAPBEXresItemX 13 10" xfId="21630" xr:uid="{00000000-0005-0000-0000-0000EB490000}"/>
    <cellStyle name="SAPBEXresItemX 13 11" xfId="23160" xr:uid="{00000000-0005-0000-0000-0000EC490000}"/>
    <cellStyle name="SAPBEXresItemX 13 2" xfId="5695" xr:uid="{00000000-0005-0000-0000-0000ED490000}"/>
    <cellStyle name="SAPBEXresItemX 13 3" xfId="8171" xr:uid="{00000000-0005-0000-0000-0000EE490000}"/>
    <cellStyle name="SAPBEXresItemX 13 4" xfId="10123" xr:uid="{00000000-0005-0000-0000-0000EF490000}"/>
    <cellStyle name="SAPBEXresItemX 13 5" xfId="12078" xr:uid="{00000000-0005-0000-0000-0000F0490000}"/>
    <cellStyle name="SAPBEXresItemX 13 6" xfId="14028" xr:uid="{00000000-0005-0000-0000-0000F1490000}"/>
    <cellStyle name="SAPBEXresItemX 13 7" xfId="16157" xr:uid="{00000000-0005-0000-0000-0000F2490000}"/>
    <cellStyle name="SAPBEXresItemX 13 8" xfId="18045" xr:uid="{00000000-0005-0000-0000-0000F3490000}"/>
    <cellStyle name="SAPBEXresItemX 13 9" xfId="19880" xr:uid="{00000000-0005-0000-0000-0000F4490000}"/>
    <cellStyle name="SAPBEXresItemX 14" xfId="3235" xr:uid="{00000000-0005-0000-0000-0000F5490000}"/>
    <cellStyle name="SAPBEXresItemX 15" xfId="5194" xr:uid="{00000000-0005-0000-0000-0000F6490000}"/>
    <cellStyle name="SAPBEXresItemX 16" xfId="6172" xr:uid="{00000000-0005-0000-0000-0000F7490000}"/>
    <cellStyle name="SAPBEXresItemX 17" xfId="9450" xr:uid="{00000000-0005-0000-0000-0000F8490000}"/>
    <cellStyle name="SAPBEXresItemX 18" xfId="11404" xr:uid="{00000000-0005-0000-0000-0000F9490000}"/>
    <cellStyle name="SAPBEXresItemX 19" xfId="15728" xr:uid="{00000000-0005-0000-0000-0000FA490000}"/>
    <cellStyle name="SAPBEXresItemX 2" xfId="381" xr:uid="{00000000-0005-0000-0000-0000FB490000}"/>
    <cellStyle name="SAPBEXresItemX 2 10" xfId="3169" xr:uid="{00000000-0005-0000-0000-0000FC490000}"/>
    <cellStyle name="SAPBEXresItemX 2 11" xfId="2911" xr:uid="{00000000-0005-0000-0000-0000FD490000}"/>
    <cellStyle name="SAPBEXresItemX 2 12" xfId="2963" xr:uid="{00000000-0005-0000-0000-0000FE490000}"/>
    <cellStyle name="SAPBEXresItemX 2 13" xfId="6857" xr:uid="{00000000-0005-0000-0000-0000FF490000}"/>
    <cellStyle name="SAPBEXresItemX 2 14" xfId="12959" xr:uid="{00000000-0005-0000-0000-0000004A0000}"/>
    <cellStyle name="SAPBEXresItemX 2 15" xfId="10268" xr:uid="{00000000-0005-0000-0000-0000014A0000}"/>
    <cellStyle name="SAPBEXresItemX 2 16" xfId="12695" xr:uid="{00000000-0005-0000-0000-0000024A0000}"/>
    <cellStyle name="SAPBEXresItemX 2 17" xfId="19972" xr:uid="{00000000-0005-0000-0000-0000034A0000}"/>
    <cellStyle name="SAPBEXresItemX 2 18" xfId="18682" xr:uid="{00000000-0005-0000-0000-0000044A0000}"/>
    <cellStyle name="SAPBEXresItemX 2 2" xfId="928" xr:uid="{00000000-0005-0000-0000-0000054A0000}"/>
    <cellStyle name="SAPBEXresItemX 2 2 10" xfId="19978" xr:uid="{00000000-0005-0000-0000-0000064A0000}"/>
    <cellStyle name="SAPBEXresItemX 2 2 11" xfId="21725" xr:uid="{00000000-0005-0000-0000-0000074A0000}"/>
    <cellStyle name="SAPBEXresItemX 2 2 2" xfId="3831" xr:uid="{00000000-0005-0000-0000-0000084A0000}"/>
    <cellStyle name="SAPBEXresItemX 2 2 3" xfId="6309" xr:uid="{00000000-0005-0000-0000-0000094A0000}"/>
    <cellStyle name="SAPBEXresItemX 2 2 4" xfId="8266" xr:uid="{00000000-0005-0000-0000-00000A4A0000}"/>
    <cellStyle name="SAPBEXresItemX 2 2 5" xfId="10219" xr:uid="{00000000-0005-0000-0000-00000B4A0000}"/>
    <cellStyle name="SAPBEXresItemX 2 2 6" xfId="12174" xr:uid="{00000000-0005-0000-0000-00000C4A0000}"/>
    <cellStyle name="SAPBEXresItemX 2 2 7" xfId="14861" xr:uid="{00000000-0005-0000-0000-00000D4A0000}"/>
    <cellStyle name="SAPBEXresItemX 2 2 8" xfId="16252" xr:uid="{00000000-0005-0000-0000-00000E4A0000}"/>
    <cellStyle name="SAPBEXresItemX 2 2 9" xfId="18141" xr:uid="{00000000-0005-0000-0000-00000F4A0000}"/>
    <cellStyle name="SAPBEXresItemX 2 3" xfId="1243" xr:uid="{00000000-0005-0000-0000-0000104A0000}"/>
    <cellStyle name="SAPBEXresItemX 2 3 10" xfId="20230" xr:uid="{00000000-0005-0000-0000-0000114A0000}"/>
    <cellStyle name="SAPBEXresItemX 2 3 11" xfId="21922" xr:uid="{00000000-0005-0000-0000-0000124A0000}"/>
    <cellStyle name="SAPBEXresItemX 2 3 2" xfId="4146" xr:uid="{00000000-0005-0000-0000-0000134A0000}"/>
    <cellStyle name="SAPBEXresItemX 2 3 3" xfId="6624" xr:uid="{00000000-0005-0000-0000-0000144A0000}"/>
    <cellStyle name="SAPBEXresItemX 2 3 4" xfId="8580" xr:uid="{00000000-0005-0000-0000-0000154A0000}"/>
    <cellStyle name="SAPBEXresItemX 2 3 5" xfId="10533" xr:uid="{00000000-0005-0000-0000-0000164A0000}"/>
    <cellStyle name="SAPBEXresItemX 2 3 6" xfId="12487" xr:uid="{00000000-0005-0000-0000-0000174A0000}"/>
    <cellStyle name="SAPBEXresItemX 2 3 7" xfId="14890" xr:uid="{00000000-0005-0000-0000-0000184A0000}"/>
    <cellStyle name="SAPBEXresItemX 2 3 8" xfId="16549" xr:uid="{00000000-0005-0000-0000-0000194A0000}"/>
    <cellStyle name="SAPBEXresItemX 2 3 9" xfId="18422" xr:uid="{00000000-0005-0000-0000-00001A4A0000}"/>
    <cellStyle name="SAPBEXresItemX 2 4" xfId="1588" xr:uid="{00000000-0005-0000-0000-00001B4A0000}"/>
    <cellStyle name="SAPBEXresItemX 2 4 10" xfId="20557" xr:uid="{00000000-0005-0000-0000-00001C4A0000}"/>
    <cellStyle name="SAPBEXresItemX 2 4 11" xfId="22229" xr:uid="{00000000-0005-0000-0000-00001D4A0000}"/>
    <cellStyle name="SAPBEXresItemX 2 4 2" xfId="4491" xr:uid="{00000000-0005-0000-0000-00001E4A0000}"/>
    <cellStyle name="SAPBEXresItemX 2 4 3" xfId="6969" xr:uid="{00000000-0005-0000-0000-00001F4A0000}"/>
    <cellStyle name="SAPBEXresItemX 2 4 4" xfId="8925" xr:uid="{00000000-0005-0000-0000-0000204A0000}"/>
    <cellStyle name="SAPBEXresItemX 2 4 5" xfId="10878" xr:uid="{00000000-0005-0000-0000-0000214A0000}"/>
    <cellStyle name="SAPBEXresItemX 2 4 6" xfId="12832" xr:uid="{00000000-0005-0000-0000-0000224A0000}"/>
    <cellStyle name="SAPBEXresItemX 2 4 7" xfId="3679" xr:uid="{00000000-0005-0000-0000-0000234A0000}"/>
    <cellStyle name="SAPBEXresItemX 2 4 8" xfId="16887" xr:uid="{00000000-0005-0000-0000-0000244A0000}"/>
    <cellStyle name="SAPBEXresItemX 2 4 9" xfId="18759" xr:uid="{00000000-0005-0000-0000-0000254A0000}"/>
    <cellStyle name="SAPBEXresItemX 2 5" xfId="1413" xr:uid="{00000000-0005-0000-0000-0000264A0000}"/>
    <cellStyle name="SAPBEXresItemX 2 5 10" xfId="20393" xr:uid="{00000000-0005-0000-0000-0000274A0000}"/>
    <cellStyle name="SAPBEXresItemX 2 5 11" xfId="22083" xr:uid="{00000000-0005-0000-0000-0000284A0000}"/>
    <cellStyle name="SAPBEXresItemX 2 5 2" xfId="4316" xr:uid="{00000000-0005-0000-0000-0000294A0000}"/>
    <cellStyle name="SAPBEXresItemX 2 5 3" xfId="6794" xr:uid="{00000000-0005-0000-0000-00002A4A0000}"/>
    <cellStyle name="SAPBEXresItemX 2 5 4" xfId="8750" xr:uid="{00000000-0005-0000-0000-00002B4A0000}"/>
    <cellStyle name="SAPBEXresItemX 2 5 5" xfId="10703" xr:uid="{00000000-0005-0000-0000-00002C4A0000}"/>
    <cellStyle name="SAPBEXresItemX 2 5 6" xfId="12657" xr:uid="{00000000-0005-0000-0000-00002D4A0000}"/>
    <cellStyle name="SAPBEXresItemX 2 5 7" xfId="15942" xr:uid="{00000000-0005-0000-0000-00002E4A0000}"/>
    <cellStyle name="SAPBEXresItemX 2 5 8" xfId="16714" xr:uid="{00000000-0005-0000-0000-00002F4A0000}"/>
    <cellStyle name="SAPBEXresItemX 2 5 9" xfId="18587" xr:uid="{00000000-0005-0000-0000-0000304A0000}"/>
    <cellStyle name="SAPBEXresItemX 2 6" xfId="2067" xr:uid="{00000000-0005-0000-0000-0000314A0000}"/>
    <cellStyle name="SAPBEXresItemX 2 6 10" xfId="20969" xr:uid="{00000000-0005-0000-0000-0000324A0000}"/>
    <cellStyle name="SAPBEXresItemX 2 6 11" xfId="22579" xr:uid="{00000000-0005-0000-0000-0000334A0000}"/>
    <cellStyle name="SAPBEXresItemX 2 6 2" xfId="4970" xr:uid="{00000000-0005-0000-0000-0000344A0000}"/>
    <cellStyle name="SAPBEXresItemX 2 6 3" xfId="7447" xr:uid="{00000000-0005-0000-0000-0000354A0000}"/>
    <cellStyle name="SAPBEXresItemX 2 6 4" xfId="9400" xr:uid="{00000000-0005-0000-0000-0000364A0000}"/>
    <cellStyle name="SAPBEXresItemX 2 6 5" xfId="11355" xr:uid="{00000000-0005-0000-0000-0000374A0000}"/>
    <cellStyle name="SAPBEXresItemX 2 6 6" xfId="13307" xr:uid="{00000000-0005-0000-0000-0000384A0000}"/>
    <cellStyle name="SAPBEXresItemX 2 6 7" xfId="14674" xr:uid="{00000000-0005-0000-0000-0000394A0000}"/>
    <cellStyle name="SAPBEXresItemX 2 6 8" xfId="17339" xr:uid="{00000000-0005-0000-0000-00003A4A0000}"/>
    <cellStyle name="SAPBEXresItemX 2 6 9" xfId="19194" xr:uid="{00000000-0005-0000-0000-00003B4A0000}"/>
    <cellStyle name="SAPBEXresItemX 2 7" xfId="2598" xr:uid="{00000000-0005-0000-0000-00003C4A0000}"/>
    <cellStyle name="SAPBEXresItemX 2 7 10" xfId="21454" xr:uid="{00000000-0005-0000-0000-00003D4A0000}"/>
    <cellStyle name="SAPBEXresItemX 2 7 11" xfId="23007" xr:uid="{00000000-0005-0000-0000-00003E4A0000}"/>
    <cellStyle name="SAPBEXresItemX 2 7 2" xfId="5500" xr:uid="{00000000-0005-0000-0000-00003F4A0000}"/>
    <cellStyle name="SAPBEXresItemX 2 7 3" xfId="7976" xr:uid="{00000000-0005-0000-0000-0000404A0000}"/>
    <cellStyle name="SAPBEXresItemX 2 7 4" xfId="9928" xr:uid="{00000000-0005-0000-0000-0000414A0000}"/>
    <cellStyle name="SAPBEXresItemX 2 7 5" xfId="11883" xr:uid="{00000000-0005-0000-0000-0000424A0000}"/>
    <cellStyle name="SAPBEXresItemX 2 7 6" xfId="13835" xr:uid="{00000000-0005-0000-0000-0000434A0000}"/>
    <cellStyle name="SAPBEXresItemX 2 7 7" xfId="11112" xr:uid="{00000000-0005-0000-0000-0000444A0000}"/>
    <cellStyle name="SAPBEXresItemX 2 7 8" xfId="17857" xr:uid="{00000000-0005-0000-0000-0000454A0000}"/>
    <cellStyle name="SAPBEXresItemX 2 7 9" xfId="19695" xr:uid="{00000000-0005-0000-0000-0000464A0000}"/>
    <cellStyle name="SAPBEXresItemX 2 8" xfId="2376" xr:uid="{00000000-0005-0000-0000-0000474A0000}"/>
    <cellStyle name="SAPBEXresItemX 2 8 10" xfId="21256" xr:uid="{00000000-0005-0000-0000-0000484A0000}"/>
    <cellStyle name="SAPBEXresItemX 2 8 11" xfId="22829" xr:uid="{00000000-0005-0000-0000-0000494A0000}"/>
    <cellStyle name="SAPBEXresItemX 2 8 2" xfId="5279" xr:uid="{00000000-0005-0000-0000-00004A4A0000}"/>
    <cellStyle name="SAPBEXresItemX 2 8 3" xfId="7755" xr:uid="{00000000-0005-0000-0000-00004B4A0000}"/>
    <cellStyle name="SAPBEXresItemX 2 8 4" xfId="9708" xr:uid="{00000000-0005-0000-0000-00004C4A0000}"/>
    <cellStyle name="SAPBEXresItemX 2 8 5" xfId="11662" xr:uid="{00000000-0005-0000-0000-00004D4A0000}"/>
    <cellStyle name="SAPBEXresItemX 2 8 6" xfId="13614" xr:uid="{00000000-0005-0000-0000-00004E4A0000}"/>
    <cellStyle name="SAPBEXresItemX 2 8 7" xfId="12421" xr:uid="{00000000-0005-0000-0000-00004F4A0000}"/>
    <cellStyle name="SAPBEXresItemX 2 8 8" xfId="17642" xr:uid="{00000000-0005-0000-0000-0000504A0000}"/>
    <cellStyle name="SAPBEXresItemX 2 8 9" xfId="19488" xr:uid="{00000000-0005-0000-0000-0000514A0000}"/>
    <cellStyle name="SAPBEXresItemX 2 9" xfId="3284" xr:uid="{00000000-0005-0000-0000-0000524A0000}"/>
    <cellStyle name="SAPBEXresItemX 20" xfId="14405" xr:uid="{00000000-0005-0000-0000-0000534A0000}"/>
    <cellStyle name="SAPBEXresItemX 21" xfId="17388" xr:uid="{00000000-0005-0000-0000-0000544A0000}"/>
    <cellStyle name="SAPBEXresItemX 22" xfId="16755" xr:uid="{00000000-0005-0000-0000-0000554A0000}"/>
    <cellStyle name="SAPBEXresItemX 23" xfId="21013" xr:uid="{00000000-0005-0000-0000-0000564A0000}"/>
    <cellStyle name="SAPBEXresItemX 3" xfId="466" xr:uid="{00000000-0005-0000-0000-0000574A0000}"/>
    <cellStyle name="SAPBEXresItemX 3 10" xfId="5847" xr:uid="{00000000-0005-0000-0000-0000584A0000}"/>
    <cellStyle name="SAPBEXresItemX 3 11" xfId="3222" xr:uid="{00000000-0005-0000-0000-0000594A0000}"/>
    <cellStyle name="SAPBEXresItemX 3 12" xfId="9621" xr:uid="{00000000-0005-0000-0000-00005A4A0000}"/>
    <cellStyle name="SAPBEXresItemX 3 13" xfId="11575" xr:uid="{00000000-0005-0000-0000-00005B4A0000}"/>
    <cellStyle name="SAPBEXresItemX 3 14" xfId="14302" xr:uid="{00000000-0005-0000-0000-00005C4A0000}"/>
    <cellStyle name="SAPBEXresItemX 3 15" xfId="13866" xr:uid="{00000000-0005-0000-0000-00005D4A0000}"/>
    <cellStyle name="SAPBEXresItemX 3 16" xfId="17558" xr:uid="{00000000-0005-0000-0000-00005E4A0000}"/>
    <cellStyle name="SAPBEXresItemX 3 17" xfId="8544" xr:uid="{00000000-0005-0000-0000-00005F4A0000}"/>
    <cellStyle name="SAPBEXresItemX 3 18" xfId="21175" xr:uid="{00000000-0005-0000-0000-0000604A0000}"/>
    <cellStyle name="SAPBEXresItemX 3 2" xfId="1014" xr:uid="{00000000-0005-0000-0000-0000614A0000}"/>
    <cellStyle name="SAPBEXresItemX 3 2 10" xfId="20061" xr:uid="{00000000-0005-0000-0000-0000624A0000}"/>
    <cellStyle name="SAPBEXresItemX 3 2 11" xfId="21808" xr:uid="{00000000-0005-0000-0000-0000634A0000}"/>
    <cellStyle name="SAPBEXresItemX 3 2 2" xfId="3917" xr:uid="{00000000-0005-0000-0000-0000644A0000}"/>
    <cellStyle name="SAPBEXresItemX 3 2 3" xfId="6395" xr:uid="{00000000-0005-0000-0000-0000654A0000}"/>
    <cellStyle name="SAPBEXresItemX 3 2 4" xfId="8352" xr:uid="{00000000-0005-0000-0000-0000664A0000}"/>
    <cellStyle name="SAPBEXresItemX 3 2 5" xfId="10305" xr:uid="{00000000-0005-0000-0000-0000674A0000}"/>
    <cellStyle name="SAPBEXresItemX 3 2 6" xfId="12260" xr:uid="{00000000-0005-0000-0000-0000684A0000}"/>
    <cellStyle name="SAPBEXresItemX 3 2 7" xfId="15659" xr:uid="{00000000-0005-0000-0000-0000694A0000}"/>
    <cellStyle name="SAPBEXresItemX 3 2 8" xfId="16338" xr:uid="{00000000-0005-0000-0000-00006A4A0000}"/>
    <cellStyle name="SAPBEXresItemX 3 2 9" xfId="18226" xr:uid="{00000000-0005-0000-0000-00006B4A0000}"/>
    <cellStyle name="SAPBEXresItemX 3 3" xfId="1327" xr:uid="{00000000-0005-0000-0000-00006C4A0000}"/>
    <cellStyle name="SAPBEXresItemX 3 3 10" xfId="20312" xr:uid="{00000000-0005-0000-0000-00006D4A0000}"/>
    <cellStyle name="SAPBEXresItemX 3 3 11" xfId="22004" xr:uid="{00000000-0005-0000-0000-00006E4A0000}"/>
    <cellStyle name="SAPBEXresItemX 3 3 2" xfId="4230" xr:uid="{00000000-0005-0000-0000-00006F4A0000}"/>
    <cellStyle name="SAPBEXresItemX 3 3 3" xfId="6708" xr:uid="{00000000-0005-0000-0000-0000704A0000}"/>
    <cellStyle name="SAPBEXresItemX 3 3 4" xfId="8664" xr:uid="{00000000-0005-0000-0000-0000714A0000}"/>
    <cellStyle name="SAPBEXresItemX 3 3 5" xfId="10617" xr:uid="{00000000-0005-0000-0000-0000724A0000}"/>
    <cellStyle name="SAPBEXresItemX 3 3 6" xfId="12571" xr:uid="{00000000-0005-0000-0000-0000734A0000}"/>
    <cellStyle name="SAPBEXresItemX 3 3 7" xfId="13038" xr:uid="{00000000-0005-0000-0000-0000744A0000}"/>
    <cellStyle name="SAPBEXresItemX 3 3 8" xfId="16633" xr:uid="{00000000-0005-0000-0000-0000754A0000}"/>
    <cellStyle name="SAPBEXresItemX 3 3 9" xfId="18505" xr:uid="{00000000-0005-0000-0000-0000764A0000}"/>
    <cellStyle name="SAPBEXresItemX 3 4" xfId="1672" xr:uid="{00000000-0005-0000-0000-0000774A0000}"/>
    <cellStyle name="SAPBEXresItemX 3 4 10" xfId="20640" xr:uid="{00000000-0005-0000-0000-0000784A0000}"/>
    <cellStyle name="SAPBEXresItemX 3 4 11" xfId="22312" xr:uid="{00000000-0005-0000-0000-0000794A0000}"/>
    <cellStyle name="SAPBEXresItemX 3 4 2" xfId="4575" xr:uid="{00000000-0005-0000-0000-00007A4A0000}"/>
    <cellStyle name="SAPBEXresItemX 3 4 3" xfId="7053" xr:uid="{00000000-0005-0000-0000-00007B4A0000}"/>
    <cellStyle name="SAPBEXresItemX 3 4 4" xfId="9009" xr:uid="{00000000-0005-0000-0000-00007C4A0000}"/>
    <cellStyle name="SAPBEXresItemX 3 4 5" xfId="10962" xr:uid="{00000000-0005-0000-0000-00007D4A0000}"/>
    <cellStyle name="SAPBEXresItemX 3 4 6" xfId="12916" xr:uid="{00000000-0005-0000-0000-00007E4A0000}"/>
    <cellStyle name="SAPBEXresItemX 3 4 7" xfId="8813" xr:uid="{00000000-0005-0000-0000-00007F4A0000}"/>
    <cellStyle name="SAPBEXresItemX 3 4 8" xfId="16971" xr:uid="{00000000-0005-0000-0000-0000804A0000}"/>
    <cellStyle name="SAPBEXresItemX 3 4 9" xfId="18842" xr:uid="{00000000-0005-0000-0000-0000814A0000}"/>
    <cellStyle name="SAPBEXresItemX 3 5" xfId="1939" xr:uid="{00000000-0005-0000-0000-0000824A0000}"/>
    <cellStyle name="SAPBEXresItemX 3 5 10" xfId="20850" xr:uid="{00000000-0005-0000-0000-0000834A0000}"/>
    <cellStyle name="SAPBEXresItemX 3 5 11" xfId="22464" xr:uid="{00000000-0005-0000-0000-0000844A0000}"/>
    <cellStyle name="SAPBEXresItemX 3 5 2" xfId="4842" xr:uid="{00000000-0005-0000-0000-0000854A0000}"/>
    <cellStyle name="SAPBEXresItemX 3 5 3" xfId="7320" xr:uid="{00000000-0005-0000-0000-0000864A0000}"/>
    <cellStyle name="SAPBEXresItemX 3 5 4" xfId="9274" xr:uid="{00000000-0005-0000-0000-0000874A0000}"/>
    <cellStyle name="SAPBEXresItemX 3 5 5" xfId="11228" xr:uid="{00000000-0005-0000-0000-0000884A0000}"/>
    <cellStyle name="SAPBEXresItemX 3 5 6" xfId="13180" xr:uid="{00000000-0005-0000-0000-0000894A0000}"/>
    <cellStyle name="SAPBEXresItemX 3 5 7" xfId="15402" xr:uid="{00000000-0005-0000-0000-00008A4A0000}"/>
    <cellStyle name="SAPBEXresItemX 3 5 8" xfId="17216" xr:uid="{00000000-0005-0000-0000-00008B4A0000}"/>
    <cellStyle name="SAPBEXresItemX 3 5 9" xfId="19075" xr:uid="{00000000-0005-0000-0000-00008C4A0000}"/>
    <cellStyle name="SAPBEXresItemX 3 6" xfId="2034" xr:uid="{00000000-0005-0000-0000-00008D4A0000}"/>
    <cellStyle name="SAPBEXresItemX 3 6 10" xfId="20936" xr:uid="{00000000-0005-0000-0000-00008E4A0000}"/>
    <cellStyle name="SAPBEXresItemX 3 6 11" xfId="22546" xr:uid="{00000000-0005-0000-0000-00008F4A0000}"/>
    <cellStyle name="SAPBEXresItemX 3 6 2" xfId="4937" xr:uid="{00000000-0005-0000-0000-0000904A0000}"/>
    <cellStyle name="SAPBEXresItemX 3 6 3" xfId="7414" xr:uid="{00000000-0005-0000-0000-0000914A0000}"/>
    <cellStyle name="SAPBEXresItemX 3 6 4" xfId="9367" xr:uid="{00000000-0005-0000-0000-0000924A0000}"/>
    <cellStyle name="SAPBEXresItemX 3 6 5" xfId="11322" xr:uid="{00000000-0005-0000-0000-0000934A0000}"/>
    <cellStyle name="SAPBEXresItemX 3 6 6" xfId="13274" xr:uid="{00000000-0005-0000-0000-0000944A0000}"/>
    <cellStyle name="SAPBEXresItemX 3 6 7" xfId="14145" xr:uid="{00000000-0005-0000-0000-0000954A0000}"/>
    <cellStyle name="SAPBEXresItemX 3 6 8" xfId="17306" xr:uid="{00000000-0005-0000-0000-0000964A0000}"/>
    <cellStyle name="SAPBEXresItemX 3 6 9" xfId="19161" xr:uid="{00000000-0005-0000-0000-0000974A0000}"/>
    <cellStyle name="SAPBEXresItemX 3 7" xfId="2492" xr:uid="{00000000-0005-0000-0000-0000984A0000}"/>
    <cellStyle name="SAPBEXresItemX 3 7 10" xfId="21350" xr:uid="{00000000-0005-0000-0000-0000994A0000}"/>
    <cellStyle name="SAPBEXresItemX 3 7 11" xfId="22904" xr:uid="{00000000-0005-0000-0000-00009A4A0000}"/>
    <cellStyle name="SAPBEXresItemX 3 7 2" xfId="5394" xr:uid="{00000000-0005-0000-0000-00009B4A0000}"/>
    <cellStyle name="SAPBEXresItemX 3 7 3" xfId="7870" xr:uid="{00000000-0005-0000-0000-00009C4A0000}"/>
    <cellStyle name="SAPBEXresItemX 3 7 4" xfId="9822" xr:uid="{00000000-0005-0000-0000-00009D4A0000}"/>
    <cellStyle name="SAPBEXresItemX 3 7 5" xfId="11777" xr:uid="{00000000-0005-0000-0000-00009E4A0000}"/>
    <cellStyle name="SAPBEXresItemX 3 7 6" xfId="13729" xr:uid="{00000000-0005-0000-0000-00009F4A0000}"/>
    <cellStyle name="SAPBEXresItemX 3 7 7" xfId="11116" xr:uid="{00000000-0005-0000-0000-0000A04A0000}"/>
    <cellStyle name="SAPBEXresItemX 3 7 8" xfId="17751" xr:uid="{00000000-0005-0000-0000-0000A14A0000}"/>
    <cellStyle name="SAPBEXresItemX 3 7 9" xfId="19590" xr:uid="{00000000-0005-0000-0000-0000A24A0000}"/>
    <cellStyle name="SAPBEXresItemX 3 8" xfId="2777" xr:uid="{00000000-0005-0000-0000-0000A34A0000}"/>
    <cellStyle name="SAPBEXresItemX 3 8 10" xfId="21614" xr:uid="{00000000-0005-0000-0000-0000A44A0000}"/>
    <cellStyle name="SAPBEXresItemX 3 8 11" xfId="23144" xr:uid="{00000000-0005-0000-0000-0000A54A0000}"/>
    <cellStyle name="SAPBEXresItemX 3 8 2" xfId="5679" xr:uid="{00000000-0005-0000-0000-0000A64A0000}"/>
    <cellStyle name="SAPBEXresItemX 3 8 3" xfId="8155" xr:uid="{00000000-0005-0000-0000-0000A74A0000}"/>
    <cellStyle name="SAPBEXresItemX 3 8 4" xfId="10107" xr:uid="{00000000-0005-0000-0000-0000A84A0000}"/>
    <cellStyle name="SAPBEXresItemX 3 8 5" xfId="12062" xr:uid="{00000000-0005-0000-0000-0000A94A0000}"/>
    <cellStyle name="SAPBEXresItemX 3 8 6" xfId="14012" xr:uid="{00000000-0005-0000-0000-0000AA4A0000}"/>
    <cellStyle name="SAPBEXresItemX 3 8 7" xfId="16141" xr:uid="{00000000-0005-0000-0000-0000AB4A0000}"/>
    <cellStyle name="SAPBEXresItemX 3 8 8" xfId="18029" xr:uid="{00000000-0005-0000-0000-0000AC4A0000}"/>
    <cellStyle name="SAPBEXresItemX 3 8 9" xfId="19864" xr:uid="{00000000-0005-0000-0000-0000AD4A0000}"/>
    <cellStyle name="SAPBEXresItemX 3 9" xfId="3369" xr:uid="{00000000-0005-0000-0000-0000AE4A0000}"/>
    <cellStyle name="SAPBEXresItemX 4" xfId="473" xr:uid="{00000000-0005-0000-0000-0000AF4A0000}"/>
    <cellStyle name="SAPBEXresItemX 4 10" xfId="5854" xr:uid="{00000000-0005-0000-0000-0000B04A0000}"/>
    <cellStyle name="SAPBEXresItemX 4 11" xfId="5913" xr:uid="{00000000-0005-0000-0000-0000B14A0000}"/>
    <cellStyle name="SAPBEXresItemX 4 12" xfId="5938" xr:uid="{00000000-0005-0000-0000-0000B24A0000}"/>
    <cellStyle name="SAPBEXresItemX 4 13" xfId="9574" xr:uid="{00000000-0005-0000-0000-0000B34A0000}"/>
    <cellStyle name="SAPBEXresItemX 4 14" xfId="15194" xr:uid="{00000000-0005-0000-0000-0000B44A0000}"/>
    <cellStyle name="SAPBEXresItemX 4 15" xfId="15024" xr:uid="{00000000-0005-0000-0000-0000B54A0000}"/>
    <cellStyle name="SAPBEXresItemX 4 16" xfId="15574" xr:uid="{00000000-0005-0000-0000-0000B64A0000}"/>
    <cellStyle name="SAPBEXresItemX 4 17" xfId="14421" xr:uid="{00000000-0005-0000-0000-0000B74A0000}"/>
    <cellStyle name="SAPBEXresItemX 4 18" xfId="10510" xr:uid="{00000000-0005-0000-0000-0000B84A0000}"/>
    <cellStyle name="SAPBEXresItemX 4 2" xfId="1021" xr:uid="{00000000-0005-0000-0000-0000B94A0000}"/>
    <cellStyle name="SAPBEXresItemX 4 2 10" xfId="20068" xr:uid="{00000000-0005-0000-0000-0000BA4A0000}"/>
    <cellStyle name="SAPBEXresItemX 4 2 11" xfId="21815" xr:uid="{00000000-0005-0000-0000-0000BB4A0000}"/>
    <cellStyle name="SAPBEXresItemX 4 2 2" xfId="3924" xr:uid="{00000000-0005-0000-0000-0000BC4A0000}"/>
    <cellStyle name="SAPBEXresItemX 4 2 3" xfId="6402" xr:uid="{00000000-0005-0000-0000-0000BD4A0000}"/>
    <cellStyle name="SAPBEXresItemX 4 2 4" xfId="8359" xr:uid="{00000000-0005-0000-0000-0000BE4A0000}"/>
    <cellStyle name="SAPBEXresItemX 4 2 5" xfId="10312" xr:uid="{00000000-0005-0000-0000-0000BF4A0000}"/>
    <cellStyle name="SAPBEXresItemX 4 2 6" xfId="12267" xr:uid="{00000000-0005-0000-0000-0000C04A0000}"/>
    <cellStyle name="SAPBEXresItemX 4 2 7" xfId="15521" xr:uid="{00000000-0005-0000-0000-0000C14A0000}"/>
    <cellStyle name="SAPBEXresItemX 4 2 8" xfId="16345" xr:uid="{00000000-0005-0000-0000-0000C24A0000}"/>
    <cellStyle name="SAPBEXresItemX 4 2 9" xfId="18233" xr:uid="{00000000-0005-0000-0000-0000C34A0000}"/>
    <cellStyle name="SAPBEXresItemX 4 3" xfId="1334" xr:uid="{00000000-0005-0000-0000-0000C44A0000}"/>
    <cellStyle name="SAPBEXresItemX 4 3 10" xfId="20319" xr:uid="{00000000-0005-0000-0000-0000C54A0000}"/>
    <cellStyle name="SAPBEXresItemX 4 3 11" xfId="22011" xr:uid="{00000000-0005-0000-0000-0000C64A0000}"/>
    <cellStyle name="SAPBEXresItemX 4 3 2" xfId="4237" xr:uid="{00000000-0005-0000-0000-0000C74A0000}"/>
    <cellStyle name="SAPBEXresItemX 4 3 3" xfId="6715" xr:uid="{00000000-0005-0000-0000-0000C84A0000}"/>
    <cellStyle name="SAPBEXresItemX 4 3 4" xfId="8671" xr:uid="{00000000-0005-0000-0000-0000C94A0000}"/>
    <cellStyle name="SAPBEXresItemX 4 3 5" xfId="10624" xr:uid="{00000000-0005-0000-0000-0000CA4A0000}"/>
    <cellStyle name="SAPBEXresItemX 4 3 6" xfId="12578" xr:uid="{00000000-0005-0000-0000-0000CB4A0000}"/>
    <cellStyle name="SAPBEXresItemX 4 3 7" xfId="14728" xr:uid="{00000000-0005-0000-0000-0000CC4A0000}"/>
    <cellStyle name="SAPBEXresItemX 4 3 8" xfId="16640" xr:uid="{00000000-0005-0000-0000-0000CD4A0000}"/>
    <cellStyle name="SAPBEXresItemX 4 3 9" xfId="18512" xr:uid="{00000000-0005-0000-0000-0000CE4A0000}"/>
    <cellStyle name="SAPBEXresItemX 4 4" xfId="1679" xr:uid="{00000000-0005-0000-0000-0000CF4A0000}"/>
    <cellStyle name="SAPBEXresItemX 4 4 10" xfId="20647" xr:uid="{00000000-0005-0000-0000-0000D04A0000}"/>
    <cellStyle name="SAPBEXresItemX 4 4 11" xfId="22319" xr:uid="{00000000-0005-0000-0000-0000D14A0000}"/>
    <cellStyle name="SAPBEXresItemX 4 4 2" xfId="4582" xr:uid="{00000000-0005-0000-0000-0000D24A0000}"/>
    <cellStyle name="SAPBEXresItemX 4 4 3" xfId="7060" xr:uid="{00000000-0005-0000-0000-0000D34A0000}"/>
    <cellStyle name="SAPBEXresItemX 4 4 4" xfId="9016" xr:uid="{00000000-0005-0000-0000-0000D44A0000}"/>
    <cellStyle name="SAPBEXresItemX 4 4 5" xfId="10969" xr:uid="{00000000-0005-0000-0000-0000D54A0000}"/>
    <cellStyle name="SAPBEXresItemX 4 4 6" xfId="12923" xr:uid="{00000000-0005-0000-0000-0000D64A0000}"/>
    <cellStyle name="SAPBEXresItemX 4 4 7" xfId="15532" xr:uid="{00000000-0005-0000-0000-0000D74A0000}"/>
    <cellStyle name="SAPBEXresItemX 4 4 8" xfId="16978" xr:uid="{00000000-0005-0000-0000-0000D84A0000}"/>
    <cellStyle name="SAPBEXresItemX 4 4 9" xfId="18849" xr:uid="{00000000-0005-0000-0000-0000D94A0000}"/>
    <cellStyle name="SAPBEXresItemX 4 5" xfId="1946" xr:uid="{00000000-0005-0000-0000-0000DA4A0000}"/>
    <cellStyle name="SAPBEXresItemX 4 5 10" xfId="20857" xr:uid="{00000000-0005-0000-0000-0000DB4A0000}"/>
    <cellStyle name="SAPBEXresItemX 4 5 11" xfId="22471" xr:uid="{00000000-0005-0000-0000-0000DC4A0000}"/>
    <cellStyle name="SAPBEXresItemX 4 5 2" xfId="4849" xr:uid="{00000000-0005-0000-0000-0000DD4A0000}"/>
    <cellStyle name="SAPBEXresItemX 4 5 3" xfId="7327" xr:uid="{00000000-0005-0000-0000-0000DE4A0000}"/>
    <cellStyle name="SAPBEXresItemX 4 5 4" xfId="9281" xr:uid="{00000000-0005-0000-0000-0000DF4A0000}"/>
    <cellStyle name="SAPBEXresItemX 4 5 5" xfId="11235" xr:uid="{00000000-0005-0000-0000-0000E04A0000}"/>
    <cellStyle name="SAPBEXresItemX 4 5 6" xfId="13187" xr:uid="{00000000-0005-0000-0000-0000E14A0000}"/>
    <cellStyle name="SAPBEXresItemX 4 5 7" xfId="5193" xr:uid="{00000000-0005-0000-0000-0000E24A0000}"/>
    <cellStyle name="SAPBEXresItemX 4 5 8" xfId="17223" xr:uid="{00000000-0005-0000-0000-0000E34A0000}"/>
    <cellStyle name="SAPBEXresItemX 4 5 9" xfId="19082" xr:uid="{00000000-0005-0000-0000-0000E44A0000}"/>
    <cellStyle name="SAPBEXresItemX 4 6" xfId="2248" xr:uid="{00000000-0005-0000-0000-0000E54A0000}"/>
    <cellStyle name="SAPBEXresItemX 4 6 10" xfId="21138" xr:uid="{00000000-0005-0000-0000-0000E64A0000}"/>
    <cellStyle name="SAPBEXresItemX 4 6 11" xfId="22723" xr:uid="{00000000-0005-0000-0000-0000E74A0000}"/>
    <cellStyle name="SAPBEXresItemX 4 6 2" xfId="5151" xr:uid="{00000000-0005-0000-0000-0000E84A0000}"/>
    <cellStyle name="SAPBEXresItemX 4 6 3" xfId="7627" xr:uid="{00000000-0005-0000-0000-0000E94A0000}"/>
    <cellStyle name="SAPBEXresItemX 4 6 4" xfId="9581" xr:uid="{00000000-0005-0000-0000-0000EA4A0000}"/>
    <cellStyle name="SAPBEXresItemX 4 6 5" xfId="11535" xr:uid="{00000000-0005-0000-0000-0000EB4A0000}"/>
    <cellStyle name="SAPBEXresItemX 4 6 6" xfId="13488" xr:uid="{00000000-0005-0000-0000-0000EC4A0000}"/>
    <cellStyle name="SAPBEXresItemX 4 6 7" xfId="15916" xr:uid="{00000000-0005-0000-0000-0000ED4A0000}"/>
    <cellStyle name="SAPBEXresItemX 4 6 8" xfId="17519" xr:uid="{00000000-0005-0000-0000-0000EE4A0000}"/>
    <cellStyle name="SAPBEXresItemX 4 6 9" xfId="19368" xr:uid="{00000000-0005-0000-0000-0000EF4A0000}"/>
    <cellStyle name="SAPBEXresItemX 4 7" xfId="2584" xr:uid="{00000000-0005-0000-0000-0000F04A0000}"/>
    <cellStyle name="SAPBEXresItemX 4 7 10" xfId="21440" xr:uid="{00000000-0005-0000-0000-0000F14A0000}"/>
    <cellStyle name="SAPBEXresItemX 4 7 11" xfId="22993" xr:uid="{00000000-0005-0000-0000-0000F24A0000}"/>
    <cellStyle name="SAPBEXresItemX 4 7 2" xfId="5486" xr:uid="{00000000-0005-0000-0000-0000F34A0000}"/>
    <cellStyle name="SAPBEXresItemX 4 7 3" xfId="7962" xr:uid="{00000000-0005-0000-0000-0000F44A0000}"/>
    <cellStyle name="SAPBEXresItemX 4 7 4" xfId="9914" xr:uid="{00000000-0005-0000-0000-0000F54A0000}"/>
    <cellStyle name="SAPBEXresItemX 4 7 5" xfId="11869" xr:uid="{00000000-0005-0000-0000-0000F64A0000}"/>
    <cellStyle name="SAPBEXresItemX 4 7 6" xfId="13821" xr:uid="{00000000-0005-0000-0000-0000F74A0000}"/>
    <cellStyle name="SAPBEXresItemX 4 7 7" xfId="15251" xr:uid="{00000000-0005-0000-0000-0000F84A0000}"/>
    <cellStyle name="SAPBEXresItemX 4 7 8" xfId="17843" xr:uid="{00000000-0005-0000-0000-0000F94A0000}"/>
    <cellStyle name="SAPBEXresItemX 4 7 9" xfId="19681" xr:uid="{00000000-0005-0000-0000-0000FA4A0000}"/>
    <cellStyle name="SAPBEXresItemX 4 8" xfId="2747" xr:uid="{00000000-0005-0000-0000-0000FB4A0000}"/>
    <cellStyle name="SAPBEXresItemX 4 8 10" xfId="21585" xr:uid="{00000000-0005-0000-0000-0000FC4A0000}"/>
    <cellStyle name="SAPBEXresItemX 4 8 11" xfId="23115" xr:uid="{00000000-0005-0000-0000-0000FD4A0000}"/>
    <cellStyle name="SAPBEXresItemX 4 8 2" xfId="5649" xr:uid="{00000000-0005-0000-0000-0000FE4A0000}"/>
    <cellStyle name="SAPBEXresItemX 4 8 3" xfId="8125" xr:uid="{00000000-0005-0000-0000-0000FF4A0000}"/>
    <cellStyle name="SAPBEXresItemX 4 8 4" xfId="10077" xr:uid="{00000000-0005-0000-0000-0000004B0000}"/>
    <cellStyle name="SAPBEXresItemX 4 8 5" xfId="12032" xr:uid="{00000000-0005-0000-0000-0000014B0000}"/>
    <cellStyle name="SAPBEXresItemX 4 8 6" xfId="13982" xr:uid="{00000000-0005-0000-0000-0000024B0000}"/>
    <cellStyle name="SAPBEXresItemX 4 8 7" xfId="16111" xr:uid="{00000000-0005-0000-0000-0000034B0000}"/>
    <cellStyle name="SAPBEXresItemX 4 8 8" xfId="17999" xr:uid="{00000000-0005-0000-0000-0000044B0000}"/>
    <cellStyle name="SAPBEXresItemX 4 8 9" xfId="19835" xr:uid="{00000000-0005-0000-0000-0000054B0000}"/>
    <cellStyle name="SAPBEXresItemX 4 9" xfId="3376" xr:uid="{00000000-0005-0000-0000-0000064B0000}"/>
    <cellStyle name="SAPBEXresItemX 5" xfId="497" xr:uid="{00000000-0005-0000-0000-0000074B0000}"/>
    <cellStyle name="SAPBEXresItemX 5 10" xfId="5878" xr:uid="{00000000-0005-0000-0000-0000084B0000}"/>
    <cellStyle name="SAPBEXresItemX 5 11" xfId="3437" xr:uid="{00000000-0005-0000-0000-0000094B0000}"/>
    <cellStyle name="SAPBEXresItemX 5 12" xfId="7901" xr:uid="{00000000-0005-0000-0000-00000A4B0000}"/>
    <cellStyle name="SAPBEXresItemX 5 13" xfId="9443" xr:uid="{00000000-0005-0000-0000-00000B4B0000}"/>
    <cellStyle name="SAPBEXresItemX 5 14" xfId="14572" xr:uid="{00000000-0005-0000-0000-00000C4B0000}"/>
    <cellStyle name="SAPBEXresItemX 5 15" xfId="14718" xr:uid="{00000000-0005-0000-0000-00000D4B0000}"/>
    <cellStyle name="SAPBEXresItemX 5 16" xfId="14351" xr:uid="{00000000-0005-0000-0000-00000E4B0000}"/>
    <cellStyle name="SAPBEXresItemX 5 17" xfId="15111" xr:uid="{00000000-0005-0000-0000-00000F4B0000}"/>
    <cellStyle name="SAPBEXresItemX 5 18" xfId="15106" xr:uid="{00000000-0005-0000-0000-0000104B0000}"/>
    <cellStyle name="SAPBEXresItemX 5 2" xfId="1045" xr:uid="{00000000-0005-0000-0000-0000114B0000}"/>
    <cellStyle name="SAPBEXresItemX 5 2 10" xfId="20092" xr:uid="{00000000-0005-0000-0000-0000124B0000}"/>
    <cellStyle name="SAPBEXresItemX 5 2 11" xfId="21839" xr:uid="{00000000-0005-0000-0000-0000134B0000}"/>
    <cellStyle name="SAPBEXresItemX 5 2 2" xfId="3948" xr:uid="{00000000-0005-0000-0000-0000144B0000}"/>
    <cellStyle name="SAPBEXresItemX 5 2 3" xfId="6426" xr:uid="{00000000-0005-0000-0000-0000154B0000}"/>
    <cellStyle name="SAPBEXresItemX 5 2 4" xfId="8383" xr:uid="{00000000-0005-0000-0000-0000164B0000}"/>
    <cellStyle name="SAPBEXresItemX 5 2 5" xfId="10336" xr:uid="{00000000-0005-0000-0000-0000174B0000}"/>
    <cellStyle name="SAPBEXresItemX 5 2 6" xfId="12291" xr:uid="{00000000-0005-0000-0000-0000184B0000}"/>
    <cellStyle name="SAPBEXresItemX 5 2 7" xfId="15834" xr:uid="{00000000-0005-0000-0000-0000194B0000}"/>
    <cellStyle name="SAPBEXresItemX 5 2 8" xfId="16369" xr:uid="{00000000-0005-0000-0000-00001A4B0000}"/>
    <cellStyle name="SAPBEXresItemX 5 2 9" xfId="18257" xr:uid="{00000000-0005-0000-0000-00001B4B0000}"/>
    <cellStyle name="SAPBEXresItemX 5 3" xfId="1358" xr:uid="{00000000-0005-0000-0000-00001C4B0000}"/>
    <cellStyle name="SAPBEXresItemX 5 3 10" xfId="20343" xr:uid="{00000000-0005-0000-0000-00001D4B0000}"/>
    <cellStyle name="SAPBEXresItemX 5 3 11" xfId="22035" xr:uid="{00000000-0005-0000-0000-00001E4B0000}"/>
    <cellStyle name="SAPBEXresItemX 5 3 2" xfId="4261" xr:uid="{00000000-0005-0000-0000-00001F4B0000}"/>
    <cellStyle name="SAPBEXresItemX 5 3 3" xfId="6739" xr:uid="{00000000-0005-0000-0000-0000204B0000}"/>
    <cellStyle name="SAPBEXresItemX 5 3 4" xfId="8695" xr:uid="{00000000-0005-0000-0000-0000214B0000}"/>
    <cellStyle name="SAPBEXresItemX 5 3 5" xfId="10648" xr:uid="{00000000-0005-0000-0000-0000224B0000}"/>
    <cellStyle name="SAPBEXresItemX 5 3 6" xfId="12602" xr:uid="{00000000-0005-0000-0000-0000234B0000}"/>
    <cellStyle name="SAPBEXresItemX 5 3 7" xfId="15958" xr:uid="{00000000-0005-0000-0000-0000244B0000}"/>
    <cellStyle name="SAPBEXresItemX 5 3 8" xfId="16664" xr:uid="{00000000-0005-0000-0000-0000254B0000}"/>
    <cellStyle name="SAPBEXresItemX 5 3 9" xfId="18536" xr:uid="{00000000-0005-0000-0000-0000264B0000}"/>
    <cellStyle name="SAPBEXresItemX 5 4" xfId="1703" xr:uid="{00000000-0005-0000-0000-0000274B0000}"/>
    <cellStyle name="SAPBEXresItemX 5 4 10" xfId="20671" xr:uid="{00000000-0005-0000-0000-0000284B0000}"/>
    <cellStyle name="SAPBEXresItemX 5 4 11" xfId="22343" xr:uid="{00000000-0005-0000-0000-0000294B0000}"/>
    <cellStyle name="SAPBEXresItemX 5 4 2" xfId="4606" xr:uid="{00000000-0005-0000-0000-00002A4B0000}"/>
    <cellStyle name="SAPBEXresItemX 5 4 3" xfId="7084" xr:uid="{00000000-0005-0000-0000-00002B4B0000}"/>
    <cellStyle name="SAPBEXresItemX 5 4 4" xfId="9040" xr:uid="{00000000-0005-0000-0000-00002C4B0000}"/>
    <cellStyle name="SAPBEXresItemX 5 4 5" xfId="10993" xr:uid="{00000000-0005-0000-0000-00002D4B0000}"/>
    <cellStyle name="SAPBEXresItemX 5 4 6" xfId="12947" xr:uid="{00000000-0005-0000-0000-00002E4B0000}"/>
    <cellStyle name="SAPBEXresItemX 5 4 7" xfId="14589" xr:uid="{00000000-0005-0000-0000-00002F4B0000}"/>
    <cellStyle name="SAPBEXresItemX 5 4 8" xfId="17002" xr:uid="{00000000-0005-0000-0000-0000304B0000}"/>
    <cellStyle name="SAPBEXresItemX 5 4 9" xfId="18873" xr:uid="{00000000-0005-0000-0000-0000314B0000}"/>
    <cellStyle name="SAPBEXresItemX 5 5" xfId="1970" xr:uid="{00000000-0005-0000-0000-0000324B0000}"/>
    <cellStyle name="SAPBEXresItemX 5 5 10" xfId="20881" xr:uid="{00000000-0005-0000-0000-0000334B0000}"/>
    <cellStyle name="SAPBEXresItemX 5 5 11" xfId="22495" xr:uid="{00000000-0005-0000-0000-0000344B0000}"/>
    <cellStyle name="SAPBEXresItemX 5 5 2" xfId="4873" xr:uid="{00000000-0005-0000-0000-0000354B0000}"/>
    <cellStyle name="SAPBEXresItemX 5 5 3" xfId="7351" xr:uid="{00000000-0005-0000-0000-0000364B0000}"/>
    <cellStyle name="SAPBEXresItemX 5 5 4" xfId="9305" xr:uid="{00000000-0005-0000-0000-0000374B0000}"/>
    <cellStyle name="SAPBEXresItemX 5 5 5" xfId="11259" xr:uid="{00000000-0005-0000-0000-0000384B0000}"/>
    <cellStyle name="SAPBEXresItemX 5 5 6" xfId="13211" xr:uid="{00000000-0005-0000-0000-0000394B0000}"/>
    <cellStyle name="SAPBEXresItemX 5 5 7" xfId="15789" xr:uid="{00000000-0005-0000-0000-00003A4B0000}"/>
    <cellStyle name="SAPBEXresItemX 5 5 8" xfId="17247" xr:uid="{00000000-0005-0000-0000-00003B4B0000}"/>
    <cellStyle name="SAPBEXresItemX 5 5 9" xfId="19106" xr:uid="{00000000-0005-0000-0000-00003C4B0000}"/>
    <cellStyle name="SAPBEXresItemX 5 6" xfId="2272" xr:uid="{00000000-0005-0000-0000-00003D4B0000}"/>
    <cellStyle name="SAPBEXresItemX 5 6 10" xfId="21162" xr:uid="{00000000-0005-0000-0000-00003E4B0000}"/>
    <cellStyle name="SAPBEXresItemX 5 6 11" xfId="22747" xr:uid="{00000000-0005-0000-0000-00003F4B0000}"/>
    <cellStyle name="SAPBEXresItemX 5 6 2" xfId="5175" xr:uid="{00000000-0005-0000-0000-0000404B0000}"/>
    <cellStyle name="SAPBEXresItemX 5 6 3" xfId="7651" xr:uid="{00000000-0005-0000-0000-0000414B0000}"/>
    <cellStyle name="SAPBEXresItemX 5 6 4" xfId="9605" xr:uid="{00000000-0005-0000-0000-0000424B0000}"/>
    <cellStyle name="SAPBEXresItemX 5 6 5" xfId="11559" xr:uid="{00000000-0005-0000-0000-0000434B0000}"/>
    <cellStyle name="SAPBEXresItemX 5 6 6" xfId="13512" xr:uid="{00000000-0005-0000-0000-0000444B0000}"/>
    <cellStyle name="SAPBEXresItemX 5 6 7" xfId="11300" xr:uid="{00000000-0005-0000-0000-0000454B0000}"/>
    <cellStyle name="SAPBEXresItemX 5 6 8" xfId="17543" xr:uid="{00000000-0005-0000-0000-0000464B0000}"/>
    <cellStyle name="SAPBEXresItemX 5 6 9" xfId="19392" xr:uid="{00000000-0005-0000-0000-0000474B0000}"/>
    <cellStyle name="SAPBEXresItemX 5 7" xfId="2506" xr:uid="{00000000-0005-0000-0000-0000484B0000}"/>
    <cellStyle name="SAPBEXresItemX 5 7 10" xfId="21364" xr:uid="{00000000-0005-0000-0000-0000494B0000}"/>
    <cellStyle name="SAPBEXresItemX 5 7 11" xfId="22918" xr:uid="{00000000-0005-0000-0000-00004A4B0000}"/>
    <cellStyle name="SAPBEXresItemX 5 7 2" xfId="5408" xr:uid="{00000000-0005-0000-0000-00004B4B0000}"/>
    <cellStyle name="SAPBEXresItemX 5 7 3" xfId="7884" xr:uid="{00000000-0005-0000-0000-00004C4B0000}"/>
    <cellStyle name="SAPBEXresItemX 5 7 4" xfId="9836" xr:uid="{00000000-0005-0000-0000-00004D4B0000}"/>
    <cellStyle name="SAPBEXresItemX 5 7 5" xfId="11791" xr:uid="{00000000-0005-0000-0000-00004E4B0000}"/>
    <cellStyle name="SAPBEXresItemX 5 7 6" xfId="13743" xr:uid="{00000000-0005-0000-0000-00004F4B0000}"/>
    <cellStyle name="SAPBEXresItemX 5 7 7" xfId="14978" xr:uid="{00000000-0005-0000-0000-0000504B0000}"/>
    <cellStyle name="SAPBEXresItemX 5 7 8" xfId="17765" xr:uid="{00000000-0005-0000-0000-0000514B0000}"/>
    <cellStyle name="SAPBEXresItemX 5 7 9" xfId="19604" xr:uid="{00000000-0005-0000-0000-0000524B0000}"/>
    <cellStyle name="SAPBEXresItemX 5 8" xfId="2333" xr:uid="{00000000-0005-0000-0000-0000534B0000}"/>
    <cellStyle name="SAPBEXresItemX 5 8 10" xfId="21213" xr:uid="{00000000-0005-0000-0000-0000544B0000}"/>
    <cellStyle name="SAPBEXresItemX 5 8 11" xfId="22789" xr:uid="{00000000-0005-0000-0000-0000554B0000}"/>
    <cellStyle name="SAPBEXresItemX 5 8 2" xfId="5236" xr:uid="{00000000-0005-0000-0000-0000564B0000}"/>
    <cellStyle name="SAPBEXresItemX 5 8 3" xfId="7712" xr:uid="{00000000-0005-0000-0000-0000574B0000}"/>
    <cellStyle name="SAPBEXresItemX 5 8 4" xfId="9665" xr:uid="{00000000-0005-0000-0000-0000584B0000}"/>
    <cellStyle name="SAPBEXresItemX 5 8 5" xfId="11619" xr:uid="{00000000-0005-0000-0000-0000594B0000}"/>
    <cellStyle name="SAPBEXresItemX 5 8 6" xfId="13571" xr:uid="{00000000-0005-0000-0000-00005A4B0000}"/>
    <cellStyle name="SAPBEXresItemX 5 8 7" xfId="15020" xr:uid="{00000000-0005-0000-0000-00005B4B0000}"/>
    <cellStyle name="SAPBEXresItemX 5 8 8" xfId="17599" xr:uid="{00000000-0005-0000-0000-00005C4B0000}"/>
    <cellStyle name="SAPBEXresItemX 5 8 9" xfId="19445" xr:uid="{00000000-0005-0000-0000-00005D4B0000}"/>
    <cellStyle name="SAPBEXresItemX 5 9" xfId="3400" xr:uid="{00000000-0005-0000-0000-00005E4B0000}"/>
    <cellStyle name="SAPBEXresItemX 6" xfId="884" xr:uid="{00000000-0005-0000-0000-00005F4B0000}"/>
    <cellStyle name="SAPBEXresItemX 6 10" xfId="15711" xr:uid="{00000000-0005-0000-0000-0000604B0000}"/>
    <cellStyle name="SAPBEXresItemX 6 11" xfId="17729" xr:uid="{00000000-0005-0000-0000-0000614B0000}"/>
    <cellStyle name="SAPBEXresItemX 6 12" xfId="19741" xr:uid="{00000000-0005-0000-0000-0000624B0000}"/>
    <cellStyle name="SAPBEXresItemX 6 13" xfId="21332" xr:uid="{00000000-0005-0000-0000-0000634B0000}"/>
    <cellStyle name="SAPBEXresItemX 6 2" xfId="2668" xr:uid="{00000000-0005-0000-0000-0000644B0000}"/>
    <cellStyle name="SAPBEXresItemX 6 2 10" xfId="21507" xr:uid="{00000000-0005-0000-0000-0000654B0000}"/>
    <cellStyle name="SAPBEXresItemX 6 2 11" xfId="23044" xr:uid="{00000000-0005-0000-0000-0000664B0000}"/>
    <cellStyle name="SAPBEXresItemX 6 2 2" xfId="5570" xr:uid="{00000000-0005-0000-0000-0000674B0000}"/>
    <cellStyle name="SAPBEXresItemX 6 2 3" xfId="8046" xr:uid="{00000000-0005-0000-0000-0000684B0000}"/>
    <cellStyle name="SAPBEXresItemX 6 2 4" xfId="9998" xr:uid="{00000000-0005-0000-0000-0000694B0000}"/>
    <cellStyle name="SAPBEXresItemX 6 2 5" xfId="11953" xr:uid="{00000000-0005-0000-0000-00006A4B0000}"/>
    <cellStyle name="SAPBEXresItemX 6 2 6" xfId="13903" xr:uid="{00000000-0005-0000-0000-00006B4B0000}"/>
    <cellStyle name="SAPBEXresItemX 6 2 7" xfId="16032" xr:uid="{00000000-0005-0000-0000-00006C4B0000}"/>
    <cellStyle name="SAPBEXresItemX 6 2 8" xfId="17921" xr:uid="{00000000-0005-0000-0000-00006D4B0000}"/>
    <cellStyle name="SAPBEXresItemX 6 2 9" xfId="19757" xr:uid="{00000000-0005-0000-0000-00006E4B0000}"/>
    <cellStyle name="SAPBEXresItemX 6 3" xfId="2739" xr:uid="{00000000-0005-0000-0000-00006F4B0000}"/>
    <cellStyle name="SAPBEXresItemX 6 3 10" xfId="21577" xr:uid="{00000000-0005-0000-0000-0000704B0000}"/>
    <cellStyle name="SAPBEXresItemX 6 3 11" xfId="23107" xr:uid="{00000000-0005-0000-0000-0000714B0000}"/>
    <cellStyle name="SAPBEXresItemX 6 3 2" xfId="5641" xr:uid="{00000000-0005-0000-0000-0000724B0000}"/>
    <cellStyle name="SAPBEXresItemX 6 3 3" xfId="8117" xr:uid="{00000000-0005-0000-0000-0000734B0000}"/>
    <cellStyle name="SAPBEXresItemX 6 3 4" xfId="10069" xr:uid="{00000000-0005-0000-0000-0000744B0000}"/>
    <cellStyle name="SAPBEXresItemX 6 3 5" xfId="12024" xr:uid="{00000000-0005-0000-0000-0000754B0000}"/>
    <cellStyle name="SAPBEXresItemX 6 3 6" xfId="13974" xr:uid="{00000000-0005-0000-0000-0000764B0000}"/>
    <cellStyle name="SAPBEXresItemX 6 3 7" xfId="16103" xr:uid="{00000000-0005-0000-0000-0000774B0000}"/>
    <cellStyle name="SAPBEXresItemX 6 3 8" xfId="17991" xr:uid="{00000000-0005-0000-0000-0000784B0000}"/>
    <cellStyle name="SAPBEXresItemX 6 3 9" xfId="19827" xr:uid="{00000000-0005-0000-0000-0000794B0000}"/>
    <cellStyle name="SAPBEXresItemX 6 4" xfId="3787" xr:uid="{00000000-0005-0000-0000-00007A4B0000}"/>
    <cellStyle name="SAPBEXresItemX 6 5" xfId="6265" xr:uid="{00000000-0005-0000-0000-00007B4B0000}"/>
    <cellStyle name="SAPBEXresItemX 6 6" xfId="6039" xr:uid="{00000000-0005-0000-0000-00007C4B0000}"/>
    <cellStyle name="SAPBEXresItemX 6 7" xfId="9799" xr:uid="{00000000-0005-0000-0000-00007D4B0000}"/>
    <cellStyle name="SAPBEXresItemX 6 8" xfId="11754" xr:uid="{00000000-0005-0000-0000-00007E4B0000}"/>
    <cellStyle name="SAPBEXresItemX 6 9" xfId="13474" xr:uid="{00000000-0005-0000-0000-00007F4B0000}"/>
    <cellStyle name="SAPBEXresItemX 7" xfId="846" xr:uid="{00000000-0005-0000-0000-0000804B0000}"/>
    <cellStyle name="SAPBEXresItemX 7 10" xfId="19742" xr:uid="{00000000-0005-0000-0000-0000814B0000}"/>
    <cellStyle name="SAPBEXresItemX 7 11" xfId="21333" xr:uid="{00000000-0005-0000-0000-0000824B0000}"/>
    <cellStyle name="SAPBEXresItemX 7 2" xfId="3749" xr:uid="{00000000-0005-0000-0000-0000834B0000}"/>
    <cellStyle name="SAPBEXresItemX 7 3" xfId="6227" xr:uid="{00000000-0005-0000-0000-0000844B0000}"/>
    <cellStyle name="SAPBEXresItemX 7 4" xfId="6049" xr:uid="{00000000-0005-0000-0000-0000854B0000}"/>
    <cellStyle name="SAPBEXresItemX 7 5" xfId="9801" xr:uid="{00000000-0005-0000-0000-0000864B0000}"/>
    <cellStyle name="SAPBEXresItemX 7 6" xfId="11756" xr:uid="{00000000-0005-0000-0000-0000874B0000}"/>
    <cellStyle name="SAPBEXresItemX 7 7" xfId="15986" xr:uid="{00000000-0005-0000-0000-0000884B0000}"/>
    <cellStyle name="SAPBEXresItemX 7 8" xfId="15097" xr:uid="{00000000-0005-0000-0000-0000894B0000}"/>
    <cellStyle name="SAPBEXresItemX 7 9" xfId="17730" xr:uid="{00000000-0005-0000-0000-00008A4B0000}"/>
    <cellStyle name="SAPBEXresItemX 8" xfId="1543" xr:uid="{00000000-0005-0000-0000-00008B4B0000}"/>
    <cellStyle name="SAPBEXresItemX 8 10" xfId="20512" xr:uid="{00000000-0005-0000-0000-00008C4B0000}"/>
    <cellStyle name="SAPBEXresItemX 8 11" xfId="22184" xr:uid="{00000000-0005-0000-0000-00008D4B0000}"/>
    <cellStyle name="SAPBEXresItemX 8 2" xfId="4446" xr:uid="{00000000-0005-0000-0000-00008E4B0000}"/>
    <cellStyle name="SAPBEXresItemX 8 3" xfId="6924" xr:uid="{00000000-0005-0000-0000-00008F4B0000}"/>
    <cellStyle name="SAPBEXresItemX 8 4" xfId="8880" xr:uid="{00000000-0005-0000-0000-0000904B0000}"/>
    <cellStyle name="SAPBEXresItemX 8 5" xfId="10833" xr:uid="{00000000-0005-0000-0000-0000914B0000}"/>
    <cellStyle name="SAPBEXresItemX 8 6" xfId="12787" xr:uid="{00000000-0005-0000-0000-0000924B0000}"/>
    <cellStyle name="SAPBEXresItemX 8 7" xfId="15483" xr:uid="{00000000-0005-0000-0000-0000934B0000}"/>
    <cellStyle name="SAPBEXresItemX 8 8" xfId="16842" xr:uid="{00000000-0005-0000-0000-0000944B0000}"/>
    <cellStyle name="SAPBEXresItemX 8 9" xfId="18714" xr:uid="{00000000-0005-0000-0000-0000954B0000}"/>
    <cellStyle name="SAPBEXresItemX 9" xfId="1425" xr:uid="{00000000-0005-0000-0000-0000964B0000}"/>
    <cellStyle name="SAPBEXresItemX 9 10" xfId="20405" xr:uid="{00000000-0005-0000-0000-0000974B0000}"/>
    <cellStyle name="SAPBEXresItemX 9 11" xfId="22095" xr:uid="{00000000-0005-0000-0000-0000984B0000}"/>
    <cellStyle name="SAPBEXresItemX 9 2" xfId="4328" xr:uid="{00000000-0005-0000-0000-0000994B0000}"/>
    <cellStyle name="SAPBEXresItemX 9 3" xfId="6806" xr:uid="{00000000-0005-0000-0000-00009A4B0000}"/>
    <cellStyle name="SAPBEXresItemX 9 4" xfId="8762" xr:uid="{00000000-0005-0000-0000-00009B4B0000}"/>
    <cellStyle name="SAPBEXresItemX 9 5" xfId="10715" xr:uid="{00000000-0005-0000-0000-00009C4B0000}"/>
    <cellStyle name="SAPBEXresItemX 9 6" xfId="12669" xr:uid="{00000000-0005-0000-0000-00009D4B0000}"/>
    <cellStyle name="SAPBEXresItemX 9 7" xfId="15695" xr:uid="{00000000-0005-0000-0000-00009E4B0000}"/>
    <cellStyle name="SAPBEXresItemX 9 8" xfId="16726" xr:uid="{00000000-0005-0000-0000-00009F4B0000}"/>
    <cellStyle name="SAPBEXresItemX 9 9" xfId="18599" xr:uid="{00000000-0005-0000-0000-0000A04B0000}"/>
    <cellStyle name="SAPBEXstdData" xfId="333" xr:uid="{00000000-0005-0000-0000-0000A14B0000}"/>
    <cellStyle name="SAPBEXstdData 10" xfId="2173" xr:uid="{00000000-0005-0000-0000-0000A24B0000}"/>
    <cellStyle name="SAPBEXstdData 10 10" xfId="21067" xr:uid="{00000000-0005-0000-0000-0000A34B0000}"/>
    <cellStyle name="SAPBEXstdData 10 11" xfId="22658" xr:uid="{00000000-0005-0000-0000-0000A44B0000}"/>
    <cellStyle name="SAPBEXstdData 10 2" xfId="5076" xr:uid="{00000000-0005-0000-0000-0000A54B0000}"/>
    <cellStyle name="SAPBEXstdData 10 3" xfId="7553" xr:uid="{00000000-0005-0000-0000-0000A64B0000}"/>
    <cellStyle name="SAPBEXstdData 10 4" xfId="9506" xr:uid="{00000000-0005-0000-0000-0000A74B0000}"/>
    <cellStyle name="SAPBEXstdData 10 5" xfId="11460" xr:uid="{00000000-0005-0000-0000-0000A84B0000}"/>
    <cellStyle name="SAPBEXstdData 10 6" xfId="13413" xr:uid="{00000000-0005-0000-0000-0000A94B0000}"/>
    <cellStyle name="SAPBEXstdData 10 7" xfId="13048" xr:uid="{00000000-0005-0000-0000-0000AA4B0000}"/>
    <cellStyle name="SAPBEXstdData 10 8" xfId="17444" xr:uid="{00000000-0005-0000-0000-0000AB4B0000}"/>
    <cellStyle name="SAPBEXstdData 10 9" xfId="19296" xr:uid="{00000000-0005-0000-0000-0000AC4B0000}"/>
    <cellStyle name="SAPBEXstdData 11" xfId="2409" xr:uid="{00000000-0005-0000-0000-0000AD4B0000}"/>
    <cellStyle name="SAPBEXstdData 11 10" xfId="21289" xr:uid="{00000000-0005-0000-0000-0000AE4B0000}"/>
    <cellStyle name="SAPBEXstdData 11 11" xfId="22862" xr:uid="{00000000-0005-0000-0000-0000AF4B0000}"/>
    <cellStyle name="SAPBEXstdData 11 2" xfId="5312" xr:uid="{00000000-0005-0000-0000-0000B04B0000}"/>
    <cellStyle name="SAPBEXstdData 11 3" xfId="7788" xr:uid="{00000000-0005-0000-0000-0000B14B0000}"/>
    <cellStyle name="SAPBEXstdData 11 4" xfId="9741" xr:uid="{00000000-0005-0000-0000-0000B24B0000}"/>
    <cellStyle name="SAPBEXstdData 11 5" xfId="11695" xr:uid="{00000000-0005-0000-0000-0000B34B0000}"/>
    <cellStyle name="SAPBEXstdData 11 6" xfId="13647" xr:uid="{00000000-0005-0000-0000-0000B44B0000}"/>
    <cellStyle name="SAPBEXstdData 11 7" xfId="12425" xr:uid="{00000000-0005-0000-0000-0000B54B0000}"/>
    <cellStyle name="SAPBEXstdData 11 8" xfId="17675" xr:uid="{00000000-0005-0000-0000-0000B64B0000}"/>
    <cellStyle name="SAPBEXstdData 11 9" xfId="19521" xr:uid="{00000000-0005-0000-0000-0000B74B0000}"/>
    <cellStyle name="SAPBEXstdData 12" xfId="2721" xr:uid="{00000000-0005-0000-0000-0000B84B0000}"/>
    <cellStyle name="SAPBEXstdData 12 10" xfId="21559" xr:uid="{00000000-0005-0000-0000-0000B94B0000}"/>
    <cellStyle name="SAPBEXstdData 12 11" xfId="23089" xr:uid="{00000000-0005-0000-0000-0000BA4B0000}"/>
    <cellStyle name="SAPBEXstdData 12 2" xfId="5623" xr:uid="{00000000-0005-0000-0000-0000BB4B0000}"/>
    <cellStyle name="SAPBEXstdData 12 3" xfId="8099" xr:uid="{00000000-0005-0000-0000-0000BC4B0000}"/>
    <cellStyle name="SAPBEXstdData 12 4" xfId="10051" xr:uid="{00000000-0005-0000-0000-0000BD4B0000}"/>
    <cellStyle name="SAPBEXstdData 12 5" xfId="12006" xr:uid="{00000000-0005-0000-0000-0000BE4B0000}"/>
    <cellStyle name="SAPBEXstdData 12 6" xfId="13956" xr:uid="{00000000-0005-0000-0000-0000BF4B0000}"/>
    <cellStyle name="SAPBEXstdData 12 7" xfId="16085" xr:uid="{00000000-0005-0000-0000-0000C04B0000}"/>
    <cellStyle name="SAPBEXstdData 12 8" xfId="17973" xr:uid="{00000000-0005-0000-0000-0000C14B0000}"/>
    <cellStyle name="SAPBEXstdData 12 9" xfId="19809" xr:uid="{00000000-0005-0000-0000-0000C24B0000}"/>
    <cellStyle name="SAPBEXstdData 13" xfId="2306" xr:uid="{00000000-0005-0000-0000-0000C34B0000}"/>
    <cellStyle name="SAPBEXstdData 13 10" xfId="21187" xr:uid="{00000000-0005-0000-0000-0000C44B0000}"/>
    <cellStyle name="SAPBEXstdData 13 11" xfId="22764" xr:uid="{00000000-0005-0000-0000-0000C54B0000}"/>
    <cellStyle name="SAPBEXstdData 13 2" xfId="5209" xr:uid="{00000000-0005-0000-0000-0000C64B0000}"/>
    <cellStyle name="SAPBEXstdData 13 3" xfId="7685" xr:uid="{00000000-0005-0000-0000-0000C74B0000}"/>
    <cellStyle name="SAPBEXstdData 13 4" xfId="9638" xr:uid="{00000000-0005-0000-0000-0000C84B0000}"/>
    <cellStyle name="SAPBEXstdData 13 5" xfId="11592" xr:uid="{00000000-0005-0000-0000-0000C94B0000}"/>
    <cellStyle name="SAPBEXstdData 13 6" xfId="13544" xr:uid="{00000000-0005-0000-0000-0000CA4B0000}"/>
    <cellStyle name="SAPBEXstdData 13 7" xfId="3521" xr:uid="{00000000-0005-0000-0000-0000CB4B0000}"/>
    <cellStyle name="SAPBEXstdData 13 8" xfId="17573" xr:uid="{00000000-0005-0000-0000-0000CC4B0000}"/>
    <cellStyle name="SAPBEXstdData 13 9" xfId="19419" xr:uid="{00000000-0005-0000-0000-0000CD4B0000}"/>
    <cellStyle name="SAPBEXstdData 14" xfId="3236" xr:uid="{00000000-0005-0000-0000-0000CE4B0000}"/>
    <cellStyle name="SAPBEXstdData 15" xfId="3425" xr:uid="{00000000-0005-0000-0000-0000CF4B0000}"/>
    <cellStyle name="SAPBEXstdData 16" xfId="7497" xr:uid="{00000000-0005-0000-0000-0000D04B0000}"/>
    <cellStyle name="SAPBEXstdData 17" xfId="8812" xr:uid="{00000000-0005-0000-0000-0000D14B0000}"/>
    <cellStyle name="SAPBEXstdData 18" xfId="10765" xr:uid="{00000000-0005-0000-0000-0000D24B0000}"/>
    <cellStyle name="SAPBEXstdData 19" xfId="15394" xr:uid="{00000000-0005-0000-0000-0000D34B0000}"/>
    <cellStyle name="SAPBEXstdData 2" xfId="366" xr:uid="{00000000-0005-0000-0000-0000D44B0000}"/>
    <cellStyle name="SAPBEXstdData 2 10" xfId="3269" xr:uid="{00000000-0005-0000-0000-0000D54B0000}"/>
    <cellStyle name="SAPBEXstdData 2 11" xfId="3636" xr:uid="{00000000-0005-0000-0000-0000D64B0000}"/>
    <cellStyle name="SAPBEXstdData 2 12" xfId="7480" xr:uid="{00000000-0005-0000-0000-0000D74B0000}"/>
    <cellStyle name="SAPBEXstdData 2 13" xfId="8793" xr:uid="{00000000-0005-0000-0000-0000D84B0000}"/>
    <cellStyle name="SAPBEXstdData 2 14" xfId="10746" xr:uid="{00000000-0005-0000-0000-0000D94B0000}"/>
    <cellStyle name="SAPBEXstdData 2 15" xfId="15950" xr:uid="{00000000-0005-0000-0000-0000DA4B0000}"/>
    <cellStyle name="SAPBEXstdData 2 16" xfId="15370" xr:uid="{00000000-0005-0000-0000-0000DB4B0000}"/>
    <cellStyle name="SAPBEXstdData 2 17" xfId="16757" xr:uid="{00000000-0005-0000-0000-0000DC4B0000}"/>
    <cellStyle name="SAPBEXstdData 2 18" xfId="18646" xr:uid="{00000000-0005-0000-0000-0000DD4B0000}"/>
    <cellStyle name="SAPBEXstdData 2 19" xfId="20432" xr:uid="{00000000-0005-0000-0000-0000DE4B0000}"/>
    <cellStyle name="SAPBEXstdData 2 2" xfId="622" xr:uid="{00000000-0005-0000-0000-0000DF4B0000}"/>
    <cellStyle name="SAPBEXstdData 2 2 10" xfId="15647" xr:uid="{00000000-0005-0000-0000-0000E04B0000}"/>
    <cellStyle name="SAPBEXstdData 2 2 11" xfId="15084" xr:uid="{00000000-0005-0000-0000-0000E14B0000}"/>
    <cellStyle name="SAPBEXstdData 2 2 12" xfId="14314" xr:uid="{00000000-0005-0000-0000-0000E24B0000}"/>
    <cellStyle name="SAPBEXstdData 2 2 13" xfId="18386" xr:uid="{00000000-0005-0000-0000-0000E34B0000}"/>
    <cellStyle name="SAPBEXstdData 2 2 14" xfId="17111" xr:uid="{00000000-0005-0000-0000-0000E44B0000}"/>
    <cellStyle name="SAPBEXstdData 2 2 2" xfId="1116" xr:uid="{00000000-0005-0000-0000-0000E54B0000}"/>
    <cellStyle name="SAPBEXstdData 2 2 2 10" xfId="20157" xr:uid="{00000000-0005-0000-0000-0000E64B0000}"/>
    <cellStyle name="SAPBEXstdData 2 2 2 11" xfId="21896" xr:uid="{00000000-0005-0000-0000-0000E74B0000}"/>
    <cellStyle name="SAPBEXstdData 2 2 2 2" xfId="4019" xr:uid="{00000000-0005-0000-0000-0000E84B0000}"/>
    <cellStyle name="SAPBEXstdData 2 2 2 3" xfId="6497" xr:uid="{00000000-0005-0000-0000-0000E94B0000}"/>
    <cellStyle name="SAPBEXstdData 2 2 2 4" xfId="8454" xr:uid="{00000000-0005-0000-0000-0000EA4B0000}"/>
    <cellStyle name="SAPBEXstdData 2 2 2 5" xfId="10407" xr:uid="{00000000-0005-0000-0000-0000EB4B0000}"/>
    <cellStyle name="SAPBEXstdData 2 2 2 6" xfId="12361" xr:uid="{00000000-0005-0000-0000-0000EC4B0000}"/>
    <cellStyle name="SAPBEXstdData 2 2 2 7" xfId="15723" xr:uid="{00000000-0005-0000-0000-0000ED4B0000}"/>
    <cellStyle name="SAPBEXstdData 2 2 2 8" xfId="16437" xr:uid="{00000000-0005-0000-0000-0000EE4B0000}"/>
    <cellStyle name="SAPBEXstdData 2 2 2 9" xfId="18325" xr:uid="{00000000-0005-0000-0000-0000EF4B0000}"/>
    <cellStyle name="SAPBEXstdData 2 2 3" xfId="1401" xr:uid="{00000000-0005-0000-0000-0000F04B0000}"/>
    <cellStyle name="SAPBEXstdData 2 2 3 10" xfId="20381" xr:uid="{00000000-0005-0000-0000-0000F14B0000}"/>
    <cellStyle name="SAPBEXstdData 2 2 3 11" xfId="22073" xr:uid="{00000000-0005-0000-0000-0000F24B0000}"/>
    <cellStyle name="SAPBEXstdData 2 2 3 2" xfId="4304" xr:uid="{00000000-0005-0000-0000-0000F34B0000}"/>
    <cellStyle name="SAPBEXstdData 2 2 3 3" xfId="6782" xr:uid="{00000000-0005-0000-0000-0000F44B0000}"/>
    <cellStyle name="SAPBEXstdData 2 2 3 4" xfId="8738" xr:uid="{00000000-0005-0000-0000-0000F54B0000}"/>
    <cellStyle name="SAPBEXstdData 2 2 3 5" xfId="10691" xr:uid="{00000000-0005-0000-0000-0000F64B0000}"/>
    <cellStyle name="SAPBEXstdData 2 2 3 6" xfId="12645" xr:uid="{00000000-0005-0000-0000-0000F74B0000}"/>
    <cellStyle name="SAPBEXstdData 2 2 3 7" xfId="14550" xr:uid="{00000000-0005-0000-0000-0000F84B0000}"/>
    <cellStyle name="SAPBEXstdData 2 2 3 8" xfId="16702" xr:uid="{00000000-0005-0000-0000-0000F94B0000}"/>
    <cellStyle name="SAPBEXstdData 2 2 3 9" xfId="18575" xr:uid="{00000000-0005-0000-0000-0000FA4B0000}"/>
    <cellStyle name="SAPBEXstdData 2 2 4" xfId="2015" xr:uid="{00000000-0005-0000-0000-0000FB4B0000}"/>
    <cellStyle name="SAPBEXstdData 2 2 4 10" xfId="20922" xr:uid="{00000000-0005-0000-0000-0000FC4B0000}"/>
    <cellStyle name="SAPBEXstdData 2 2 4 11" xfId="22535" xr:uid="{00000000-0005-0000-0000-0000FD4B0000}"/>
    <cellStyle name="SAPBEXstdData 2 2 4 2" xfId="4918" xr:uid="{00000000-0005-0000-0000-0000FE4B0000}"/>
    <cellStyle name="SAPBEXstdData 2 2 4 3" xfId="7396" xr:uid="{00000000-0005-0000-0000-0000FF4B0000}"/>
    <cellStyle name="SAPBEXstdData 2 2 4 4" xfId="9349" xr:uid="{00000000-0005-0000-0000-0000004C0000}"/>
    <cellStyle name="SAPBEXstdData 2 2 4 5" xfId="11303" xr:uid="{00000000-0005-0000-0000-0000014C0000}"/>
    <cellStyle name="SAPBEXstdData 2 2 4 6" xfId="13256" xr:uid="{00000000-0005-0000-0000-0000024C0000}"/>
    <cellStyle name="SAPBEXstdData 2 2 4 7" xfId="15838" xr:uid="{00000000-0005-0000-0000-0000034C0000}"/>
    <cellStyle name="SAPBEXstdData 2 2 4 8" xfId="17290" xr:uid="{00000000-0005-0000-0000-0000044C0000}"/>
    <cellStyle name="SAPBEXstdData 2 2 4 9" xfId="19146" xr:uid="{00000000-0005-0000-0000-0000054C0000}"/>
    <cellStyle name="SAPBEXstdData 2 2 5" xfId="3525" xr:uid="{00000000-0005-0000-0000-0000064C0000}"/>
    <cellStyle name="SAPBEXstdData 2 2 6" xfId="6003" xr:uid="{00000000-0005-0000-0000-0000074C0000}"/>
    <cellStyle name="SAPBEXstdData 2 2 7" xfId="6585" xr:uid="{00000000-0005-0000-0000-0000084C0000}"/>
    <cellStyle name="SAPBEXstdData 2 2 8" xfId="8026" xr:uid="{00000000-0005-0000-0000-0000094C0000}"/>
    <cellStyle name="SAPBEXstdData 2 2 9" xfId="9157" xr:uid="{00000000-0005-0000-0000-00000A4C0000}"/>
    <cellStyle name="SAPBEXstdData 2 3" xfId="916" xr:uid="{00000000-0005-0000-0000-00000B4C0000}"/>
    <cellStyle name="SAPBEXstdData 2 3 10" xfId="18934" xr:uid="{00000000-0005-0000-0000-00000C4C0000}"/>
    <cellStyle name="SAPBEXstdData 2 3 11" xfId="19744" xr:uid="{00000000-0005-0000-0000-00000D4C0000}"/>
    <cellStyle name="SAPBEXstdData 2 3 2" xfId="3819" xr:uid="{00000000-0005-0000-0000-00000E4C0000}"/>
    <cellStyle name="SAPBEXstdData 2 3 3" xfId="6297" xr:uid="{00000000-0005-0000-0000-00000F4C0000}"/>
    <cellStyle name="SAPBEXstdData 2 3 4" xfId="6509" xr:uid="{00000000-0005-0000-0000-0000104C0000}"/>
    <cellStyle name="SAPBEXstdData 2 3 5" xfId="6099" xr:uid="{00000000-0005-0000-0000-0000114C0000}"/>
    <cellStyle name="SAPBEXstdData 2 3 6" xfId="9804" xr:uid="{00000000-0005-0000-0000-0000124C0000}"/>
    <cellStyle name="SAPBEXstdData 2 3 7" xfId="7843" xr:uid="{00000000-0005-0000-0000-0000134C0000}"/>
    <cellStyle name="SAPBEXstdData 2 3 8" xfId="15474" xr:uid="{00000000-0005-0000-0000-0000144C0000}"/>
    <cellStyle name="SAPBEXstdData 2 3 9" xfId="14291" xr:uid="{00000000-0005-0000-0000-0000154C0000}"/>
    <cellStyle name="SAPBEXstdData 2 4" xfId="1231" xr:uid="{00000000-0005-0000-0000-0000164C0000}"/>
    <cellStyle name="SAPBEXstdData 2 4 10" xfId="20218" xr:uid="{00000000-0005-0000-0000-0000174C0000}"/>
    <cellStyle name="SAPBEXstdData 2 4 11" xfId="21910" xr:uid="{00000000-0005-0000-0000-0000184C0000}"/>
    <cellStyle name="SAPBEXstdData 2 4 2" xfId="4134" xr:uid="{00000000-0005-0000-0000-0000194C0000}"/>
    <cellStyle name="SAPBEXstdData 2 4 3" xfId="6612" xr:uid="{00000000-0005-0000-0000-00001A4C0000}"/>
    <cellStyle name="SAPBEXstdData 2 4 4" xfId="8568" xr:uid="{00000000-0005-0000-0000-00001B4C0000}"/>
    <cellStyle name="SAPBEXstdData 2 4 5" xfId="10521" xr:uid="{00000000-0005-0000-0000-00001C4C0000}"/>
    <cellStyle name="SAPBEXstdData 2 4 6" xfId="12475" xr:uid="{00000000-0005-0000-0000-00001D4C0000}"/>
    <cellStyle name="SAPBEXstdData 2 4 7" xfId="13031" xr:uid="{00000000-0005-0000-0000-00001E4C0000}"/>
    <cellStyle name="SAPBEXstdData 2 4 8" xfId="16537" xr:uid="{00000000-0005-0000-0000-00001F4C0000}"/>
    <cellStyle name="SAPBEXstdData 2 4 9" xfId="18410" xr:uid="{00000000-0005-0000-0000-0000204C0000}"/>
    <cellStyle name="SAPBEXstdData 2 5" xfId="1575" xr:uid="{00000000-0005-0000-0000-0000214C0000}"/>
    <cellStyle name="SAPBEXstdData 2 5 10" xfId="20544" xr:uid="{00000000-0005-0000-0000-0000224C0000}"/>
    <cellStyle name="SAPBEXstdData 2 5 11" xfId="22216" xr:uid="{00000000-0005-0000-0000-0000234C0000}"/>
    <cellStyle name="SAPBEXstdData 2 5 2" xfId="4478" xr:uid="{00000000-0005-0000-0000-0000244C0000}"/>
    <cellStyle name="SAPBEXstdData 2 5 3" xfId="6956" xr:uid="{00000000-0005-0000-0000-0000254C0000}"/>
    <cellStyle name="SAPBEXstdData 2 5 4" xfId="8912" xr:uid="{00000000-0005-0000-0000-0000264C0000}"/>
    <cellStyle name="SAPBEXstdData 2 5 5" xfId="10865" xr:uid="{00000000-0005-0000-0000-0000274C0000}"/>
    <cellStyle name="SAPBEXstdData 2 5 6" xfId="12819" xr:uid="{00000000-0005-0000-0000-0000284C0000}"/>
    <cellStyle name="SAPBEXstdData 2 5 7" xfId="14176" xr:uid="{00000000-0005-0000-0000-0000294C0000}"/>
    <cellStyle name="SAPBEXstdData 2 5 8" xfId="16874" xr:uid="{00000000-0005-0000-0000-00002A4C0000}"/>
    <cellStyle name="SAPBEXstdData 2 5 9" xfId="18746" xr:uid="{00000000-0005-0000-0000-00002B4C0000}"/>
    <cellStyle name="SAPBEXstdData 2 6" xfId="1855" xr:uid="{00000000-0005-0000-0000-00002C4C0000}"/>
    <cellStyle name="SAPBEXstdData 2 6 10" xfId="20774" xr:uid="{00000000-0005-0000-0000-00002D4C0000}"/>
    <cellStyle name="SAPBEXstdData 2 6 11" xfId="22390" xr:uid="{00000000-0005-0000-0000-00002E4C0000}"/>
    <cellStyle name="SAPBEXstdData 2 6 2" xfId="4758" xr:uid="{00000000-0005-0000-0000-00002F4C0000}"/>
    <cellStyle name="SAPBEXstdData 2 6 3" xfId="7236" xr:uid="{00000000-0005-0000-0000-0000304C0000}"/>
    <cellStyle name="SAPBEXstdData 2 6 4" xfId="9190" xr:uid="{00000000-0005-0000-0000-0000314C0000}"/>
    <cellStyle name="SAPBEXstdData 2 6 5" xfId="11145" xr:uid="{00000000-0005-0000-0000-0000324C0000}"/>
    <cellStyle name="SAPBEXstdData 2 6 6" xfId="13096" xr:uid="{00000000-0005-0000-0000-0000334C0000}"/>
    <cellStyle name="SAPBEXstdData 2 6 7" xfId="15784" xr:uid="{00000000-0005-0000-0000-0000344C0000}"/>
    <cellStyle name="SAPBEXstdData 2 6 8" xfId="17135" xr:uid="{00000000-0005-0000-0000-0000354C0000}"/>
    <cellStyle name="SAPBEXstdData 2 6 9" xfId="18995" xr:uid="{00000000-0005-0000-0000-0000364C0000}"/>
    <cellStyle name="SAPBEXstdData 2 7" xfId="2069" xr:uid="{00000000-0005-0000-0000-0000374C0000}"/>
    <cellStyle name="SAPBEXstdData 2 7 10" xfId="20971" xr:uid="{00000000-0005-0000-0000-0000384C0000}"/>
    <cellStyle name="SAPBEXstdData 2 7 11" xfId="22581" xr:uid="{00000000-0005-0000-0000-0000394C0000}"/>
    <cellStyle name="SAPBEXstdData 2 7 2" xfId="4972" xr:uid="{00000000-0005-0000-0000-00003A4C0000}"/>
    <cellStyle name="SAPBEXstdData 2 7 3" xfId="7449" xr:uid="{00000000-0005-0000-0000-00003B4C0000}"/>
    <cellStyle name="SAPBEXstdData 2 7 4" xfId="9402" xr:uid="{00000000-0005-0000-0000-00003C4C0000}"/>
    <cellStyle name="SAPBEXstdData 2 7 5" xfId="11357" xr:uid="{00000000-0005-0000-0000-00003D4C0000}"/>
    <cellStyle name="SAPBEXstdData 2 7 6" xfId="13309" xr:uid="{00000000-0005-0000-0000-00003E4C0000}"/>
    <cellStyle name="SAPBEXstdData 2 7 7" xfId="12682" xr:uid="{00000000-0005-0000-0000-00003F4C0000}"/>
    <cellStyle name="SAPBEXstdData 2 7 8" xfId="17341" xr:uid="{00000000-0005-0000-0000-0000404C0000}"/>
    <cellStyle name="SAPBEXstdData 2 7 9" xfId="19196" xr:uid="{00000000-0005-0000-0000-0000414C0000}"/>
    <cellStyle name="SAPBEXstdData 2 8" xfId="2599" xr:uid="{00000000-0005-0000-0000-0000424C0000}"/>
    <cellStyle name="SAPBEXstdData 2 8 10" xfId="21455" xr:uid="{00000000-0005-0000-0000-0000434C0000}"/>
    <cellStyle name="SAPBEXstdData 2 8 11" xfId="23008" xr:uid="{00000000-0005-0000-0000-0000444C0000}"/>
    <cellStyle name="SAPBEXstdData 2 8 2" xfId="5501" xr:uid="{00000000-0005-0000-0000-0000454C0000}"/>
    <cellStyle name="SAPBEXstdData 2 8 3" xfId="7977" xr:uid="{00000000-0005-0000-0000-0000464C0000}"/>
    <cellStyle name="SAPBEXstdData 2 8 4" xfId="9929" xr:uid="{00000000-0005-0000-0000-0000474C0000}"/>
    <cellStyle name="SAPBEXstdData 2 8 5" xfId="11884" xr:uid="{00000000-0005-0000-0000-0000484C0000}"/>
    <cellStyle name="SAPBEXstdData 2 8 6" xfId="13836" xr:uid="{00000000-0005-0000-0000-0000494C0000}"/>
    <cellStyle name="SAPBEXstdData 2 8 7" xfId="14952" xr:uid="{00000000-0005-0000-0000-00004A4C0000}"/>
    <cellStyle name="SAPBEXstdData 2 8 8" xfId="17858" xr:uid="{00000000-0005-0000-0000-00004B4C0000}"/>
    <cellStyle name="SAPBEXstdData 2 8 9" xfId="19696" xr:uid="{00000000-0005-0000-0000-00004C4C0000}"/>
    <cellStyle name="SAPBEXstdData 2 9" xfId="2377" xr:uid="{00000000-0005-0000-0000-00004D4C0000}"/>
    <cellStyle name="SAPBEXstdData 2 9 10" xfId="21257" xr:uid="{00000000-0005-0000-0000-00004E4C0000}"/>
    <cellStyle name="SAPBEXstdData 2 9 11" xfId="22830" xr:uid="{00000000-0005-0000-0000-00004F4C0000}"/>
    <cellStyle name="SAPBEXstdData 2 9 2" xfId="5280" xr:uid="{00000000-0005-0000-0000-0000504C0000}"/>
    <cellStyle name="SAPBEXstdData 2 9 3" xfId="7756" xr:uid="{00000000-0005-0000-0000-0000514C0000}"/>
    <cellStyle name="SAPBEXstdData 2 9 4" xfId="9709" xr:uid="{00000000-0005-0000-0000-0000524C0000}"/>
    <cellStyle name="SAPBEXstdData 2 9 5" xfId="11663" xr:uid="{00000000-0005-0000-0000-0000534C0000}"/>
    <cellStyle name="SAPBEXstdData 2 9 6" xfId="13615" xr:uid="{00000000-0005-0000-0000-0000544C0000}"/>
    <cellStyle name="SAPBEXstdData 2 9 7" xfId="15626" xr:uid="{00000000-0005-0000-0000-0000554C0000}"/>
    <cellStyle name="SAPBEXstdData 2 9 8" xfId="17643" xr:uid="{00000000-0005-0000-0000-0000564C0000}"/>
    <cellStyle name="SAPBEXstdData 2 9 9" xfId="19489" xr:uid="{00000000-0005-0000-0000-0000574C0000}"/>
    <cellStyle name="SAPBEXstdData 20" xfId="14670" xr:uid="{00000000-0005-0000-0000-0000584C0000}"/>
    <cellStyle name="SAPBEXstdData 21" xfId="16774" xr:uid="{00000000-0005-0000-0000-0000594C0000}"/>
    <cellStyle name="SAPBEXstdData 22" xfId="16527" xr:uid="{00000000-0005-0000-0000-00005A4C0000}"/>
    <cellStyle name="SAPBEXstdData 23" xfId="20448" xr:uid="{00000000-0005-0000-0000-00005B4C0000}"/>
    <cellStyle name="SAPBEXstdData 3" xfId="467" xr:uid="{00000000-0005-0000-0000-00005C4C0000}"/>
    <cellStyle name="SAPBEXstdData 3 10" xfId="5848" xr:uid="{00000000-0005-0000-0000-00005D4C0000}"/>
    <cellStyle name="SAPBEXstdData 3 11" xfId="7667" xr:uid="{00000000-0005-0000-0000-00005E4C0000}"/>
    <cellStyle name="SAPBEXstdData 3 12" xfId="5971" xr:uid="{00000000-0005-0000-0000-00005F4C0000}"/>
    <cellStyle name="SAPBEXstdData 3 13" xfId="2991" xr:uid="{00000000-0005-0000-0000-0000604C0000}"/>
    <cellStyle name="SAPBEXstdData 3 14" xfId="8520" xr:uid="{00000000-0005-0000-0000-0000614C0000}"/>
    <cellStyle name="SAPBEXstdData 3 15" xfId="13002" xr:uid="{00000000-0005-0000-0000-0000624C0000}"/>
    <cellStyle name="SAPBEXstdData 3 16" xfId="14712" xr:uid="{00000000-0005-0000-0000-0000634C0000}"/>
    <cellStyle name="SAPBEXstdData 3 17" xfId="15749" xr:uid="{00000000-0005-0000-0000-0000644C0000}"/>
    <cellStyle name="SAPBEXstdData 3 18" xfId="6108" xr:uid="{00000000-0005-0000-0000-0000654C0000}"/>
    <cellStyle name="SAPBEXstdData 3 2" xfId="1015" xr:uid="{00000000-0005-0000-0000-0000664C0000}"/>
    <cellStyle name="SAPBEXstdData 3 2 10" xfId="20062" xr:uid="{00000000-0005-0000-0000-0000674C0000}"/>
    <cellStyle name="SAPBEXstdData 3 2 11" xfId="21809" xr:uid="{00000000-0005-0000-0000-0000684C0000}"/>
    <cellStyle name="SAPBEXstdData 3 2 2" xfId="3918" xr:uid="{00000000-0005-0000-0000-0000694C0000}"/>
    <cellStyle name="SAPBEXstdData 3 2 3" xfId="6396" xr:uid="{00000000-0005-0000-0000-00006A4C0000}"/>
    <cellStyle name="SAPBEXstdData 3 2 4" xfId="8353" xr:uid="{00000000-0005-0000-0000-00006B4C0000}"/>
    <cellStyle name="SAPBEXstdData 3 2 5" xfId="10306" xr:uid="{00000000-0005-0000-0000-00006C4C0000}"/>
    <cellStyle name="SAPBEXstdData 3 2 6" xfId="12261" xr:uid="{00000000-0005-0000-0000-00006D4C0000}"/>
    <cellStyle name="SAPBEXstdData 3 2 7" xfId="15206" xr:uid="{00000000-0005-0000-0000-00006E4C0000}"/>
    <cellStyle name="SAPBEXstdData 3 2 8" xfId="16339" xr:uid="{00000000-0005-0000-0000-00006F4C0000}"/>
    <cellStyle name="SAPBEXstdData 3 2 9" xfId="18227" xr:uid="{00000000-0005-0000-0000-0000704C0000}"/>
    <cellStyle name="SAPBEXstdData 3 3" xfId="1328" xr:uid="{00000000-0005-0000-0000-0000714C0000}"/>
    <cellStyle name="SAPBEXstdData 3 3 10" xfId="20313" xr:uid="{00000000-0005-0000-0000-0000724C0000}"/>
    <cellStyle name="SAPBEXstdData 3 3 11" xfId="22005" xr:uid="{00000000-0005-0000-0000-0000734C0000}"/>
    <cellStyle name="SAPBEXstdData 3 3 2" xfId="4231" xr:uid="{00000000-0005-0000-0000-0000744C0000}"/>
    <cellStyle name="SAPBEXstdData 3 3 3" xfId="6709" xr:uid="{00000000-0005-0000-0000-0000754C0000}"/>
    <cellStyle name="SAPBEXstdData 3 3 4" xfId="8665" xr:uid="{00000000-0005-0000-0000-0000764C0000}"/>
    <cellStyle name="SAPBEXstdData 3 3 5" xfId="10618" xr:uid="{00000000-0005-0000-0000-0000774C0000}"/>
    <cellStyle name="SAPBEXstdData 3 3 6" xfId="12572" xr:uid="{00000000-0005-0000-0000-0000784C0000}"/>
    <cellStyle name="SAPBEXstdData 3 3 7" xfId="13021" xr:uid="{00000000-0005-0000-0000-0000794C0000}"/>
    <cellStyle name="SAPBEXstdData 3 3 8" xfId="16634" xr:uid="{00000000-0005-0000-0000-00007A4C0000}"/>
    <cellStyle name="SAPBEXstdData 3 3 9" xfId="18506" xr:uid="{00000000-0005-0000-0000-00007B4C0000}"/>
    <cellStyle name="SAPBEXstdData 3 4" xfId="1673" xr:uid="{00000000-0005-0000-0000-00007C4C0000}"/>
    <cellStyle name="SAPBEXstdData 3 4 10" xfId="20641" xr:uid="{00000000-0005-0000-0000-00007D4C0000}"/>
    <cellStyle name="SAPBEXstdData 3 4 11" xfId="22313" xr:uid="{00000000-0005-0000-0000-00007E4C0000}"/>
    <cellStyle name="SAPBEXstdData 3 4 2" xfId="4576" xr:uid="{00000000-0005-0000-0000-00007F4C0000}"/>
    <cellStyle name="SAPBEXstdData 3 4 3" xfId="7054" xr:uid="{00000000-0005-0000-0000-0000804C0000}"/>
    <cellStyle name="SAPBEXstdData 3 4 4" xfId="9010" xr:uid="{00000000-0005-0000-0000-0000814C0000}"/>
    <cellStyle name="SAPBEXstdData 3 4 5" xfId="10963" xr:uid="{00000000-0005-0000-0000-0000824C0000}"/>
    <cellStyle name="SAPBEXstdData 3 4 6" xfId="12917" xr:uid="{00000000-0005-0000-0000-0000834C0000}"/>
    <cellStyle name="SAPBEXstdData 3 4 7" xfId="13112" xr:uid="{00000000-0005-0000-0000-0000844C0000}"/>
    <cellStyle name="SAPBEXstdData 3 4 8" xfId="16972" xr:uid="{00000000-0005-0000-0000-0000854C0000}"/>
    <cellStyle name="SAPBEXstdData 3 4 9" xfId="18843" xr:uid="{00000000-0005-0000-0000-0000864C0000}"/>
    <cellStyle name="SAPBEXstdData 3 5" xfId="1940" xr:uid="{00000000-0005-0000-0000-0000874C0000}"/>
    <cellStyle name="SAPBEXstdData 3 5 10" xfId="20851" xr:uid="{00000000-0005-0000-0000-0000884C0000}"/>
    <cellStyle name="SAPBEXstdData 3 5 11" xfId="22465" xr:uid="{00000000-0005-0000-0000-0000894C0000}"/>
    <cellStyle name="SAPBEXstdData 3 5 2" xfId="4843" xr:uid="{00000000-0005-0000-0000-00008A4C0000}"/>
    <cellStyle name="SAPBEXstdData 3 5 3" xfId="7321" xr:uid="{00000000-0005-0000-0000-00008B4C0000}"/>
    <cellStyle name="SAPBEXstdData 3 5 4" xfId="9275" xr:uid="{00000000-0005-0000-0000-00008C4C0000}"/>
    <cellStyle name="SAPBEXstdData 3 5 5" xfId="11229" xr:uid="{00000000-0005-0000-0000-00008D4C0000}"/>
    <cellStyle name="SAPBEXstdData 3 5 6" xfId="13181" xr:uid="{00000000-0005-0000-0000-00008E4C0000}"/>
    <cellStyle name="SAPBEXstdData 3 5 7" xfId="14882" xr:uid="{00000000-0005-0000-0000-00008F4C0000}"/>
    <cellStyle name="SAPBEXstdData 3 5 8" xfId="17217" xr:uid="{00000000-0005-0000-0000-0000904C0000}"/>
    <cellStyle name="SAPBEXstdData 3 5 9" xfId="19076" xr:uid="{00000000-0005-0000-0000-0000914C0000}"/>
    <cellStyle name="SAPBEXstdData 3 6" xfId="2242" xr:uid="{00000000-0005-0000-0000-0000924C0000}"/>
    <cellStyle name="SAPBEXstdData 3 6 10" xfId="21132" xr:uid="{00000000-0005-0000-0000-0000934C0000}"/>
    <cellStyle name="SAPBEXstdData 3 6 11" xfId="22717" xr:uid="{00000000-0005-0000-0000-0000944C0000}"/>
    <cellStyle name="SAPBEXstdData 3 6 2" xfId="5145" xr:uid="{00000000-0005-0000-0000-0000954C0000}"/>
    <cellStyle name="SAPBEXstdData 3 6 3" xfId="7621" xr:uid="{00000000-0005-0000-0000-0000964C0000}"/>
    <cellStyle name="SAPBEXstdData 3 6 4" xfId="9575" xr:uid="{00000000-0005-0000-0000-0000974C0000}"/>
    <cellStyle name="SAPBEXstdData 3 6 5" xfId="11529" xr:uid="{00000000-0005-0000-0000-0000984C0000}"/>
    <cellStyle name="SAPBEXstdData 3 6 6" xfId="13482" xr:uid="{00000000-0005-0000-0000-0000994C0000}"/>
    <cellStyle name="SAPBEXstdData 3 6 7" xfId="15250" xr:uid="{00000000-0005-0000-0000-00009A4C0000}"/>
    <cellStyle name="SAPBEXstdData 3 6 8" xfId="17513" xr:uid="{00000000-0005-0000-0000-00009B4C0000}"/>
    <cellStyle name="SAPBEXstdData 3 6 9" xfId="19362" xr:uid="{00000000-0005-0000-0000-00009C4C0000}"/>
    <cellStyle name="SAPBEXstdData 3 7" xfId="2491" xr:uid="{00000000-0005-0000-0000-00009D4C0000}"/>
    <cellStyle name="SAPBEXstdData 3 7 10" xfId="21349" xr:uid="{00000000-0005-0000-0000-00009E4C0000}"/>
    <cellStyle name="SAPBEXstdData 3 7 11" xfId="22903" xr:uid="{00000000-0005-0000-0000-00009F4C0000}"/>
    <cellStyle name="SAPBEXstdData 3 7 2" xfId="5393" xr:uid="{00000000-0005-0000-0000-0000A04C0000}"/>
    <cellStyle name="SAPBEXstdData 3 7 3" xfId="7869" xr:uid="{00000000-0005-0000-0000-0000A14C0000}"/>
    <cellStyle name="SAPBEXstdData 3 7 4" xfId="9821" xr:uid="{00000000-0005-0000-0000-0000A24C0000}"/>
    <cellStyle name="SAPBEXstdData 3 7 5" xfId="11776" xr:uid="{00000000-0005-0000-0000-0000A34C0000}"/>
    <cellStyle name="SAPBEXstdData 3 7 6" xfId="13728" xr:uid="{00000000-0005-0000-0000-0000A44C0000}"/>
    <cellStyle name="SAPBEXstdData 3 7 7" xfId="14360" xr:uid="{00000000-0005-0000-0000-0000A54C0000}"/>
    <cellStyle name="SAPBEXstdData 3 7 8" xfId="17750" xr:uid="{00000000-0005-0000-0000-0000A64C0000}"/>
    <cellStyle name="SAPBEXstdData 3 7 9" xfId="19589" xr:uid="{00000000-0005-0000-0000-0000A74C0000}"/>
    <cellStyle name="SAPBEXstdData 3 8" xfId="2826" xr:uid="{00000000-0005-0000-0000-0000A84C0000}"/>
    <cellStyle name="SAPBEXstdData 3 8 10" xfId="21663" xr:uid="{00000000-0005-0000-0000-0000A94C0000}"/>
    <cellStyle name="SAPBEXstdData 3 8 11" xfId="23193" xr:uid="{00000000-0005-0000-0000-0000AA4C0000}"/>
    <cellStyle name="SAPBEXstdData 3 8 2" xfId="5728" xr:uid="{00000000-0005-0000-0000-0000AB4C0000}"/>
    <cellStyle name="SAPBEXstdData 3 8 3" xfId="8204" xr:uid="{00000000-0005-0000-0000-0000AC4C0000}"/>
    <cellStyle name="SAPBEXstdData 3 8 4" xfId="10156" xr:uid="{00000000-0005-0000-0000-0000AD4C0000}"/>
    <cellStyle name="SAPBEXstdData 3 8 5" xfId="12111" xr:uid="{00000000-0005-0000-0000-0000AE4C0000}"/>
    <cellStyle name="SAPBEXstdData 3 8 6" xfId="14061" xr:uid="{00000000-0005-0000-0000-0000AF4C0000}"/>
    <cellStyle name="SAPBEXstdData 3 8 7" xfId="16190" xr:uid="{00000000-0005-0000-0000-0000B04C0000}"/>
    <cellStyle name="SAPBEXstdData 3 8 8" xfId="18078" xr:uid="{00000000-0005-0000-0000-0000B14C0000}"/>
    <cellStyle name="SAPBEXstdData 3 8 9" xfId="19913" xr:uid="{00000000-0005-0000-0000-0000B24C0000}"/>
    <cellStyle name="SAPBEXstdData 3 9" xfId="3370" xr:uid="{00000000-0005-0000-0000-0000B34C0000}"/>
    <cellStyle name="SAPBEXstdData 4" xfId="351" xr:uid="{00000000-0005-0000-0000-0000B44C0000}"/>
    <cellStyle name="SAPBEXstdData 4 10" xfId="2952" xr:uid="{00000000-0005-0000-0000-0000B54C0000}"/>
    <cellStyle name="SAPBEXstdData 4 11" xfId="7256" xr:uid="{00000000-0005-0000-0000-0000B64C0000}"/>
    <cellStyle name="SAPBEXstdData 4 12" xfId="8565" xr:uid="{00000000-0005-0000-0000-0000B74C0000}"/>
    <cellStyle name="SAPBEXstdData 4 13" xfId="10518" xr:uid="{00000000-0005-0000-0000-0000B84C0000}"/>
    <cellStyle name="SAPBEXstdData 4 14" xfId="14777" xr:uid="{00000000-0005-0000-0000-0000B94C0000}"/>
    <cellStyle name="SAPBEXstdData 4 15" xfId="12464" xr:uid="{00000000-0005-0000-0000-0000BA4C0000}"/>
    <cellStyle name="SAPBEXstdData 4 16" xfId="16534" xr:uid="{00000000-0005-0000-0000-0000BB4C0000}"/>
    <cellStyle name="SAPBEXstdData 4 17" xfId="18611" xr:uid="{00000000-0005-0000-0000-0000BC4C0000}"/>
    <cellStyle name="SAPBEXstdData 4 18" xfId="20215" xr:uid="{00000000-0005-0000-0000-0000BD4C0000}"/>
    <cellStyle name="SAPBEXstdData 4 2" xfId="902" xr:uid="{00000000-0005-0000-0000-0000BE4C0000}"/>
    <cellStyle name="SAPBEXstdData 4 2 10" xfId="18938" xr:uid="{00000000-0005-0000-0000-0000BF4C0000}"/>
    <cellStyle name="SAPBEXstdData 4 2 11" xfId="20172" xr:uid="{00000000-0005-0000-0000-0000C04C0000}"/>
    <cellStyle name="SAPBEXstdData 4 2 2" xfId="3805" xr:uid="{00000000-0005-0000-0000-0000C14C0000}"/>
    <cellStyle name="SAPBEXstdData 4 2 3" xfId="6283" xr:uid="{00000000-0005-0000-0000-0000C24C0000}"/>
    <cellStyle name="SAPBEXstdData 4 2 4" xfId="7158" xr:uid="{00000000-0005-0000-0000-0000C34C0000}"/>
    <cellStyle name="SAPBEXstdData 4 2 5" xfId="8470" xr:uid="{00000000-0005-0000-0000-0000C44C0000}"/>
    <cellStyle name="SAPBEXstdData 4 2 6" xfId="10423" xr:uid="{00000000-0005-0000-0000-0000C54C0000}"/>
    <cellStyle name="SAPBEXstdData 4 2 7" xfId="10685" xr:uid="{00000000-0005-0000-0000-0000C64C0000}"/>
    <cellStyle name="SAPBEXstdData 4 2 8" xfId="11909" xr:uid="{00000000-0005-0000-0000-0000C74C0000}"/>
    <cellStyle name="SAPBEXstdData 4 2 9" xfId="16452" xr:uid="{00000000-0005-0000-0000-0000C84C0000}"/>
    <cellStyle name="SAPBEXstdData 4 3" xfId="834" xr:uid="{00000000-0005-0000-0000-0000C94C0000}"/>
    <cellStyle name="SAPBEXstdData 4 3 10" xfId="16500" xr:uid="{00000000-0005-0000-0000-0000CA4C0000}"/>
    <cellStyle name="SAPBEXstdData 4 3 11" xfId="20189" xr:uid="{00000000-0005-0000-0000-0000CB4C0000}"/>
    <cellStyle name="SAPBEXstdData 4 3 2" xfId="3737" xr:uid="{00000000-0005-0000-0000-0000CC4C0000}"/>
    <cellStyle name="SAPBEXstdData 4 3 3" xfId="6215" xr:uid="{00000000-0005-0000-0000-0000CD4C0000}"/>
    <cellStyle name="SAPBEXstdData 4 3 4" xfId="7175" xr:uid="{00000000-0005-0000-0000-0000CE4C0000}"/>
    <cellStyle name="SAPBEXstdData 4 3 5" xfId="8487" xr:uid="{00000000-0005-0000-0000-0000CF4C0000}"/>
    <cellStyle name="SAPBEXstdData 4 3 6" xfId="10440" xr:uid="{00000000-0005-0000-0000-0000D04C0000}"/>
    <cellStyle name="SAPBEXstdData 4 3 7" xfId="14267" xr:uid="{00000000-0005-0000-0000-0000D14C0000}"/>
    <cellStyle name="SAPBEXstdData 4 3 8" xfId="13528" xr:uid="{00000000-0005-0000-0000-0000D24C0000}"/>
    <cellStyle name="SAPBEXstdData 4 3 9" xfId="16469" xr:uid="{00000000-0005-0000-0000-0000D34C0000}"/>
    <cellStyle name="SAPBEXstdData 4 4" xfId="1561" xr:uid="{00000000-0005-0000-0000-0000D44C0000}"/>
    <cellStyle name="SAPBEXstdData 4 4 10" xfId="20530" xr:uid="{00000000-0005-0000-0000-0000D54C0000}"/>
    <cellStyle name="SAPBEXstdData 4 4 11" xfId="22202" xr:uid="{00000000-0005-0000-0000-0000D64C0000}"/>
    <cellStyle name="SAPBEXstdData 4 4 2" xfId="4464" xr:uid="{00000000-0005-0000-0000-0000D74C0000}"/>
    <cellStyle name="SAPBEXstdData 4 4 3" xfId="6942" xr:uid="{00000000-0005-0000-0000-0000D84C0000}"/>
    <cellStyle name="SAPBEXstdData 4 4 4" xfId="8898" xr:uid="{00000000-0005-0000-0000-0000D94C0000}"/>
    <cellStyle name="SAPBEXstdData 4 4 5" xfId="10851" xr:uid="{00000000-0005-0000-0000-0000DA4C0000}"/>
    <cellStyle name="SAPBEXstdData 4 4 6" xfId="12805" xr:uid="{00000000-0005-0000-0000-0000DB4C0000}"/>
    <cellStyle name="SAPBEXstdData 4 4 7" xfId="15874" xr:uid="{00000000-0005-0000-0000-0000DC4C0000}"/>
    <cellStyle name="SAPBEXstdData 4 4 8" xfId="16860" xr:uid="{00000000-0005-0000-0000-0000DD4C0000}"/>
    <cellStyle name="SAPBEXstdData 4 4 9" xfId="18732" xr:uid="{00000000-0005-0000-0000-0000DE4C0000}"/>
    <cellStyle name="SAPBEXstdData 4 5" xfId="1419" xr:uid="{00000000-0005-0000-0000-0000DF4C0000}"/>
    <cellStyle name="SAPBEXstdData 4 5 10" xfId="20399" xr:uid="{00000000-0005-0000-0000-0000E04C0000}"/>
    <cellStyle name="SAPBEXstdData 4 5 11" xfId="22089" xr:uid="{00000000-0005-0000-0000-0000E14C0000}"/>
    <cellStyle name="SAPBEXstdData 4 5 2" xfId="4322" xr:uid="{00000000-0005-0000-0000-0000E24C0000}"/>
    <cellStyle name="SAPBEXstdData 4 5 3" xfId="6800" xr:uid="{00000000-0005-0000-0000-0000E34C0000}"/>
    <cellStyle name="SAPBEXstdData 4 5 4" xfId="8756" xr:uid="{00000000-0005-0000-0000-0000E44C0000}"/>
    <cellStyle name="SAPBEXstdData 4 5 5" xfId="10709" xr:uid="{00000000-0005-0000-0000-0000E54C0000}"/>
    <cellStyle name="SAPBEXstdData 4 5 6" xfId="12663" xr:uid="{00000000-0005-0000-0000-0000E64C0000}"/>
    <cellStyle name="SAPBEXstdData 4 5 7" xfId="15119" xr:uid="{00000000-0005-0000-0000-0000E74C0000}"/>
    <cellStyle name="SAPBEXstdData 4 5 8" xfId="16720" xr:uid="{00000000-0005-0000-0000-0000E84C0000}"/>
    <cellStyle name="SAPBEXstdData 4 5 9" xfId="18593" xr:uid="{00000000-0005-0000-0000-0000E94C0000}"/>
    <cellStyle name="SAPBEXstdData 4 6" xfId="2120" xr:uid="{00000000-0005-0000-0000-0000EA4C0000}"/>
    <cellStyle name="SAPBEXstdData 4 6 10" xfId="21016" xr:uid="{00000000-0005-0000-0000-0000EB4C0000}"/>
    <cellStyle name="SAPBEXstdData 4 6 11" xfId="22610" xr:uid="{00000000-0005-0000-0000-0000EC4C0000}"/>
    <cellStyle name="SAPBEXstdData 4 6 2" xfId="5023" xr:uid="{00000000-0005-0000-0000-0000ED4C0000}"/>
    <cellStyle name="SAPBEXstdData 4 6 3" xfId="7500" xr:uid="{00000000-0005-0000-0000-0000EE4C0000}"/>
    <cellStyle name="SAPBEXstdData 4 6 4" xfId="9453" xr:uid="{00000000-0005-0000-0000-0000EF4C0000}"/>
    <cellStyle name="SAPBEXstdData 4 6 5" xfId="11407" xr:uid="{00000000-0005-0000-0000-0000F04C0000}"/>
    <cellStyle name="SAPBEXstdData 4 6 6" xfId="13360" xr:uid="{00000000-0005-0000-0000-0000F14C0000}"/>
    <cellStyle name="SAPBEXstdData 4 6 7" xfId="14130" xr:uid="{00000000-0005-0000-0000-0000F24C0000}"/>
    <cellStyle name="SAPBEXstdData 4 6 8" xfId="17391" xr:uid="{00000000-0005-0000-0000-0000F34C0000}"/>
    <cellStyle name="SAPBEXstdData 4 6 9" xfId="19245" xr:uid="{00000000-0005-0000-0000-0000F44C0000}"/>
    <cellStyle name="SAPBEXstdData 4 7" xfId="2585" xr:uid="{00000000-0005-0000-0000-0000F54C0000}"/>
    <cellStyle name="SAPBEXstdData 4 7 10" xfId="21441" xr:uid="{00000000-0005-0000-0000-0000F64C0000}"/>
    <cellStyle name="SAPBEXstdData 4 7 11" xfId="22994" xr:uid="{00000000-0005-0000-0000-0000F74C0000}"/>
    <cellStyle name="SAPBEXstdData 4 7 2" xfId="5487" xr:uid="{00000000-0005-0000-0000-0000F84C0000}"/>
    <cellStyle name="SAPBEXstdData 4 7 3" xfId="7963" xr:uid="{00000000-0005-0000-0000-0000F94C0000}"/>
    <cellStyle name="SAPBEXstdData 4 7 4" xfId="9915" xr:uid="{00000000-0005-0000-0000-0000FA4C0000}"/>
    <cellStyle name="SAPBEXstdData 4 7 5" xfId="11870" xr:uid="{00000000-0005-0000-0000-0000FB4C0000}"/>
    <cellStyle name="SAPBEXstdData 4 7 6" xfId="13822" xr:uid="{00000000-0005-0000-0000-0000FC4C0000}"/>
    <cellStyle name="SAPBEXstdData 4 7 7" xfId="8564" xr:uid="{00000000-0005-0000-0000-0000FD4C0000}"/>
    <cellStyle name="SAPBEXstdData 4 7 8" xfId="17844" xr:uid="{00000000-0005-0000-0000-0000FE4C0000}"/>
    <cellStyle name="SAPBEXstdData 4 7 9" xfId="19682" xr:uid="{00000000-0005-0000-0000-0000FF4C0000}"/>
    <cellStyle name="SAPBEXstdData 4 8" xfId="2745" xr:uid="{00000000-0005-0000-0000-0000004D0000}"/>
    <cellStyle name="SAPBEXstdData 4 8 10" xfId="21583" xr:uid="{00000000-0005-0000-0000-0000014D0000}"/>
    <cellStyle name="SAPBEXstdData 4 8 11" xfId="23113" xr:uid="{00000000-0005-0000-0000-0000024D0000}"/>
    <cellStyle name="SAPBEXstdData 4 8 2" xfId="5647" xr:uid="{00000000-0005-0000-0000-0000034D0000}"/>
    <cellStyle name="SAPBEXstdData 4 8 3" xfId="8123" xr:uid="{00000000-0005-0000-0000-0000044D0000}"/>
    <cellStyle name="SAPBEXstdData 4 8 4" xfId="10075" xr:uid="{00000000-0005-0000-0000-0000054D0000}"/>
    <cellStyle name="SAPBEXstdData 4 8 5" xfId="12030" xr:uid="{00000000-0005-0000-0000-0000064D0000}"/>
    <cellStyle name="SAPBEXstdData 4 8 6" xfId="13980" xr:uid="{00000000-0005-0000-0000-0000074D0000}"/>
    <cellStyle name="SAPBEXstdData 4 8 7" xfId="16109" xr:uid="{00000000-0005-0000-0000-0000084D0000}"/>
    <cellStyle name="SAPBEXstdData 4 8 8" xfId="17997" xr:uid="{00000000-0005-0000-0000-0000094D0000}"/>
    <cellStyle name="SAPBEXstdData 4 8 9" xfId="19833" xr:uid="{00000000-0005-0000-0000-00000A4D0000}"/>
    <cellStyle name="SAPBEXstdData 4 9" xfId="3254" xr:uid="{00000000-0005-0000-0000-00000B4D0000}"/>
    <cellStyle name="SAPBEXstdData 5" xfId="498" xr:uid="{00000000-0005-0000-0000-00000C4D0000}"/>
    <cellStyle name="SAPBEXstdData 5 10" xfId="5879" xr:uid="{00000000-0005-0000-0000-00000D4D0000}"/>
    <cellStyle name="SAPBEXstdData 5 11" xfId="3045" xr:uid="{00000000-0005-0000-0000-00000E4D0000}"/>
    <cellStyle name="SAPBEXstdData 5 12" xfId="3409" xr:uid="{00000000-0005-0000-0000-00000F4D0000}"/>
    <cellStyle name="SAPBEXstdData 5 13" xfId="5939" xr:uid="{00000000-0005-0000-0000-0000104D0000}"/>
    <cellStyle name="SAPBEXstdData 5 14" xfId="14296" xr:uid="{00000000-0005-0000-0000-0000114D0000}"/>
    <cellStyle name="SAPBEXstdData 5 15" xfId="14876" xr:uid="{00000000-0005-0000-0000-0000124D0000}"/>
    <cellStyle name="SAPBEXstdData 5 16" xfId="14236" xr:uid="{00000000-0005-0000-0000-0000134D0000}"/>
    <cellStyle name="SAPBEXstdData 5 17" xfId="15225" xr:uid="{00000000-0005-0000-0000-0000144D0000}"/>
    <cellStyle name="SAPBEXstdData 5 18" xfId="17726" xr:uid="{00000000-0005-0000-0000-0000154D0000}"/>
    <cellStyle name="SAPBEXstdData 5 2" xfId="1046" xr:uid="{00000000-0005-0000-0000-0000164D0000}"/>
    <cellStyle name="SAPBEXstdData 5 2 10" xfId="20093" xr:uid="{00000000-0005-0000-0000-0000174D0000}"/>
    <cellStyle name="SAPBEXstdData 5 2 11" xfId="21840" xr:uid="{00000000-0005-0000-0000-0000184D0000}"/>
    <cellStyle name="SAPBEXstdData 5 2 2" xfId="3949" xr:uid="{00000000-0005-0000-0000-0000194D0000}"/>
    <cellStyle name="SAPBEXstdData 5 2 3" xfId="6427" xr:uid="{00000000-0005-0000-0000-00001A4D0000}"/>
    <cellStyle name="SAPBEXstdData 5 2 4" xfId="8384" xr:uid="{00000000-0005-0000-0000-00001B4D0000}"/>
    <cellStyle name="SAPBEXstdData 5 2 5" xfId="10337" xr:uid="{00000000-0005-0000-0000-00001C4D0000}"/>
    <cellStyle name="SAPBEXstdData 5 2 6" xfId="12292" xr:uid="{00000000-0005-0000-0000-00001D4D0000}"/>
    <cellStyle name="SAPBEXstdData 5 2 7" xfId="15422" xr:uid="{00000000-0005-0000-0000-00001E4D0000}"/>
    <cellStyle name="SAPBEXstdData 5 2 8" xfId="16370" xr:uid="{00000000-0005-0000-0000-00001F4D0000}"/>
    <cellStyle name="SAPBEXstdData 5 2 9" xfId="18258" xr:uid="{00000000-0005-0000-0000-0000204D0000}"/>
    <cellStyle name="SAPBEXstdData 5 3" xfId="1359" xr:uid="{00000000-0005-0000-0000-0000214D0000}"/>
    <cellStyle name="SAPBEXstdData 5 3 10" xfId="20344" xr:uid="{00000000-0005-0000-0000-0000224D0000}"/>
    <cellStyle name="SAPBEXstdData 5 3 11" xfId="22036" xr:uid="{00000000-0005-0000-0000-0000234D0000}"/>
    <cellStyle name="SAPBEXstdData 5 3 2" xfId="4262" xr:uid="{00000000-0005-0000-0000-0000244D0000}"/>
    <cellStyle name="SAPBEXstdData 5 3 3" xfId="6740" xr:uid="{00000000-0005-0000-0000-0000254D0000}"/>
    <cellStyle name="SAPBEXstdData 5 3 4" xfId="8696" xr:uid="{00000000-0005-0000-0000-0000264D0000}"/>
    <cellStyle name="SAPBEXstdData 5 3 5" xfId="10649" xr:uid="{00000000-0005-0000-0000-0000274D0000}"/>
    <cellStyle name="SAPBEXstdData 5 3 6" xfId="12603" xr:uid="{00000000-0005-0000-0000-0000284D0000}"/>
    <cellStyle name="SAPBEXstdData 5 3 7" xfId="15479" xr:uid="{00000000-0005-0000-0000-0000294D0000}"/>
    <cellStyle name="SAPBEXstdData 5 3 8" xfId="16665" xr:uid="{00000000-0005-0000-0000-00002A4D0000}"/>
    <cellStyle name="SAPBEXstdData 5 3 9" xfId="18537" xr:uid="{00000000-0005-0000-0000-00002B4D0000}"/>
    <cellStyle name="SAPBEXstdData 5 4" xfId="1704" xr:uid="{00000000-0005-0000-0000-00002C4D0000}"/>
    <cellStyle name="SAPBEXstdData 5 4 10" xfId="20672" xr:uid="{00000000-0005-0000-0000-00002D4D0000}"/>
    <cellStyle name="SAPBEXstdData 5 4 11" xfId="22344" xr:uid="{00000000-0005-0000-0000-00002E4D0000}"/>
    <cellStyle name="SAPBEXstdData 5 4 2" xfId="4607" xr:uid="{00000000-0005-0000-0000-00002F4D0000}"/>
    <cellStyle name="SAPBEXstdData 5 4 3" xfId="7085" xr:uid="{00000000-0005-0000-0000-0000304D0000}"/>
    <cellStyle name="SAPBEXstdData 5 4 4" xfId="9041" xr:uid="{00000000-0005-0000-0000-0000314D0000}"/>
    <cellStyle name="SAPBEXstdData 5 4 5" xfId="10994" xr:uid="{00000000-0005-0000-0000-0000324D0000}"/>
    <cellStyle name="SAPBEXstdData 5 4 6" xfId="12948" xr:uid="{00000000-0005-0000-0000-0000334D0000}"/>
    <cellStyle name="SAPBEXstdData 5 4 7" xfId="14772" xr:uid="{00000000-0005-0000-0000-0000344D0000}"/>
    <cellStyle name="SAPBEXstdData 5 4 8" xfId="17003" xr:uid="{00000000-0005-0000-0000-0000354D0000}"/>
    <cellStyle name="SAPBEXstdData 5 4 9" xfId="18874" xr:uid="{00000000-0005-0000-0000-0000364D0000}"/>
    <cellStyle name="SAPBEXstdData 5 5" xfId="1971" xr:uid="{00000000-0005-0000-0000-0000374D0000}"/>
    <cellStyle name="SAPBEXstdData 5 5 10" xfId="20882" xr:uid="{00000000-0005-0000-0000-0000384D0000}"/>
    <cellStyle name="SAPBEXstdData 5 5 11" xfId="22496" xr:uid="{00000000-0005-0000-0000-0000394D0000}"/>
    <cellStyle name="SAPBEXstdData 5 5 2" xfId="4874" xr:uid="{00000000-0005-0000-0000-00003A4D0000}"/>
    <cellStyle name="SAPBEXstdData 5 5 3" xfId="7352" xr:uid="{00000000-0005-0000-0000-00003B4D0000}"/>
    <cellStyle name="SAPBEXstdData 5 5 4" xfId="9306" xr:uid="{00000000-0005-0000-0000-00003C4D0000}"/>
    <cellStyle name="SAPBEXstdData 5 5 5" xfId="11260" xr:uid="{00000000-0005-0000-0000-00003D4D0000}"/>
    <cellStyle name="SAPBEXstdData 5 5 6" xfId="13212" xr:uid="{00000000-0005-0000-0000-00003E4D0000}"/>
    <cellStyle name="SAPBEXstdData 5 5 7" xfId="7203" xr:uid="{00000000-0005-0000-0000-00003F4D0000}"/>
    <cellStyle name="SAPBEXstdData 5 5 8" xfId="17248" xr:uid="{00000000-0005-0000-0000-0000404D0000}"/>
    <cellStyle name="SAPBEXstdData 5 5 9" xfId="19107" xr:uid="{00000000-0005-0000-0000-0000414D0000}"/>
    <cellStyle name="SAPBEXstdData 5 6" xfId="2273" xr:uid="{00000000-0005-0000-0000-0000424D0000}"/>
    <cellStyle name="SAPBEXstdData 5 6 10" xfId="21163" xr:uid="{00000000-0005-0000-0000-0000434D0000}"/>
    <cellStyle name="SAPBEXstdData 5 6 11" xfId="22748" xr:uid="{00000000-0005-0000-0000-0000444D0000}"/>
    <cellStyle name="SAPBEXstdData 5 6 2" xfId="5176" xr:uid="{00000000-0005-0000-0000-0000454D0000}"/>
    <cellStyle name="SAPBEXstdData 5 6 3" xfId="7652" xr:uid="{00000000-0005-0000-0000-0000464D0000}"/>
    <cellStyle name="SAPBEXstdData 5 6 4" xfId="9606" xr:uid="{00000000-0005-0000-0000-0000474D0000}"/>
    <cellStyle name="SAPBEXstdData 5 6 5" xfId="11560" xr:uid="{00000000-0005-0000-0000-0000484D0000}"/>
    <cellStyle name="SAPBEXstdData 5 6 6" xfId="13513" xr:uid="{00000000-0005-0000-0000-0000494D0000}"/>
    <cellStyle name="SAPBEXstdData 5 6 7" xfId="11046" xr:uid="{00000000-0005-0000-0000-00004A4D0000}"/>
    <cellStyle name="SAPBEXstdData 5 6 8" xfId="17544" xr:uid="{00000000-0005-0000-0000-00004B4D0000}"/>
    <cellStyle name="SAPBEXstdData 5 6 9" xfId="19393" xr:uid="{00000000-0005-0000-0000-00004C4D0000}"/>
    <cellStyle name="SAPBEXstdData 5 7" xfId="2505" xr:uid="{00000000-0005-0000-0000-00004D4D0000}"/>
    <cellStyle name="SAPBEXstdData 5 7 10" xfId="21363" xr:uid="{00000000-0005-0000-0000-00004E4D0000}"/>
    <cellStyle name="SAPBEXstdData 5 7 11" xfId="22917" xr:uid="{00000000-0005-0000-0000-00004F4D0000}"/>
    <cellStyle name="SAPBEXstdData 5 7 2" xfId="5407" xr:uid="{00000000-0005-0000-0000-0000504D0000}"/>
    <cellStyle name="SAPBEXstdData 5 7 3" xfId="7883" xr:uid="{00000000-0005-0000-0000-0000514D0000}"/>
    <cellStyle name="SAPBEXstdData 5 7 4" xfId="9835" xr:uid="{00000000-0005-0000-0000-0000524D0000}"/>
    <cellStyle name="SAPBEXstdData 5 7 5" xfId="11790" xr:uid="{00000000-0005-0000-0000-0000534D0000}"/>
    <cellStyle name="SAPBEXstdData 5 7 6" xfId="13742" xr:uid="{00000000-0005-0000-0000-0000544D0000}"/>
    <cellStyle name="SAPBEXstdData 5 7 7" xfId="15627" xr:uid="{00000000-0005-0000-0000-0000554D0000}"/>
    <cellStyle name="SAPBEXstdData 5 7 8" xfId="17764" xr:uid="{00000000-0005-0000-0000-0000564D0000}"/>
    <cellStyle name="SAPBEXstdData 5 7 9" xfId="19603" xr:uid="{00000000-0005-0000-0000-0000574D0000}"/>
    <cellStyle name="SAPBEXstdData 5 8" xfId="2332" xr:uid="{00000000-0005-0000-0000-0000584D0000}"/>
    <cellStyle name="SAPBEXstdData 5 8 10" xfId="21212" xr:uid="{00000000-0005-0000-0000-0000594D0000}"/>
    <cellStyle name="SAPBEXstdData 5 8 11" xfId="22788" xr:uid="{00000000-0005-0000-0000-00005A4D0000}"/>
    <cellStyle name="SAPBEXstdData 5 8 2" xfId="5235" xr:uid="{00000000-0005-0000-0000-00005B4D0000}"/>
    <cellStyle name="SAPBEXstdData 5 8 3" xfId="7711" xr:uid="{00000000-0005-0000-0000-00005C4D0000}"/>
    <cellStyle name="SAPBEXstdData 5 8 4" xfId="9664" xr:uid="{00000000-0005-0000-0000-00005D4D0000}"/>
    <cellStyle name="SAPBEXstdData 5 8 5" xfId="11618" xr:uid="{00000000-0005-0000-0000-00005E4D0000}"/>
    <cellStyle name="SAPBEXstdData 5 8 6" xfId="13570" xr:uid="{00000000-0005-0000-0000-00005F4D0000}"/>
    <cellStyle name="SAPBEXstdData 5 8 7" xfId="15778" xr:uid="{00000000-0005-0000-0000-0000604D0000}"/>
    <cellStyle name="SAPBEXstdData 5 8 8" xfId="17598" xr:uid="{00000000-0005-0000-0000-0000614D0000}"/>
    <cellStyle name="SAPBEXstdData 5 8 9" xfId="19444" xr:uid="{00000000-0005-0000-0000-0000624D0000}"/>
    <cellStyle name="SAPBEXstdData 5 9" xfId="3401" xr:uid="{00000000-0005-0000-0000-0000634D0000}"/>
    <cellStyle name="SAPBEXstdData 6" xfId="885" xr:uid="{00000000-0005-0000-0000-0000644D0000}"/>
    <cellStyle name="SAPBEXstdData 6 10" xfId="8782" xr:uid="{00000000-0005-0000-0000-0000654D0000}"/>
    <cellStyle name="SAPBEXstdData 6 11" xfId="17074" xr:uid="{00000000-0005-0000-0000-0000664D0000}"/>
    <cellStyle name="SAPBEXstdData 6 12" xfId="18944" xr:uid="{00000000-0005-0000-0000-0000674D0000}"/>
    <cellStyle name="SAPBEXstdData 6 13" xfId="20741" xr:uid="{00000000-0005-0000-0000-0000684D0000}"/>
    <cellStyle name="SAPBEXstdData 6 2" xfId="2556" xr:uid="{00000000-0005-0000-0000-0000694D0000}"/>
    <cellStyle name="SAPBEXstdData 6 2 10" xfId="21412" xr:uid="{00000000-0005-0000-0000-00006A4D0000}"/>
    <cellStyle name="SAPBEXstdData 6 2 11" xfId="22966" xr:uid="{00000000-0005-0000-0000-00006B4D0000}"/>
    <cellStyle name="SAPBEXstdData 6 2 2" xfId="5458" xr:uid="{00000000-0005-0000-0000-00006C4D0000}"/>
    <cellStyle name="SAPBEXstdData 6 2 3" xfId="7934" xr:uid="{00000000-0005-0000-0000-00006D4D0000}"/>
    <cellStyle name="SAPBEXstdData 6 2 4" xfId="9886" xr:uid="{00000000-0005-0000-0000-00006E4D0000}"/>
    <cellStyle name="SAPBEXstdData 6 2 5" xfId="11841" xr:uid="{00000000-0005-0000-0000-00006F4D0000}"/>
    <cellStyle name="SAPBEXstdData 6 2 6" xfId="13793" xr:uid="{00000000-0005-0000-0000-0000704D0000}"/>
    <cellStyle name="SAPBEXstdData 6 2 7" xfId="14340" xr:uid="{00000000-0005-0000-0000-0000714D0000}"/>
    <cellStyle name="SAPBEXstdData 6 2 8" xfId="17815" xr:uid="{00000000-0005-0000-0000-0000724D0000}"/>
    <cellStyle name="SAPBEXstdData 6 2 9" xfId="19654" xr:uid="{00000000-0005-0000-0000-0000734D0000}"/>
    <cellStyle name="SAPBEXstdData 6 3" xfId="2347" xr:uid="{00000000-0005-0000-0000-0000744D0000}"/>
    <cellStyle name="SAPBEXstdData 6 3 10" xfId="21227" xr:uid="{00000000-0005-0000-0000-0000754D0000}"/>
    <cellStyle name="SAPBEXstdData 6 3 11" xfId="22803" xr:uid="{00000000-0005-0000-0000-0000764D0000}"/>
    <cellStyle name="SAPBEXstdData 6 3 2" xfId="5250" xr:uid="{00000000-0005-0000-0000-0000774D0000}"/>
    <cellStyle name="SAPBEXstdData 6 3 3" xfId="7726" xr:uid="{00000000-0005-0000-0000-0000784D0000}"/>
    <cellStyle name="SAPBEXstdData 6 3 4" xfId="9679" xr:uid="{00000000-0005-0000-0000-0000794D0000}"/>
    <cellStyle name="SAPBEXstdData 6 3 5" xfId="11633" xr:uid="{00000000-0005-0000-0000-00007A4D0000}"/>
    <cellStyle name="SAPBEXstdData 6 3 6" xfId="13585" xr:uid="{00000000-0005-0000-0000-00007B4D0000}"/>
    <cellStyle name="SAPBEXstdData 6 3 7" xfId="15606" xr:uid="{00000000-0005-0000-0000-00007C4D0000}"/>
    <cellStyle name="SAPBEXstdData 6 3 8" xfId="17613" xr:uid="{00000000-0005-0000-0000-00007D4D0000}"/>
    <cellStyle name="SAPBEXstdData 6 3 9" xfId="19459" xr:uid="{00000000-0005-0000-0000-00007E4D0000}"/>
    <cellStyle name="SAPBEXstdData 6 4" xfId="3788" xr:uid="{00000000-0005-0000-0000-00007F4D0000}"/>
    <cellStyle name="SAPBEXstdData 6 5" xfId="6266" xr:uid="{00000000-0005-0000-0000-0000804D0000}"/>
    <cellStyle name="SAPBEXstdData 6 6" xfId="7847" xr:uid="{00000000-0005-0000-0000-0000814D0000}"/>
    <cellStyle name="SAPBEXstdData 6 7" xfId="9116" xr:uid="{00000000-0005-0000-0000-0000824D0000}"/>
    <cellStyle name="SAPBEXstdData 6 8" xfId="11070" xr:uid="{00000000-0005-0000-0000-0000834D0000}"/>
    <cellStyle name="SAPBEXstdData 6 9" xfId="15931" xr:uid="{00000000-0005-0000-0000-0000844D0000}"/>
    <cellStyle name="SAPBEXstdData 7" xfId="845" xr:uid="{00000000-0005-0000-0000-0000854D0000}"/>
    <cellStyle name="SAPBEXstdData 7 10" xfId="18353" xr:uid="{00000000-0005-0000-0000-0000864D0000}"/>
    <cellStyle name="SAPBEXstdData 7 11" xfId="18377" xr:uid="{00000000-0005-0000-0000-0000874D0000}"/>
    <cellStyle name="SAPBEXstdData 7 2" xfId="3748" xr:uid="{00000000-0005-0000-0000-0000884D0000}"/>
    <cellStyle name="SAPBEXstdData 7 3" xfId="6226" xr:uid="{00000000-0005-0000-0000-0000894D0000}"/>
    <cellStyle name="SAPBEXstdData 7 4" xfId="6050" xr:uid="{00000000-0005-0000-0000-00008A4D0000}"/>
    <cellStyle name="SAPBEXstdData 7 5" xfId="6573" xr:uid="{00000000-0005-0000-0000-00008B4D0000}"/>
    <cellStyle name="SAPBEXstdData 7 6" xfId="6560" xr:uid="{00000000-0005-0000-0000-00008C4D0000}"/>
    <cellStyle name="SAPBEXstdData 7 7" xfId="14406" xr:uid="{00000000-0005-0000-0000-00008D4D0000}"/>
    <cellStyle name="SAPBEXstdData 7 8" xfId="14835" xr:uid="{00000000-0005-0000-0000-00008E4D0000}"/>
    <cellStyle name="SAPBEXstdData 7 9" xfId="12681" xr:uid="{00000000-0005-0000-0000-00008F4D0000}"/>
    <cellStyle name="SAPBEXstdData 8" xfId="1544" xr:uid="{00000000-0005-0000-0000-0000904D0000}"/>
    <cellStyle name="SAPBEXstdData 8 10" xfId="20513" xr:uid="{00000000-0005-0000-0000-0000914D0000}"/>
    <cellStyle name="SAPBEXstdData 8 11" xfId="22185" xr:uid="{00000000-0005-0000-0000-0000924D0000}"/>
    <cellStyle name="SAPBEXstdData 8 2" xfId="4447" xr:uid="{00000000-0005-0000-0000-0000934D0000}"/>
    <cellStyle name="SAPBEXstdData 8 3" xfId="6925" xr:uid="{00000000-0005-0000-0000-0000944D0000}"/>
    <cellStyle name="SAPBEXstdData 8 4" xfId="8881" xr:uid="{00000000-0005-0000-0000-0000954D0000}"/>
    <cellStyle name="SAPBEXstdData 8 5" xfId="10834" xr:uid="{00000000-0005-0000-0000-0000964D0000}"/>
    <cellStyle name="SAPBEXstdData 8 6" xfId="12788" xr:uid="{00000000-0005-0000-0000-0000974D0000}"/>
    <cellStyle name="SAPBEXstdData 8 7" xfId="15541" xr:uid="{00000000-0005-0000-0000-0000984D0000}"/>
    <cellStyle name="SAPBEXstdData 8 8" xfId="16843" xr:uid="{00000000-0005-0000-0000-0000994D0000}"/>
    <cellStyle name="SAPBEXstdData 8 9" xfId="18715" xr:uid="{00000000-0005-0000-0000-00009A4D0000}"/>
    <cellStyle name="SAPBEXstdData 9" xfId="1727" xr:uid="{00000000-0005-0000-0000-00009B4D0000}"/>
    <cellStyle name="SAPBEXstdData 9 10" xfId="20694" xr:uid="{00000000-0005-0000-0000-00009C4D0000}"/>
    <cellStyle name="SAPBEXstdData 9 11" xfId="22359" xr:uid="{00000000-0005-0000-0000-00009D4D0000}"/>
    <cellStyle name="SAPBEXstdData 9 2" xfId="4630" xr:uid="{00000000-0005-0000-0000-00009E4D0000}"/>
    <cellStyle name="SAPBEXstdData 9 3" xfId="7108" xr:uid="{00000000-0005-0000-0000-00009F4D0000}"/>
    <cellStyle name="SAPBEXstdData 9 4" xfId="9064" xr:uid="{00000000-0005-0000-0000-0000A04D0000}"/>
    <cellStyle name="SAPBEXstdData 9 5" xfId="11017" xr:uid="{00000000-0005-0000-0000-0000A14D0000}"/>
    <cellStyle name="SAPBEXstdData 9 6" xfId="12971" xr:uid="{00000000-0005-0000-0000-0000A24D0000}"/>
    <cellStyle name="SAPBEXstdData 9 7" xfId="15261" xr:uid="{00000000-0005-0000-0000-0000A34D0000}"/>
    <cellStyle name="SAPBEXstdData 9 8" xfId="17026" xr:uid="{00000000-0005-0000-0000-0000A44D0000}"/>
    <cellStyle name="SAPBEXstdData 9 9" xfId="18897" xr:uid="{00000000-0005-0000-0000-0000A54D0000}"/>
    <cellStyle name="SAPBEXstdDataEmph" xfId="334" xr:uid="{00000000-0005-0000-0000-0000A64D0000}"/>
    <cellStyle name="SAPBEXstdDataEmph 10" xfId="2079" xr:uid="{00000000-0005-0000-0000-0000A74D0000}"/>
    <cellStyle name="SAPBEXstdDataEmph 10 10" xfId="20981" xr:uid="{00000000-0005-0000-0000-0000A84D0000}"/>
    <cellStyle name="SAPBEXstdDataEmph 10 11" xfId="22589" xr:uid="{00000000-0005-0000-0000-0000A94D0000}"/>
    <cellStyle name="SAPBEXstdDataEmph 10 2" xfId="4982" xr:uid="{00000000-0005-0000-0000-0000AA4D0000}"/>
    <cellStyle name="SAPBEXstdDataEmph 10 3" xfId="7459" xr:uid="{00000000-0005-0000-0000-0000AB4D0000}"/>
    <cellStyle name="SAPBEXstdDataEmph 10 4" xfId="9412" xr:uid="{00000000-0005-0000-0000-0000AC4D0000}"/>
    <cellStyle name="SAPBEXstdDataEmph 10 5" xfId="11367" xr:uid="{00000000-0005-0000-0000-0000AD4D0000}"/>
    <cellStyle name="SAPBEXstdDataEmph 10 6" xfId="13319" xr:uid="{00000000-0005-0000-0000-0000AE4D0000}"/>
    <cellStyle name="SAPBEXstdDataEmph 10 7" xfId="11392" xr:uid="{00000000-0005-0000-0000-0000AF4D0000}"/>
    <cellStyle name="SAPBEXstdDataEmph 10 8" xfId="17351" xr:uid="{00000000-0005-0000-0000-0000B04D0000}"/>
    <cellStyle name="SAPBEXstdDataEmph 10 9" xfId="19206" xr:uid="{00000000-0005-0000-0000-0000B14D0000}"/>
    <cellStyle name="SAPBEXstdDataEmph 11" xfId="2410" xr:uid="{00000000-0005-0000-0000-0000B24D0000}"/>
    <cellStyle name="SAPBEXstdDataEmph 11 10" xfId="21290" xr:uid="{00000000-0005-0000-0000-0000B34D0000}"/>
    <cellStyle name="SAPBEXstdDataEmph 11 11" xfId="22863" xr:uid="{00000000-0005-0000-0000-0000B44D0000}"/>
    <cellStyle name="SAPBEXstdDataEmph 11 2" xfId="5313" xr:uid="{00000000-0005-0000-0000-0000B54D0000}"/>
    <cellStyle name="SAPBEXstdDataEmph 11 3" xfId="7789" xr:uid="{00000000-0005-0000-0000-0000B64D0000}"/>
    <cellStyle name="SAPBEXstdDataEmph 11 4" xfId="9742" xr:uid="{00000000-0005-0000-0000-0000B74D0000}"/>
    <cellStyle name="SAPBEXstdDataEmph 11 5" xfId="11696" xr:uid="{00000000-0005-0000-0000-0000B84D0000}"/>
    <cellStyle name="SAPBEXstdDataEmph 11 6" xfId="13648" xr:uid="{00000000-0005-0000-0000-0000B94D0000}"/>
    <cellStyle name="SAPBEXstdDataEmph 11 7" xfId="13069" xr:uid="{00000000-0005-0000-0000-0000BA4D0000}"/>
    <cellStyle name="SAPBEXstdDataEmph 11 8" xfId="17676" xr:uid="{00000000-0005-0000-0000-0000BB4D0000}"/>
    <cellStyle name="SAPBEXstdDataEmph 11 9" xfId="19522" xr:uid="{00000000-0005-0000-0000-0000BC4D0000}"/>
    <cellStyle name="SAPBEXstdDataEmph 12" xfId="2722" xr:uid="{00000000-0005-0000-0000-0000BD4D0000}"/>
    <cellStyle name="SAPBEXstdDataEmph 12 10" xfId="21560" xr:uid="{00000000-0005-0000-0000-0000BE4D0000}"/>
    <cellStyle name="SAPBEXstdDataEmph 12 11" xfId="23090" xr:uid="{00000000-0005-0000-0000-0000BF4D0000}"/>
    <cellStyle name="SAPBEXstdDataEmph 12 2" xfId="5624" xr:uid="{00000000-0005-0000-0000-0000C04D0000}"/>
    <cellStyle name="SAPBEXstdDataEmph 12 3" xfId="8100" xr:uid="{00000000-0005-0000-0000-0000C14D0000}"/>
    <cellStyle name="SAPBEXstdDataEmph 12 4" xfId="10052" xr:uid="{00000000-0005-0000-0000-0000C24D0000}"/>
    <cellStyle name="SAPBEXstdDataEmph 12 5" xfId="12007" xr:uid="{00000000-0005-0000-0000-0000C34D0000}"/>
    <cellStyle name="SAPBEXstdDataEmph 12 6" xfId="13957" xr:uid="{00000000-0005-0000-0000-0000C44D0000}"/>
    <cellStyle name="SAPBEXstdDataEmph 12 7" xfId="16086" xr:uid="{00000000-0005-0000-0000-0000C54D0000}"/>
    <cellStyle name="SAPBEXstdDataEmph 12 8" xfId="17974" xr:uid="{00000000-0005-0000-0000-0000C64D0000}"/>
    <cellStyle name="SAPBEXstdDataEmph 12 9" xfId="19810" xr:uid="{00000000-0005-0000-0000-0000C74D0000}"/>
    <cellStyle name="SAPBEXstdDataEmph 13" xfId="2307" xr:uid="{00000000-0005-0000-0000-0000C84D0000}"/>
    <cellStyle name="SAPBEXstdDataEmph 13 10" xfId="21188" xr:uid="{00000000-0005-0000-0000-0000C94D0000}"/>
    <cellStyle name="SAPBEXstdDataEmph 13 11" xfId="22765" xr:uid="{00000000-0005-0000-0000-0000CA4D0000}"/>
    <cellStyle name="SAPBEXstdDataEmph 13 2" xfId="5210" xr:uid="{00000000-0005-0000-0000-0000CB4D0000}"/>
    <cellStyle name="SAPBEXstdDataEmph 13 3" xfId="7686" xr:uid="{00000000-0005-0000-0000-0000CC4D0000}"/>
    <cellStyle name="SAPBEXstdDataEmph 13 4" xfId="9639" xr:uid="{00000000-0005-0000-0000-0000CD4D0000}"/>
    <cellStyle name="SAPBEXstdDataEmph 13 5" xfId="11593" xr:uid="{00000000-0005-0000-0000-0000CE4D0000}"/>
    <cellStyle name="SAPBEXstdDataEmph 13 6" xfId="13545" xr:uid="{00000000-0005-0000-0000-0000CF4D0000}"/>
    <cellStyle name="SAPBEXstdDataEmph 13 7" xfId="4015" xr:uid="{00000000-0005-0000-0000-0000D04D0000}"/>
    <cellStyle name="SAPBEXstdDataEmph 13 8" xfId="17574" xr:uid="{00000000-0005-0000-0000-0000D14D0000}"/>
    <cellStyle name="SAPBEXstdDataEmph 13 9" xfId="19420" xr:uid="{00000000-0005-0000-0000-0000D24D0000}"/>
    <cellStyle name="SAPBEXstdDataEmph 14" xfId="3237" xr:uid="{00000000-0005-0000-0000-0000D34D0000}"/>
    <cellStyle name="SAPBEXstdDataEmph 15" xfId="3424" xr:uid="{00000000-0005-0000-0000-0000D44D0000}"/>
    <cellStyle name="SAPBEXstdDataEmph 16" xfId="6856" xr:uid="{00000000-0005-0000-0000-0000D54D0000}"/>
    <cellStyle name="SAPBEXstdDataEmph 17" xfId="6536" xr:uid="{00000000-0005-0000-0000-0000D64D0000}"/>
    <cellStyle name="SAPBEXstdDataEmph 18" xfId="9983" xr:uid="{00000000-0005-0000-0000-0000D74D0000}"/>
    <cellStyle name="SAPBEXstdDataEmph 19" xfId="15055" xr:uid="{00000000-0005-0000-0000-0000D84D0000}"/>
    <cellStyle name="SAPBEXstdDataEmph 2" xfId="400" xr:uid="{00000000-0005-0000-0000-0000D94D0000}"/>
    <cellStyle name="SAPBEXstdDataEmph 2 10" xfId="3303" xr:uid="{00000000-0005-0000-0000-0000DA4D0000}"/>
    <cellStyle name="SAPBEXstdDataEmph 2 11" xfId="2941" xr:uid="{00000000-0005-0000-0000-0000DB4D0000}"/>
    <cellStyle name="SAPBEXstdDataEmph 2 12" xfId="6438" xr:uid="{00000000-0005-0000-0000-0000DC4D0000}"/>
    <cellStyle name="SAPBEXstdDataEmph 2 13" xfId="3499" xr:uid="{00000000-0005-0000-0000-0000DD4D0000}"/>
    <cellStyle name="SAPBEXstdDataEmph 2 14" xfId="5979" xr:uid="{00000000-0005-0000-0000-0000DE4D0000}"/>
    <cellStyle name="SAPBEXstdDataEmph 2 15" xfId="15567" xr:uid="{00000000-0005-0000-0000-0000DF4D0000}"/>
    <cellStyle name="SAPBEXstdDataEmph 2 16" xfId="14438" xr:uid="{00000000-0005-0000-0000-0000E04D0000}"/>
    <cellStyle name="SAPBEXstdDataEmph 2 17" xfId="13086" xr:uid="{00000000-0005-0000-0000-0000E14D0000}"/>
    <cellStyle name="SAPBEXstdDataEmph 2 18" xfId="17892" xr:uid="{00000000-0005-0000-0000-0000E24D0000}"/>
    <cellStyle name="SAPBEXstdDataEmph 2 19" xfId="6495" xr:uid="{00000000-0005-0000-0000-0000E34D0000}"/>
    <cellStyle name="SAPBEXstdDataEmph 2 2" xfId="623" xr:uid="{00000000-0005-0000-0000-0000E44D0000}"/>
    <cellStyle name="SAPBEXstdDataEmph 2 2 10" xfId="15301" xr:uid="{00000000-0005-0000-0000-0000E54D0000}"/>
    <cellStyle name="SAPBEXstdDataEmph 2 2 11" xfId="14834" xr:uid="{00000000-0005-0000-0000-0000E64D0000}"/>
    <cellStyle name="SAPBEXstdDataEmph 2 2 12" xfId="17887" xr:uid="{00000000-0005-0000-0000-0000E74D0000}"/>
    <cellStyle name="SAPBEXstdDataEmph 2 2 13" xfId="18990" xr:uid="{00000000-0005-0000-0000-0000E84D0000}"/>
    <cellStyle name="SAPBEXstdDataEmph 2 2 14" xfId="21481" xr:uid="{00000000-0005-0000-0000-0000E94D0000}"/>
    <cellStyle name="SAPBEXstdDataEmph 2 2 2" xfId="1117" xr:uid="{00000000-0005-0000-0000-0000EA4D0000}"/>
    <cellStyle name="SAPBEXstdDataEmph 2 2 2 10" xfId="20158" xr:uid="{00000000-0005-0000-0000-0000EB4D0000}"/>
    <cellStyle name="SAPBEXstdDataEmph 2 2 2 11" xfId="21897" xr:uid="{00000000-0005-0000-0000-0000EC4D0000}"/>
    <cellStyle name="SAPBEXstdDataEmph 2 2 2 2" xfId="4020" xr:uid="{00000000-0005-0000-0000-0000ED4D0000}"/>
    <cellStyle name="SAPBEXstdDataEmph 2 2 2 3" xfId="6498" xr:uid="{00000000-0005-0000-0000-0000EE4D0000}"/>
    <cellStyle name="SAPBEXstdDataEmph 2 2 2 4" xfId="8455" xr:uid="{00000000-0005-0000-0000-0000EF4D0000}"/>
    <cellStyle name="SAPBEXstdDataEmph 2 2 2 5" xfId="10408" xr:uid="{00000000-0005-0000-0000-0000F04D0000}"/>
    <cellStyle name="SAPBEXstdDataEmph 2 2 2 6" xfId="12362" xr:uid="{00000000-0005-0000-0000-0000F14D0000}"/>
    <cellStyle name="SAPBEXstdDataEmph 2 2 2 7" xfId="15218" xr:uid="{00000000-0005-0000-0000-0000F24D0000}"/>
    <cellStyle name="SAPBEXstdDataEmph 2 2 2 8" xfId="16438" xr:uid="{00000000-0005-0000-0000-0000F34D0000}"/>
    <cellStyle name="SAPBEXstdDataEmph 2 2 2 9" xfId="18326" xr:uid="{00000000-0005-0000-0000-0000F44D0000}"/>
    <cellStyle name="SAPBEXstdDataEmph 2 2 3" xfId="1402" xr:uid="{00000000-0005-0000-0000-0000F54D0000}"/>
    <cellStyle name="SAPBEXstdDataEmph 2 2 3 10" xfId="20382" xr:uid="{00000000-0005-0000-0000-0000F64D0000}"/>
    <cellStyle name="SAPBEXstdDataEmph 2 2 3 11" xfId="22074" xr:uid="{00000000-0005-0000-0000-0000F74D0000}"/>
    <cellStyle name="SAPBEXstdDataEmph 2 2 3 2" xfId="4305" xr:uid="{00000000-0005-0000-0000-0000F84D0000}"/>
    <cellStyle name="SAPBEXstdDataEmph 2 2 3 3" xfId="6783" xr:uid="{00000000-0005-0000-0000-0000F94D0000}"/>
    <cellStyle name="SAPBEXstdDataEmph 2 2 3 4" xfId="8739" xr:uid="{00000000-0005-0000-0000-0000FA4D0000}"/>
    <cellStyle name="SAPBEXstdDataEmph 2 2 3 5" xfId="10692" xr:uid="{00000000-0005-0000-0000-0000FB4D0000}"/>
    <cellStyle name="SAPBEXstdDataEmph 2 2 3 6" xfId="12646" xr:uid="{00000000-0005-0000-0000-0000FC4D0000}"/>
    <cellStyle name="SAPBEXstdDataEmph 2 2 3 7" xfId="14272" xr:uid="{00000000-0005-0000-0000-0000FD4D0000}"/>
    <cellStyle name="SAPBEXstdDataEmph 2 2 3 8" xfId="16703" xr:uid="{00000000-0005-0000-0000-0000FE4D0000}"/>
    <cellStyle name="SAPBEXstdDataEmph 2 2 3 9" xfId="18576" xr:uid="{00000000-0005-0000-0000-0000FF4D0000}"/>
    <cellStyle name="SAPBEXstdDataEmph 2 2 4" xfId="2016" xr:uid="{00000000-0005-0000-0000-0000004E0000}"/>
    <cellStyle name="SAPBEXstdDataEmph 2 2 4 10" xfId="20923" xr:uid="{00000000-0005-0000-0000-0000014E0000}"/>
    <cellStyle name="SAPBEXstdDataEmph 2 2 4 11" xfId="22536" xr:uid="{00000000-0005-0000-0000-0000024E0000}"/>
    <cellStyle name="SAPBEXstdDataEmph 2 2 4 2" xfId="4919" xr:uid="{00000000-0005-0000-0000-0000034E0000}"/>
    <cellStyle name="SAPBEXstdDataEmph 2 2 4 3" xfId="7397" xr:uid="{00000000-0005-0000-0000-0000044E0000}"/>
    <cellStyle name="SAPBEXstdDataEmph 2 2 4 4" xfId="9350" xr:uid="{00000000-0005-0000-0000-0000054E0000}"/>
    <cellStyle name="SAPBEXstdDataEmph 2 2 4 5" xfId="11304" xr:uid="{00000000-0005-0000-0000-0000064E0000}"/>
    <cellStyle name="SAPBEXstdDataEmph 2 2 4 6" xfId="13257" xr:uid="{00000000-0005-0000-0000-0000074E0000}"/>
    <cellStyle name="SAPBEXstdDataEmph 2 2 4 7" xfId="8519" xr:uid="{00000000-0005-0000-0000-0000084E0000}"/>
    <cellStyle name="SAPBEXstdDataEmph 2 2 4 8" xfId="17291" xr:uid="{00000000-0005-0000-0000-0000094E0000}"/>
    <cellStyle name="SAPBEXstdDataEmph 2 2 4 9" xfId="19147" xr:uid="{00000000-0005-0000-0000-00000A4E0000}"/>
    <cellStyle name="SAPBEXstdDataEmph 2 2 5" xfId="3526" xr:uid="{00000000-0005-0000-0000-00000B4E0000}"/>
    <cellStyle name="SAPBEXstdDataEmph 2 2 6" xfId="6004" xr:uid="{00000000-0005-0000-0000-00000C4E0000}"/>
    <cellStyle name="SAPBEXstdDataEmph 2 2 7" xfId="6106" xr:uid="{00000000-0005-0000-0000-00000D4E0000}"/>
    <cellStyle name="SAPBEXstdDataEmph 2 2 8" xfId="9960" xr:uid="{00000000-0005-0000-0000-00000E4E0000}"/>
    <cellStyle name="SAPBEXstdDataEmph 2 2 9" xfId="11915" xr:uid="{00000000-0005-0000-0000-00000F4E0000}"/>
    <cellStyle name="SAPBEXstdDataEmph 2 3" xfId="948" xr:uid="{00000000-0005-0000-0000-0000104E0000}"/>
    <cellStyle name="SAPBEXstdDataEmph 2 3 10" xfId="19997" xr:uid="{00000000-0005-0000-0000-0000114E0000}"/>
    <cellStyle name="SAPBEXstdDataEmph 2 3 11" xfId="21744" xr:uid="{00000000-0005-0000-0000-0000124E0000}"/>
    <cellStyle name="SAPBEXstdDataEmph 2 3 2" xfId="3851" xr:uid="{00000000-0005-0000-0000-0000134E0000}"/>
    <cellStyle name="SAPBEXstdDataEmph 2 3 3" xfId="6329" xr:uid="{00000000-0005-0000-0000-0000144E0000}"/>
    <cellStyle name="SAPBEXstdDataEmph 2 3 4" xfId="8286" xr:uid="{00000000-0005-0000-0000-0000154E0000}"/>
    <cellStyle name="SAPBEXstdDataEmph 2 3 5" xfId="10239" xr:uid="{00000000-0005-0000-0000-0000164E0000}"/>
    <cellStyle name="SAPBEXstdDataEmph 2 3 6" xfId="12194" xr:uid="{00000000-0005-0000-0000-0000174E0000}"/>
    <cellStyle name="SAPBEXstdDataEmph 2 3 7" xfId="15886" xr:uid="{00000000-0005-0000-0000-0000184E0000}"/>
    <cellStyle name="SAPBEXstdDataEmph 2 3 8" xfId="16272" xr:uid="{00000000-0005-0000-0000-0000194E0000}"/>
    <cellStyle name="SAPBEXstdDataEmph 2 3 9" xfId="18161" xr:uid="{00000000-0005-0000-0000-00001A4E0000}"/>
    <cellStyle name="SAPBEXstdDataEmph 2 4" xfId="1261" xr:uid="{00000000-0005-0000-0000-00001B4E0000}"/>
    <cellStyle name="SAPBEXstdDataEmph 2 4 10" xfId="20248" xr:uid="{00000000-0005-0000-0000-00001C4E0000}"/>
    <cellStyle name="SAPBEXstdDataEmph 2 4 11" xfId="21940" xr:uid="{00000000-0005-0000-0000-00001D4E0000}"/>
    <cellStyle name="SAPBEXstdDataEmph 2 4 2" xfId="4164" xr:uid="{00000000-0005-0000-0000-00001E4E0000}"/>
    <cellStyle name="SAPBEXstdDataEmph 2 4 3" xfId="6642" xr:uid="{00000000-0005-0000-0000-00001F4E0000}"/>
    <cellStyle name="SAPBEXstdDataEmph 2 4 4" xfId="8598" xr:uid="{00000000-0005-0000-0000-0000204E0000}"/>
    <cellStyle name="SAPBEXstdDataEmph 2 4 5" xfId="10551" xr:uid="{00000000-0005-0000-0000-0000214E0000}"/>
    <cellStyle name="SAPBEXstdDataEmph 2 4 6" xfId="12505" xr:uid="{00000000-0005-0000-0000-0000224E0000}"/>
    <cellStyle name="SAPBEXstdDataEmph 2 4 7" xfId="14471" xr:uid="{00000000-0005-0000-0000-0000234E0000}"/>
    <cellStyle name="SAPBEXstdDataEmph 2 4 8" xfId="16567" xr:uid="{00000000-0005-0000-0000-0000244E0000}"/>
    <cellStyle name="SAPBEXstdDataEmph 2 4 9" xfId="18440" xr:uid="{00000000-0005-0000-0000-0000254E0000}"/>
    <cellStyle name="SAPBEXstdDataEmph 2 5" xfId="1607" xr:uid="{00000000-0005-0000-0000-0000264E0000}"/>
    <cellStyle name="SAPBEXstdDataEmph 2 5 10" xfId="20575" xr:uid="{00000000-0005-0000-0000-0000274E0000}"/>
    <cellStyle name="SAPBEXstdDataEmph 2 5 11" xfId="22247" xr:uid="{00000000-0005-0000-0000-0000284E0000}"/>
    <cellStyle name="SAPBEXstdDataEmph 2 5 2" xfId="4510" xr:uid="{00000000-0005-0000-0000-0000294E0000}"/>
    <cellStyle name="SAPBEXstdDataEmph 2 5 3" xfId="6988" xr:uid="{00000000-0005-0000-0000-00002A4E0000}"/>
    <cellStyle name="SAPBEXstdDataEmph 2 5 4" xfId="8944" xr:uid="{00000000-0005-0000-0000-00002B4E0000}"/>
    <cellStyle name="SAPBEXstdDataEmph 2 5 5" xfId="10897" xr:uid="{00000000-0005-0000-0000-00002C4E0000}"/>
    <cellStyle name="SAPBEXstdDataEmph 2 5 6" xfId="12851" xr:uid="{00000000-0005-0000-0000-00002D4E0000}"/>
    <cellStyle name="SAPBEXstdDataEmph 2 5 7" xfId="13062" xr:uid="{00000000-0005-0000-0000-00002E4E0000}"/>
    <cellStyle name="SAPBEXstdDataEmph 2 5 8" xfId="16906" xr:uid="{00000000-0005-0000-0000-00002F4E0000}"/>
    <cellStyle name="SAPBEXstdDataEmph 2 5 9" xfId="18777" xr:uid="{00000000-0005-0000-0000-0000304E0000}"/>
    <cellStyle name="SAPBEXstdDataEmph 2 6" xfId="1487" xr:uid="{00000000-0005-0000-0000-0000314E0000}"/>
    <cellStyle name="SAPBEXstdDataEmph 2 6 10" xfId="20457" xr:uid="{00000000-0005-0000-0000-0000324E0000}"/>
    <cellStyle name="SAPBEXstdDataEmph 2 6 11" xfId="22130" xr:uid="{00000000-0005-0000-0000-0000334E0000}"/>
    <cellStyle name="SAPBEXstdDataEmph 2 6 2" xfId="4390" xr:uid="{00000000-0005-0000-0000-0000344E0000}"/>
    <cellStyle name="SAPBEXstdDataEmph 2 6 3" xfId="6868" xr:uid="{00000000-0005-0000-0000-0000354E0000}"/>
    <cellStyle name="SAPBEXstdDataEmph 2 6 4" xfId="8824" xr:uid="{00000000-0005-0000-0000-0000364E0000}"/>
    <cellStyle name="SAPBEXstdDataEmph 2 6 5" xfId="10777" xr:uid="{00000000-0005-0000-0000-0000374E0000}"/>
    <cellStyle name="SAPBEXstdDataEmph 2 6 6" xfId="12731" xr:uid="{00000000-0005-0000-0000-0000384E0000}"/>
    <cellStyle name="SAPBEXstdDataEmph 2 6 7" xfId="14798" xr:uid="{00000000-0005-0000-0000-0000394E0000}"/>
    <cellStyle name="SAPBEXstdDataEmph 2 6 8" xfId="16786" xr:uid="{00000000-0005-0000-0000-00003A4E0000}"/>
    <cellStyle name="SAPBEXstdDataEmph 2 6 9" xfId="18658" xr:uid="{00000000-0005-0000-0000-00003B4E0000}"/>
    <cellStyle name="SAPBEXstdDataEmph 2 7" xfId="2162" xr:uid="{00000000-0005-0000-0000-00003C4E0000}"/>
    <cellStyle name="SAPBEXstdDataEmph 2 7 10" xfId="21056" xr:uid="{00000000-0005-0000-0000-00003D4E0000}"/>
    <cellStyle name="SAPBEXstdDataEmph 2 7 11" xfId="22647" xr:uid="{00000000-0005-0000-0000-00003E4E0000}"/>
    <cellStyle name="SAPBEXstdDataEmph 2 7 2" xfId="5065" xr:uid="{00000000-0005-0000-0000-00003F4E0000}"/>
    <cellStyle name="SAPBEXstdDataEmph 2 7 3" xfId="7542" xr:uid="{00000000-0005-0000-0000-0000404E0000}"/>
    <cellStyle name="SAPBEXstdDataEmph 2 7 4" xfId="9495" xr:uid="{00000000-0005-0000-0000-0000414E0000}"/>
    <cellStyle name="SAPBEXstdDataEmph 2 7 5" xfId="11449" xr:uid="{00000000-0005-0000-0000-0000424E0000}"/>
    <cellStyle name="SAPBEXstdDataEmph 2 7 6" xfId="13402" xr:uid="{00000000-0005-0000-0000-0000434E0000}"/>
    <cellStyle name="SAPBEXstdDataEmph 2 7 7" xfId="14935" xr:uid="{00000000-0005-0000-0000-0000444E0000}"/>
    <cellStyle name="SAPBEXstdDataEmph 2 7 8" xfId="17433" xr:uid="{00000000-0005-0000-0000-0000454E0000}"/>
    <cellStyle name="SAPBEXstdDataEmph 2 7 9" xfId="19285" xr:uid="{00000000-0005-0000-0000-0000464E0000}"/>
    <cellStyle name="SAPBEXstdDataEmph 2 8" xfId="2600" xr:uid="{00000000-0005-0000-0000-0000474E0000}"/>
    <cellStyle name="SAPBEXstdDataEmph 2 8 10" xfId="21456" xr:uid="{00000000-0005-0000-0000-0000484E0000}"/>
    <cellStyle name="SAPBEXstdDataEmph 2 8 11" xfId="23009" xr:uid="{00000000-0005-0000-0000-0000494E0000}"/>
    <cellStyle name="SAPBEXstdDataEmph 2 8 2" xfId="5502" xr:uid="{00000000-0005-0000-0000-00004A4E0000}"/>
    <cellStyle name="SAPBEXstdDataEmph 2 8 3" xfId="7978" xr:uid="{00000000-0005-0000-0000-00004B4E0000}"/>
    <cellStyle name="SAPBEXstdDataEmph 2 8 4" xfId="9930" xr:uid="{00000000-0005-0000-0000-00004C4E0000}"/>
    <cellStyle name="SAPBEXstdDataEmph 2 8 5" xfId="11885" xr:uid="{00000000-0005-0000-0000-00004D4E0000}"/>
    <cellStyle name="SAPBEXstdDataEmph 2 8 6" xfId="13837" xr:uid="{00000000-0005-0000-0000-00004E4E0000}"/>
    <cellStyle name="SAPBEXstdDataEmph 2 8 7" xfId="14328" xr:uid="{00000000-0005-0000-0000-00004F4E0000}"/>
    <cellStyle name="SAPBEXstdDataEmph 2 8 8" xfId="17859" xr:uid="{00000000-0005-0000-0000-0000504E0000}"/>
    <cellStyle name="SAPBEXstdDataEmph 2 8 9" xfId="19697" xr:uid="{00000000-0005-0000-0000-0000514E0000}"/>
    <cellStyle name="SAPBEXstdDataEmph 2 9" xfId="2458" xr:uid="{00000000-0005-0000-0000-0000524E0000}"/>
    <cellStyle name="SAPBEXstdDataEmph 2 9 10" xfId="21327" xr:uid="{00000000-0005-0000-0000-0000534E0000}"/>
    <cellStyle name="SAPBEXstdDataEmph 2 9 11" xfId="22892" xr:uid="{00000000-0005-0000-0000-0000544E0000}"/>
    <cellStyle name="SAPBEXstdDataEmph 2 9 2" xfId="5361" xr:uid="{00000000-0005-0000-0000-0000554E0000}"/>
    <cellStyle name="SAPBEXstdDataEmph 2 9 3" xfId="7837" xr:uid="{00000000-0005-0000-0000-0000564E0000}"/>
    <cellStyle name="SAPBEXstdDataEmph 2 9 4" xfId="9789" xr:uid="{00000000-0005-0000-0000-0000574E0000}"/>
    <cellStyle name="SAPBEXstdDataEmph 2 9 5" xfId="11744" xr:uid="{00000000-0005-0000-0000-0000584E0000}"/>
    <cellStyle name="SAPBEXstdDataEmph 2 9 6" xfId="13695" xr:uid="{00000000-0005-0000-0000-0000594E0000}"/>
    <cellStyle name="SAPBEXstdDataEmph 2 9 7" xfId="11996" xr:uid="{00000000-0005-0000-0000-00005A4E0000}"/>
    <cellStyle name="SAPBEXstdDataEmph 2 9 8" xfId="17720" xr:uid="{00000000-0005-0000-0000-00005B4E0000}"/>
    <cellStyle name="SAPBEXstdDataEmph 2 9 9" xfId="19562" xr:uid="{00000000-0005-0000-0000-00005C4E0000}"/>
    <cellStyle name="SAPBEXstdDataEmph 20" xfId="15593" xr:uid="{00000000-0005-0000-0000-00005D4E0000}"/>
    <cellStyle name="SAPBEXstdDataEmph 21" xfId="15662" xr:uid="{00000000-0005-0000-0000-00005E4E0000}"/>
    <cellStyle name="SAPBEXstdDataEmph 22" xfId="15832" xr:uid="{00000000-0005-0000-0000-00005F4E0000}"/>
    <cellStyle name="SAPBEXstdDataEmph 23" xfId="17115" xr:uid="{00000000-0005-0000-0000-0000604E0000}"/>
    <cellStyle name="SAPBEXstdDataEmph 3" xfId="468" xr:uid="{00000000-0005-0000-0000-0000614E0000}"/>
    <cellStyle name="SAPBEXstdDataEmph 3 10" xfId="5849" xr:uid="{00000000-0005-0000-0000-0000624E0000}"/>
    <cellStyle name="SAPBEXstdDataEmph 3 11" xfId="3492" xr:uid="{00000000-0005-0000-0000-0000634E0000}"/>
    <cellStyle name="SAPBEXstdDataEmph 3 12" xfId="7225" xr:uid="{00000000-0005-0000-0000-0000644E0000}"/>
    <cellStyle name="SAPBEXstdDataEmph 3 13" xfId="8537" xr:uid="{00000000-0005-0000-0000-0000654E0000}"/>
    <cellStyle name="SAPBEXstdDataEmph 3 14" xfId="15193" xr:uid="{00000000-0005-0000-0000-0000664E0000}"/>
    <cellStyle name="SAPBEXstdDataEmph 3 15" xfId="13088" xr:uid="{00000000-0005-0000-0000-0000674E0000}"/>
    <cellStyle name="SAPBEXstdDataEmph 3 16" xfId="11120" xr:uid="{00000000-0005-0000-0000-0000684E0000}"/>
    <cellStyle name="SAPBEXstdDataEmph 3 17" xfId="17561" xr:uid="{00000000-0005-0000-0000-0000694E0000}"/>
    <cellStyle name="SAPBEXstdDataEmph 3 18" xfId="18987" xr:uid="{00000000-0005-0000-0000-00006A4E0000}"/>
    <cellStyle name="SAPBEXstdDataEmph 3 2" xfId="1016" xr:uid="{00000000-0005-0000-0000-00006B4E0000}"/>
    <cellStyle name="SAPBEXstdDataEmph 3 2 10" xfId="20063" xr:uid="{00000000-0005-0000-0000-00006C4E0000}"/>
    <cellStyle name="SAPBEXstdDataEmph 3 2 11" xfId="21810" xr:uid="{00000000-0005-0000-0000-00006D4E0000}"/>
    <cellStyle name="SAPBEXstdDataEmph 3 2 2" xfId="3919" xr:uid="{00000000-0005-0000-0000-00006E4E0000}"/>
    <cellStyle name="SAPBEXstdDataEmph 3 2 3" xfId="6397" xr:uid="{00000000-0005-0000-0000-00006F4E0000}"/>
    <cellStyle name="SAPBEXstdDataEmph 3 2 4" xfId="8354" xr:uid="{00000000-0005-0000-0000-0000704E0000}"/>
    <cellStyle name="SAPBEXstdDataEmph 3 2 5" xfId="10307" xr:uid="{00000000-0005-0000-0000-0000714E0000}"/>
    <cellStyle name="SAPBEXstdDataEmph 3 2 6" xfId="12262" xr:uid="{00000000-0005-0000-0000-0000724E0000}"/>
    <cellStyle name="SAPBEXstdDataEmph 3 2 7" xfId="15088" xr:uid="{00000000-0005-0000-0000-0000734E0000}"/>
    <cellStyle name="SAPBEXstdDataEmph 3 2 8" xfId="16340" xr:uid="{00000000-0005-0000-0000-0000744E0000}"/>
    <cellStyle name="SAPBEXstdDataEmph 3 2 9" xfId="18228" xr:uid="{00000000-0005-0000-0000-0000754E0000}"/>
    <cellStyle name="SAPBEXstdDataEmph 3 3" xfId="1329" xr:uid="{00000000-0005-0000-0000-0000764E0000}"/>
    <cellStyle name="SAPBEXstdDataEmph 3 3 10" xfId="20314" xr:uid="{00000000-0005-0000-0000-0000774E0000}"/>
    <cellStyle name="SAPBEXstdDataEmph 3 3 11" xfId="22006" xr:uid="{00000000-0005-0000-0000-0000784E0000}"/>
    <cellStyle name="SAPBEXstdDataEmph 3 3 2" xfId="4232" xr:uid="{00000000-0005-0000-0000-0000794E0000}"/>
    <cellStyle name="SAPBEXstdDataEmph 3 3 3" xfId="6710" xr:uid="{00000000-0005-0000-0000-00007A4E0000}"/>
    <cellStyle name="SAPBEXstdDataEmph 3 3 4" xfId="8666" xr:uid="{00000000-0005-0000-0000-00007B4E0000}"/>
    <cellStyle name="SAPBEXstdDataEmph 3 3 5" xfId="10619" xr:uid="{00000000-0005-0000-0000-00007C4E0000}"/>
    <cellStyle name="SAPBEXstdDataEmph 3 3 6" xfId="12573" xr:uid="{00000000-0005-0000-0000-00007D4E0000}"/>
    <cellStyle name="SAPBEXstdDataEmph 3 3 7" xfId="14119" xr:uid="{00000000-0005-0000-0000-00007E4E0000}"/>
    <cellStyle name="SAPBEXstdDataEmph 3 3 8" xfId="16635" xr:uid="{00000000-0005-0000-0000-00007F4E0000}"/>
    <cellStyle name="SAPBEXstdDataEmph 3 3 9" xfId="18507" xr:uid="{00000000-0005-0000-0000-0000804E0000}"/>
    <cellStyle name="SAPBEXstdDataEmph 3 4" xfId="1674" xr:uid="{00000000-0005-0000-0000-0000814E0000}"/>
    <cellStyle name="SAPBEXstdDataEmph 3 4 10" xfId="20642" xr:uid="{00000000-0005-0000-0000-0000824E0000}"/>
    <cellStyle name="SAPBEXstdDataEmph 3 4 11" xfId="22314" xr:uid="{00000000-0005-0000-0000-0000834E0000}"/>
    <cellStyle name="SAPBEXstdDataEmph 3 4 2" xfId="4577" xr:uid="{00000000-0005-0000-0000-0000844E0000}"/>
    <cellStyle name="SAPBEXstdDataEmph 3 4 3" xfId="7055" xr:uid="{00000000-0005-0000-0000-0000854E0000}"/>
    <cellStyle name="SAPBEXstdDataEmph 3 4 4" xfId="9011" xr:uid="{00000000-0005-0000-0000-0000864E0000}"/>
    <cellStyle name="SAPBEXstdDataEmph 3 4 5" xfId="10964" xr:uid="{00000000-0005-0000-0000-0000874E0000}"/>
    <cellStyle name="SAPBEXstdDataEmph 3 4 6" xfId="12918" xr:uid="{00000000-0005-0000-0000-0000884E0000}"/>
    <cellStyle name="SAPBEXstdDataEmph 3 4 7" xfId="7210" xr:uid="{00000000-0005-0000-0000-0000894E0000}"/>
    <cellStyle name="SAPBEXstdDataEmph 3 4 8" xfId="16973" xr:uid="{00000000-0005-0000-0000-00008A4E0000}"/>
    <cellStyle name="SAPBEXstdDataEmph 3 4 9" xfId="18844" xr:uid="{00000000-0005-0000-0000-00008B4E0000}"/>
    <cellStyle name="SAPBEXstdDataEmph 3 5" xfId="1941" xr:uid="{00000000-0005-0000-0000-00008C4E0000}"/>
    <cellStyle name="SAPBEXstdDataEmph 3 5 10" xfId="20852" xr:uid="{00000000-0005-0000-0000-00008D4E0000}"/>
    <cellStyle name="SAPBEXstdDataEmph 3 5 11" xfId="22466" xr:uid="{00000000-0005-0000-0000-00008E4E0000}"/>
    <cellStyle name="SAPBEXstdDataEmph 3 5 2" xfId="4844" xr:uid="{00000000-0005-0000-0000-00008F4E0000}"/>
    <cellStyle name="SAPBEXstdDataEmph 3 5 3" xfId="7322" xr:uid="{00000000-0005-0000-0000-0000904E0000}"/>
    <cellStyle name="SAPBEXstdDataEmph 3 5 4" xfId="9276" xr:uid="{00000000-0005-0000-0000-0000914E0000}"/>
    <cellStyle name="SAPBEXstdDataEmph 3 5 5" xfId="11230" xr:uid="{00000000-0005-0000-0000-0000924E0000}"/>
    <cellStyle name="SAPBEXstdDataEmph 3 5 6" xfId="13182" xr:uid="{00000000-0005-0000-0000-0000934E0000}"/>
    <cellStyle name="SAPBEXstdDataEmph 3 5 7" xfId="14245" xr:uid="{00000000-0005-0000-0000-0000944E0000}"/>
    <cellStyle name="SAPBEXstdDataEmph 3 5 8" xfId="17218" xr:uid="{00000000-0005-0000-0000-0000954E0000}"/>
    <cellStyle name="SAPBEXstdDataEmph 3 5 9" xfId="19077" xr:uid="{00000000-0005-0000-0000-0000964E0000}"/>
    <cellStyle name="SAPBEXstdDataEmph 3 6" xfId="2243" xr:uid="{00000000-0005-0000-0000-0000974E0000}"/>
    <cellStyle name="SAPBEXstdDataEmph 3 6 10" xfId="21133" xr:uid="{00000000-0005-0000-0000-0000984E0000}"/>
    <cellStyle name="SAPBEXstdDataEmph 3 6 11" xfId="22718" xr:uid="{00000000-0005-0000-0000-0000994E0000}"/>
    <cellStyle name="SAPBEXstdDataEmph 3 6 2" xfId="5146" xr:uid="{00000000-0005-0000-0000-00009A4E0000}"/>
    <cellStyle name="SAPBEXstdDataEmph 3 6 3" xfId="7622" xr:uid="{00000000-0005-0000-0000-00009B4E0000}"/>
    <cellStyle name="SAPBEXstdDataEmph 3 6 4" xfId="9576" xr:uid="{00000000-0005-0000-0000-00009C4E0000}"/>
    <cellStyle name="SAPBEXstdDataEmph 3 6 5" xfId="11530" xr:uid="{00000000-0005-0000-0000-00009D4E0000}"/>
    <cellStyle name="SAPBEXstdDataEmph 3 6 6" xfId="13483" xr:uid="{00000000-0005-0000-0000-00009E4E0000}"/>
    <cellStyle name="SAPBEXstdDataEmph 3 6 7" xfId="15051" xr:uid="{00000000-0005-0000-0000-00009F4E0000}"/>
    <cellStyle name="SAPBEXstdDataEmph 3 6 8" xfId="17514" xr:uid="{00000000-0005-0000-0000-0000A04E0000}"/>
    <cellStyle name="SAPBEXstdDataEmph 3 6 9" xfId="19363" xr:uid="{00000000-0005-0000-0000-0000A14E0000}"/>
    <cellStyle name="SAPBEXstdDataEmph 3 7" xfId="2490" xr:uid="{00000000-0005-0000-0000-0000A24E0000}"/>
    <cellStyle name="SAPBEXstdDataEmph 3 7 10" xfId="21348" xr:uid="{00000000-0005-0000-0000-0000A34E0000}"/>
    <cellStyle name="SAPBEXstdDataEmph 3 7 11" xfId="22902" xr:uid="{00000000-0005-0000-0000-0000A44E0000}"/>
    <cellStyle name="SAPBEXstdDataEmph 3 7 2" xfId="5392" xr:uid="{00000000-0005-0000-0000-0000A54E0000}"/>
    <cellStyle name="SAPBEXstdDataEmph 3 7 3" xfId="7868" xr:uid="{00000000-0005-0000-0000-0000A64E0000}"/>
    <cellStyle name="SAPBEXstdDataEmph 3 7 4" xfId="9820" xr:uid="{00000000-0005-0000-0000-0000A74E0000}"/>
    <cellStyle name="SAPBEXstdDataEmph 3 7 5" xfId="11775" xr:uid="{00000000-0005-0000-0000-0000A84E0000}"/>
    <cellStyle name="SAPBEXstdDataEmph 3 7 6" xfId="13727" xr:uid="{00000000-0005-0000-0000-0000A94E0000}"/>
    <cellStyle name="SAPBEXstdDataEmph 3 7 7" xfId="14984" xr:uid="{00000000-0005-0000-0000-0000AA4E0000}"/>
    <cellStyle name="SAPBEXstdDataEmph 3 7 8" xfId="17749" xr:uid="{00000000-0005-0000-0000-0000AB4E0000}"/>
    <cellStyle name="SAPBEXstdDataEmph 3 7 9" xfId="19588" xr:uid="{00000000-0005-0000-0000-0000AC4E0000}"/>
    <cellStyle name="SAPBEXstdDataEmph 3 8" xfId="2801" xr:uid="{00000000-0005-0000-0000-0000AD4E0000}"/>
    <cellStyle name="SAPBEXstdDataEmph 3 8 10" xfId="21638" xr:uid="{00000000-0005-0000-0000-0000AE4E0000}"/>
    <cellStyle name="SAPBEXstdDataEmph 3 8 11" xfId="23168" xr:uid="{00000000-0005-0000-0000-0000AF4E0000}"/>
    <cellStyle name="SAPBEXstdDataEmph 3 8 2" xfId="5703" xr:uid="{00000000-0005-0000-0000-0000B04E0000}"/>
    <cellStyle name="SAPBEXstdDataEmph 3 8 3" xfId="8179" xr:uid="{00000000-0005-0000-0000-0000B14E0000}"/>
    <cellStyle name="SAPBEXstdDataEmph 3 8 4" xfId="10131" xr:uid="{00000000-0005-0000-0000-0000B24E0000}"/>
    <cellStyle name="SAPBEXstdDataEmph 3 8 5" xfId="12086" xr:uid="{00000000-0005-0000-0000-0000B34E0000}"/>
    <cellStyle name="SAPBEXstdDataEmph 3 8 6" xfId="14036" xr:uid="{00000000-0005-0000-0000-0000B44E0000}"/>
    <cellStyle name="SAPBEXstdDataEmph 3 8 7" xfId="16165" xr:uid="{00000000-0005-0000-0000-0000B54E0000}"/>
    <cellStyle name="SAPBEXstdDataEmph 3 8 8" xfId="18053" xr:uid="{00000000-0005-0000-0000-0000B64E0000}"/>
    <cellStyle name="SAPBEXstdDataEmph 3 8 9" xfId="19888" xr:uid="{00000000-0005-0000-0000-0000B74E0000}"/>
    <cellStyle name="SAPBEXstdDataEmph 3 9" xfId="3371" xr:uid="{00000000-0005-0000-0000-0000B84E0000}"/>
    <cellStyle name="SAPBEXstdDataEmph 4" xfId="370" xr:uid="{00000000-0005-0000-0000-0000B94E0000}"/>
    <cellStyle name="SAPBEXstdDataEmph 4 10" xfId="3104" xr:uid="{00000000-0005-0000-0000-0000BA4E0000}"/>
    <cellStyle name="SAPBEXstdDataEmph 4 11" xfId="6855" xr:uid="{00000000-0005-0000-0000-0000BB4E0000}"/>
    <cellStyle name="SAPBEXstdDataEmph 4 12" xfId="7181" xr:uid="{00000000-0005-0000-0000-0000BC4E0000}"/>
    <cellStyle name="SAPBEXstdDataEmph 4 13" xfId="8493" xr:uid="{00000000-0005-0000-0000-0000BD4E0000}"/>
    <cellStyle name="SAPBEXstdDataEmph 4 14" xfId="14871" xr:uid="{00000000-0005-0000-0000-0000BE4E0000}"/>
    <cellStyle name="SAPBEXstdDataEmph 4 15" xfId="12303" xr:uid="{00000000-0005-0000-0000-0000BF4E0000}"/>
    <cellStyle name="SAPBEXstdDataEmph 4 16" xfId="8449" xr:uid="{00000000-0005-0000-0000-0000C04E0000}"/>
    <cellStyle name="SAPBEXstdDataEmph 4 17" xfId="19219" xr:uid="{00000000-0005-0000-0000-0000C14E0000}"/>
    <cellStyle name="SAPBEXstdDataEmph 4 18" xfId="18362" xr:uid="{00000000-0005-0000-0000-0000C24E0000}"/>
    <cellStyle name="SAPBEXstdDataEmph 4 2" xfId="919" xr:uid="{00000000-0005-0000-0000-0000C34E0000}"/>
    <cellStyle name="SAPBEXstdDataEmph 4 2 10" xfId="18935" xr:uid="{00000000-0005-0000-0000-0000C44E0000}"/>
    <cellStyle name="SAPBEXstdDataEmph 4 2 11" xfId="20731" xr:uid="{00000000-0005-0000-0000-0000C54E0000}"/>
    <cellStyle name="SAPBEXstdDataEmph 4 2 2" xfId="3822" xr:uid="{00000000-0005-0000-0000-0000C64E0000}"/>
    <cellStyle name="SAPBEXstdDataEmph 4 2 3" xfId="6300" xr:uid="{00000000-0005-0000-0000-0000C74E0000}"/>
    <cellStyle name="SAPBEXstdDataEmph 4 2 4" xfId="7845" xr:uid="{00000000-0005-0000-0000-0000C84E0000}"/>
    <cellStyle name="SAPBEXstdDataEmph 4 2 5" xfId="9106" xr:uid="{00000000-0005-0000-0000-0000C94E0000}"/>
    <cellStyle name="SAPBEXstdDataEmph 4 2 6" xfId="11060" xr:uid="{00000000-0005-0000-0000-0000CA4E0000}"/>
    <cellStyle name="SAPBEXstdDataEmph 4 2 7" xfId="14706" xr:uid="{00000000-0005-0000-0000-0000CB4E0000}"/>
    <cellStyle name="SAPBEXstdDataEmph 4 2 8" xfId="10752" xr:uid="{00000000-0005-0000-0000-0000CC4E0000}"/>
    <cellStyle name="SAPBEXstdDataEmph 4 2 9" xfId="17064" xr:uid="{00000000-0005-0000-0000-0000CD4E0000}"/>
    <cellStyle name="SAPBEXstdDataEmph 4 3" xfId="1234" xr:uid="{00000000-0005-0000-0000-0000CE4E0000}"/>
    <cellStyle name="SAPBEXstdDataEmph 4 3 10" xfId="20221" xr:uid="{00000000-0005-0000-0000-0000CF4E0000}"/>
    <cellStyle name="SAPBEXstdDataEmph 4 3 11" xfId="21913" xr:uid="{00000000-0005-0000-0000-0000D04E0000}"/>
    <cellStyle name="SAPBEXstdDataEmph 4 3 2" xfId="4137" xr:uid="{00000000-0005-0000-0000-0000D14E0000}"/>
    <cellStyle name="SAPBEXstdDataEmph 4 3 3" xfId="6615" xr:uid="{00000000-0005-0000-0000-0000D24E0000}"/>
    <cellStyle name="SAPBEXstdDataEmph 4 3 4" xfId="8571" xr:uid="{00000000-0005-0000-0000-0000D34E0000}"/>
    <cellStyle name="SAPBEXstdDataEmph 4 3 5" xfId="10524" xr:uid="{00000000-0005-0000-0000-0000D44E0000}"/>
    <cellStyle name="SAPBEXstdDataEmph 4 3 6" xfId="12478" xr:uid="{00000000-0005-0000-0000-0000D54E0000}"/>
    <cellStyle name="SAPBEXstdDataEmph 4 3 7" xfId="15365" xr:uid="{00000000-0005-0000-0000-0000D64E0000}"/>
    <cellStyle name="SAPBEXstdDataEmph 4 3 8" xfId="16540" xr:uid="{00000000-0005-0000-0000-0000D74E0000}"/>
    <cellStyle name="SAPBEXstdDataEmph 4 3 9" xfId="18413" xr:uid="{00000000-0005-0000-0000-0000D84E0000}"/>
    <cellStyle name="SAPBEXstdDataEmph 4 4" xfId="1579" xr:uid="{00000000-0005-0000-0000-0000D94E0000}"/>
    <cellStyle name="SAPBEXstdDataEmph 4 4 10" xfId="20548" xr:uid="{00000000-0005-0000-0000-0000DA4E0000}"/>
    <cellStyle name="SAPBEXstdDataEmph 4 4 11" xfId="22220" xr:uid="{00000000-0005-0000-0000-0000DB4E0000}"/>
    <cellStyle name="SAPBEXstdDataEmph 4 4 2" xfId="4482" xr:uid="{00000000-0005-0000-0000-0000DC4E0000}"/>
    <cellStyle name="SAPBEXstdDataEmph 4 4 3" xfId="6960" xr:uid="{00000000-0005-0000-0000-0000DD4E0000}"/>
    <cellStyle name="SAPBEXstdDataEmph 4 4 4" xfId="8916" xr:uid="{00000000-0005-0000-0000-0000DE4E0000}"/>
    <cellStyle name="SAPBEXstdDataEmph 4 4 5" xfId="10869" xr:uid="{00000000-0005-0000-0000-0000DF4E0000}"/>
    <cellStyle name="SAPBEXstdDataEmph 4 4 6" xfId="12823" xr:uid="{00000000-0005-0000-0000-0000E04E0000}"/>
    <cellStyle name="SAPBEXstdDataEmph 4 4 7" xfId="15321" xr:uid="{00000000-0005-0000-0000-0000E14E0000}"/>
    <cellStyle name="SAPBEXstdDataEmph 4 4 8" xfId="16878" xr:uid="{00000000-0005-0000-0000-0000E24E0000}"/>
    <cellStyle name="SAPBEXstdDataEmph 4 4 9" xfId="18750" xr:uid="{00000000-0005-0000-0000-0000E34E0000}"/>
    <cellStyle name="SAPBEXstdDataEmph 4 5" xfId="1506" xr:uid="{00000000-0005-0000-0000-0000E44E0000}"/>
    <cellStyle name="SAPBEXstdDataEmph 4 5 10" xfId="20476" xr:uid="{00000000-0005-0000-0000-0000E54E0000}"/>
    <cellStyle name="SAPBEXstdDataEmph 4 5 11" xfId="22148" xr:uid="{00000000-0005-0000-0000-0000E64E0000}"/>
    <cellStyle name="SAPBEXstdDataEmph 4 5 2" xfId="4409" xr:uid="{00000000-0005-0000-0000-0000E74E0000}"/>
    <cellStyle name="SAPBEXstdDataEmph 4 5 3" xfId="6887" xr:uid="{00000000-0005-0000-0000-0000E84E0000}"/>
    <cellStyle name="SAPBEXstdDataEmph 4 5 4" xfId="8843" xr:uid="{00000000-0005-0000-0000-0000E94E0000}"/>
    <cellStyle name="SAPBEXstdDataEmph 4 5 5" xfId="10796" xr:uid="{00000000-0005-0000-0000-0000EA4E0000}"/>
    <cellStyle name="SAPBEXstdDataEmph 4 5 6" xfId="12750" xr:uid="{00000000-0005-0000-0000-0000EB4E0000}"/>
    <cellStyle name="SAPBEXstdDataEmph 4 5 7" xfId="15977" xr:uid="{00000000-0005-0000-0000-0000EC4E0000}"/>
    <cellStyle name="SAPBEXstdDataEmph 4 5 8" xfId="16805" xr:uid="{00000000-0005-0000-0000-0000ED4E0000}"/>
    <cellStyle name="SAPBEXstdDataEmph 4 5 9" xfId="18677" xr:uid="{00000000-0005-0000-0000-0000EE4E0000}"/>
    <cellStyle name="SAPBEXstdDataEmph 4 6" xfId="2189" xr:uid="{00000000-0005-0000-0000-0000EF4E0000}"/>
    <cellStyle name="SAPBEXstdDataEmph 4 6 10" xfId="21083" xr:uid="{00000000-0005-0000-0000-0000F04E0000}"/>
    <cellStyle name="SAPBEXstdDataEmph 4 6 11" xfId="22673" xr:uid="{00000000-0005-0000-0000-0000F14E0000}"/>
    <cellStyle name="SAPBEXstdDataEmph 4 6 2" xfId="5092" xr:uid="{00000000-0005-0000-0000-0000F24E0000}"/>
    <cellStyle name="SAPBEXstdDataEmph 4 6 3" xfId="7569" xr:uid="{00000000-0005-0000-0000-0000F34E0000}"/>
    <cellStyle name="SAPBEXstdDataEmph 4 6 4" xfId="9522" xr:uid="{00000000-0005-0000-0000-0000F44E0000}"/>
    <cellStyle name="SAPBEXstdDataEmph 4 6 5" xfId="11476" xr:uid="{00000000-0005-0000-0000-0000F54E0000}"/>
    <cellStyle name="SAPBEXstdDataEmph 4 6 6" xfId="13429" xr:uid="{00000000-0005-0000-0000-0000F64E0000}"/>
    <cellStyle name="SAPBEXstdDataEmph 4 6 7" xfId="11738" xr:uid="{00000000-0005-0000-0000-0000F74E0000}"/>
    <cellStyle name="SAPBEXstdDataEmph 4 6 8" xfId="17460" xr:uid="{00000000-0005-0000-0000-0000F84E0000}"/>
    <cellStyle name="SAPBEXstdDataEmph 4 6 9" xfId="19312" xr:uid="{00000000-0005-0000-0000-0000F94E0000}"/>
    <cellStyle name="SAPBEXstdDataEmph 4 7" xfId="2594" xr:uid="{00000000-0005-0000-0000-0000FA4E0000}"/>
    <cellStyle name="SAPBEXstdDataEmph 4 7 10" xfId="21450" xr:uid="{00000000-0005-0000-0000-0000FB4E0000}"/>
    <cellStyle name="SAPBEXstdDataEmph 4 7 11" xfId="23003" xr:uid="{00000000-0005-0000-0000-0000FC4E0000}"/>
    <cellStyle name="SAPBEXstdDataEmph 4 7 2" xfId="5496" xr:uid="{00000000-0005-0000-0000-0000FD4E0000}"/>
    <cellStyle name="SAPBEXstdDataEmph 4 7 3" xfId="7972" xr:uid="{00000000-0005-0000-0000-0000FE4E0000}"/>
    <cellStyle name="SAPBEXstdDataEmph 4 7 4" xfId="9924" xr:uid="{00000000-0005-0000-0000-0000FF4E0000}"/>
    <cellStyle name="SAPBEXstdDataEmph 4 7 5" xfId="11879" xr:uid="{00000000-0005-0000-0000-0000004F0000}"/>
    <cellStyle name="SAPBEXstdDataEmph 4 7 6" xfId="13831" xr:uid="{00000000-0005-0000-0000-0000014F0000}"/>
    <cellStyle name="SAPBEXstdDataEmph 4 7 7" xfId="14330" xr:uid="{00000000-0005-0000-0000-0000024F0000}"/>
    <cellStyle name="SAPBEXstdDataEmph 4 7 8" xfId="17853" xr:uid="{00000000-0005-0000-0000-0000034F0000}"/>
    <cellStyle name="SAPBEXstdDataEmph 4 7 9" xfId="19691" xr:uid="{00000000-0005-0000-0000-0000044F0000}"/>
    <cellStyle name="SAPBEXstdDataEmph 4 8" xfId="2367" xr:uid="{00000000-0005-0000-0000-0000054F0000}"/>
    <cellStyle name="SAPBEXstdDataEmph 4 8 10" xfId="21247" xr:uid="{00000000-0005-0000-0000-0000064F0000}"/>
    <cellStyle name="SAPBEXstdDataEmph 4 8 11" xfId="22823" xr:uid="{00000000-0005-0000-0000-0000074F0000}"/>
    <cellStyle name="SAPBEXstdDataEmph 4 8 2" xfId="5270" xr:uid="{00000000-0005-0000-0000-0000084F0000}"/>
    <cellStyle name="SAPBEXstdDataEmph 4 8 3" xfId="7746" xr:uid="{00000000-0005-0000-0000-0000094F0000}"/>
    <cellStyle name="SAPBEXstdDataEmph 4 8 4" xfId="9699" xr:uid="{00000000-0005-0000-0000-00000A4F0000}"/>
    <cellStyle name="SAPBEXstdDataEmph 4 8 5" xfId="11653" xr:uid="{00000000-0005-0000-0000-00000B4F0000}"/>
    <cellStyle name="SAPBEXstdDataEmph 4 8 6" xfId="13605" xr:uid="{00000000-0005-0000-0000-00000C4F0000}"/>
    <cellStyle name="SAPBEXstdDataEmph 4 8 7" xfId="15012" xr:uid="{00000000-0005-0000-0000-00000D4F0000}"/>
    <cellStyle name="SAPBEXstdDataEmph 4 8 8" xfId="17633" xr:uid="{00000000-0005-0000-0000-00000E4F0000}"/>
    <cellStyle name="SAPBEXstdDataEmph 4 8 9" xfId="19479" xr:uid="{00000000-0005-0000-0000-00000F4F0000}"/>
    <cellStyle name="SAPBEXstdDataEmph 4 9" xfId="3273" xr:uid="{00000000-0005-0000-0000-0000104F0000}"/>
    <cellStyle name="SAPBEXstdDataEmph 5" xfId="499" xr:uid="{00000000-0005-0000-0000-0000114F0000}"/>
    <cellStyle name="SAPBEXstdDataEmph 5 10" xfId="5880" xr:uid="{00000000-0005-0000-0000-0000124F0000}"/>
    <cellStyle name="SAPBEXstdDataEmph 5 11" xfId="3436" xr:uid="{00000000-0005-0000-0000-0000134F0000}"/>
    <cellStyle name="SAPBEXstdDataEmph 5 12" xfId="5975" xr:uid="{00000000-0005-0000-0000-0000144F0000}"/>
    <cellStyle name="SAPBEXstdDataEmph 5 13" xfId="5182" xr:uid="{00000000-0005-0000-0000-0000154F0000}"/>
    <cellStyle name="SAPBEXstdDataEmph 5 14" xfId="13715" xr:uid="{00000000-0005-0000-0000-0000164F0000}"/>
    <cellStyle name="SAPBEXstdDataEmph 5 15" xfId="8517" xr:uid="{00000000-0005-0000-0000-0000174F0000}"/>
    <cellStyle name="SAPBEXstdDataEmph 5 16" xfId="15837" xr:uid="{00000000-0005-0000-0000-0000184F0000}"/>
    <cellStyle name="SAPBEXstdDataEmph 5 17" xfId="13090" xr:uid="{00000000-0005-0000-0000-0000194F0000}"/>
    <cellStyle name="SAPBEXstdDataEmph 5 18" xfId="14915" xr:uid="{00000000-0005-0000-0000-00001A4F0000}"/>
    <cellStyle name="SAPBEXstdDataEmph 5 2" xfId="1047" xr:uid="{00000000-0005-0000-0000-00001B4F0000}"/>
    <cellStyle name="SAPBEXstdDataEmph 5 2 10" xfId="20094" xr:uid="{00000000-0005-0000-0000-00001C4F0000}"/>
    <cellStyle name="SAPBEXstdDataEmph 5 2 11" xfId="21841" xr:uid="{00000000-0005-0000-0000-00001D4F0000}"/>
    <cellStyle name="SAPBEXstdDataEmph 5 2 2" xfId="3950" xr:uid="{00000000-0005-0000-0000-00001E4F0000}"/>
    <cellStyle name="SAPBEXstdDataEmph 5 2 3" xfId="6428" xr:uid="{00000000-0005-0000-0000-00001F4F0000}"/>
    <cellStyle name="SAPBEXstdDataEmph 5 2 4" xfId="8385" xr:uid="{00000000-0005-0000-0000-0000204F0000}"/>
    <cellStyle name="SAPBEXstdDataEmph 5 2 5" xfId="10338" xr:uid="{00000000-0005-0000-0000-0000214F0000}"/>
    <cellStyle name="SAPBEXstdDataEmph 5 2 6" xfId="12293" xr:uid="{00000000-0005-0000-0000-0000224F0000}"/>
    <cellStyle name="SAPBEXstdDataEmph 5 2 7" xfId="15122" xr:uid="{00000000-0005-0000-0000-0000234F0000}"/>
    <cellStyle name="SAPBEXstdDataEmph 5 2 8" xfId="16371" xr:uid="{00000000-0005-0000-0000-0000244F0000}"/>
    <cellStyle name="SAPBEXstdDataEmph 5 2 9" xfId="18259" xr:uid="{00000000-0005-0000-0000-0000254F0000}"/>
    <cellStyle name="SAPBEXstdDataEmph 5 3" xfId="1360" xr:uid="{00000000-0005-0000-0000-0000264F0000}"/>
    <cellStyle name="SAPBEXstdDataEmph 5 3 10" xfId="20345" xr:uid="{00000000-0005-0000-0000-0000274F0000}"/>
    <cellStyle name="SAPBEXstdDataEmph 5 3 11" xfId="22037" xr:uid="{00000000-0005-0000-0000-0000284F0000}"/>
    <cellStyle name="SAPBEXstdDataEmph 5 3 2" xfId="4263" xr:uid="{00000000-0005-0000-0000-0000294F0000}"/>
    <cellStyle name="SAPBEXstdDataEmph 5 3 3" xfId="6741" xr:uid="{00000000-0005-0000-0000-00002A4F0000}"/>
    <cellStyle name="SAPBEXstdDataEmph 5 3 4" xfId="8697" xr:uid="{00000000-0005-0000-0000-00002B4F0000}"/>
    <cellStyle name="SAPBEXstdDataEmph 5 3 5" xfId="10650" xr:uid="{00000000-0005-0000-0000-00002C4F0000}"/>
    <cellStyle name="SAPBEXstdDataEmph 5 3 6" xfId="12604" xr:uid="{00000000-0005-0000-0000-00002D4F0000}"/>
    <cellStyle name="SAPBEXstdDataEmph 5 3 7" xfId="15545" xr:uid="{00000000-0005-0000-0000-00002E4F0000}"/>
    <cellStyle name="SAPBEXstdDataEmph 5 3 8" xfId="16666" xr:uid="{00000000-0005-0000-0000-00002F4F0000}"/>
    <cellStyle name="SAPBEXstdDataEmph 5 3 9" xfId="18538" xr:uid="{00000000-0005-0000-0000-0000304F0000}"/>
    <cellStyle name="SAPBEXstdDataEmph 5 4" xfId="1705" xr:uid="{00000000-0005-0000-0000-0000314F0000}"/>
    <cellStyle name="SAPBEXstdDataEmph 5 4 10" xfId="20673" xr:uid="{00000000-0005-0000-0000-0000324F0000}"/>
    <cellStyle name="SAPBEXstdDataEmph 5 4 11" xfId="22345" xr:uid="{00000000-0005-0000-0000-0000334F0000}"/>
    <cellStyle name="SAPBEXstdDataEmph 5 4 2" xfId="4608" xr:uid="{00000000-0005-0000-0000-0000344F0000}"/>
    <cellStyle name="SAPBEXstdDataEmph 5 4 3" xfId="7086" xr:uid="{00000000-0005-0000-0000-0000354F0000}"/>
    <cellStyle name="SAPBEXstdDataEmph 5 4 4" xfId="9042" xr:uid="{00000000-0005-0000-0000-0000364F0000}"/>
    <cellStyle name="SAPBEXstdDataEmph 5 4 5" xfId="10995" xr:uid="{00000000-0005-0000-0000-0000374F0000}"/>
    <cellStyle name="SAPBEXstdDataEmph 5 4 6" xfId="12949" xr:uid="{00000000-0005-0000-0000-0000384F0000}"/>
    <cellStyle name="SAPBEXstdDataEmph 5 4 7" xfId="14442" xr:uid="{00000000-0005-0000-0000-0000394F0000}"/>
    <cellStyle name="SAPBEXstdDataEmph 5 4 8" xfId="17004" xr:uid="{00000000-0005-0000-0000-00003A4F0000}"/>
    <cellStyle name="SAPBEXstdDataEmph 5 4 9" xfId="18875" xr:uid="{00000000-0005-0000-0000-00003B4F0000}"/>
    <cellStyle name="SAPBEXstdDataEmph 5 5" xfId="1972" xr:uid="{00000000-0005-0000-0000-00003C4F0000}"/>
    <cellStyle name="SAPBEXstdDataEmph 5 5 10" xfId="20883" xr:uid="{00000000-0005-0000-0000-00003D4F0000}"/>
    <cellStyle name="SAPBEXstdDataEmph 5 5 11" xfId="22497" xr:uid="{00000000-0005-0000-0000-00003E4F0000}"/>
    <cellStyle name="SAPBEXstdDataEmph 5 5 2" xfId="4875" xr:uid="{00000000-0005-0000-0000-00003F4F0000}"/>
    <cellStyle name="SAPBEXstdDataEmph 5 5 3" xfId="7353" xr:uid="{00000000-0005-0000-0000-0000404F0000}"/>
    <cellStyle name="SAPBEXstdDataEmph 5 5 4" xfId="9307" xr:uid="{00000000-0005-0000-0000-0000414F0000}"/>
    <cellStyle name="SAPBEXstdDataEmph 5 5 5" xfId="11261" xr:uid="{00000000-0005-0000-0000-0000424F0000}"/>
    <cellStyle name="SAPBEXstdDataEmph 5 5 6" xfId="13213" xr:uid="{00000000-0005-0000-0000-0000434F0000}"/>
    <cellStyle name="SAPBEXstdDataEmph 5 5 7" xfId="13470" xr:uid="{00000000-0005-0000-0000-0000444F0000}"/>
    <cellStyle name="SAPBEXstdDataEmph 5 5 8" xfId="17249" xr:uid="{00000000-0005-0000-0000-0000454F0000}"/>
    <cellStyle name="SAPBEXstdDataEmph 5 5 9" xfId="19108" xr:uid="{00000000-0005-0000-0000-0000464F0000}"/>
    <cellStyle name="SAPBEXstdDataEmph 5 6" xfId="2274" xr:uid="{00000000-0005-0000-0000-0000474F0000}"/>
    <cellStyle name="SAPBEXstdDataEmph 5 6 10" xfId="21164" xr:uid="{00000000-0005-0000-0000-0000484F0000}"/>
    <cellStyle name="SAPBEXstdDataEmph 5 6 11" xfId="22749" xr:uid="{00000000-0005-0000-0000-0000494F0000}"/>
    <cellStyle name="SAPBEXstdDataEmph 5 6 2" xfId="5177" xr:uid="{00000000-0005-0000-0000-00004A4F0000}"/>
    <cellStyle name="SAPBEXstdDataEmph 5 6 3" xfId="7653" xr:uid="{00000000-0005-0000-0000-00004B4F0000}"/>
    <cellStyle name="SAPBEXstdDataEmph 5 6 4" xfId="9607" xr:uid="{00000000-0005-0000-0000-00004C4F0000}"/>
    <cellStyle name="SAPBEXstdDataEmph 5 6 5" xfId="11561" xr:uid="{00000000-0005-0000-0000-00004D4F0000}"/>
    <cellStyle name="SAPBEXstdDataEmph 5 6 6" xfId="13514" xr:uid="{00000000-0005-0000-0000-00004E4F0000}"/>
    <cellStyle name="SAPBEXstdDataEmph 5 6 7" xfId="10687" xr:uid="{00000000-0005-0000-0000-00004F4F0000}"/>
    <cellStyle name="SAPBEXstdDataEmph 5 6 8" xfId="17545" xr:uid="{00000000-0005-0000-0000-0000504F0000}"/>
    <cellStyle name="SAPBEXstdDataEmph 5 6 9" xfId="19394" xr:uid="{00000000-0005-0000-0000-0000514F0000}"/>
    <cellStyle name="SAPBEXstdDataEmph 5 7" xfId="2496" xr:uid="{00000000-0005-0000-0000-0000524F0000}"/>
    <cellStyle name="SAPBEXstdDataEmph 5 7 10" xfId="21354" xr:uid="{00000000-0005-0000-0000-0000534F0000}"/>
    <cellStyle name="SAPBEXstdDataEmph 5 7 11" xfId="22908" xr:uid="{00000000-0005-0000-0000-0000544F0000}"/>
    <cellStyle name="SAPBEXstdDataEmph 5 7 2" xfId="5398" xr:uid="{00000000-0005-0000-0000-0000554F0000}"/>
    <cellStyle name="SAPBEXstdDataEmph 5 7 3" xfId="7874" xr:uid="{00000000-0005-0000-0000-0000564F0000}"/>
    <cellStyle name="SAPBEXstdDataEmph 5 7 4" xfId="9826" xr:uid="{00000000-0005-0000-0000-0000574F0000}"/>
    <cellStyle name="SAPBEXstdDataEmph 5 7 5" xfId="11781" xr:uid="{00000000-0005-0000-0000-0000584F0000}"/>
    <cellStyle name="SAPBEXstdDataEmph 5 7 6" xfId="13733" xr:uid="{00000000-0005-0000-0000-0000594F0000}"/>
    <cellStyle name="SAPBEXstdDataEmph 5 7 7" xfId="14358" xr:uid="{00000000-0005-0000-0000-00005A4F0000}"/>
    <cellStyle name="SAPBEXstdDataEmph 5 7 8" xfId="17755" xr:uid="{00000000-0005-0000-0000-00005B4F0000}"/>
    <cellStyle name="SAPBEXstdDataEmph 5 7 9" xfId="19594" xr:uid="{00000000-0005-0000-0000-00005C4F0000}"/>
    <cellStyle name="SAPBEXstdDataEmph 5 8" xfId="2446" xr:uid="{00000000-0005-0000-0000-00005D4F0000}"/>
    <cellStyle name="SAPBEXstdDataEmph 5 8 10" xfId="21319" xr:uid="{00000000-0005-0000-0000-00005E4F0000}"/>
    <cellStyle name="SAPBEXstdDataEmph 5 8 11" xfId="22887" xr:uid="{00000000-0005-0000-0000-00005F4F0000}"/>
    <cellStyle name="SAPBEXstdDataEmph 5 8 2" xfId="5349" xr:uid="{00000000-0005-0000-0000-0000604F0000}"/>
    <cellStyle name="SAPBEXstdDataEmph 5 8 3" xfId="7825" xr:uid="{00000000-0005-0000-0000-0000614F0000}"/>
    <cellStyle name="SAPBEXstdDataEmph 5 8 4" xfId="9777" xr:uid="{00000000-0005-0000-0000-0000624F0000}"/>
    <cellStyle name="SAPBEXstdDataEmph 5 8 5" xfId="11732" xr:uid="{00000000-0005-0000-0000-0000634F0000}"/>
    <cellStyle name="SAPBEXstdDataEmph 5 8 6" xfId="13683" xr:uid="{00000000-0005-0000-0000-0000644F0000}"/>
    <cellStyle name="SAPBEXstdDataEmph 5 8 7" xfId="14367" xr:uid="{00000000-0005-0000-0000-0000654F0000}"/>
    <cellStyle name="SAPBEXstdDataEmph 5 8 8" xfId="17711" xr:uid="{00000000-0005-0000-0000-0000664F0000}"/>
    <cellStyle name="SAPBEXstdDataEmph 5 8 9" xfId="19554" xr:uid="{00000000-0005-0000-0000-0000674F0000}"/>
    <cellStyle name="SAPBEXstdDataEmph 5 9" xfId="3402" xr:uid="{00000000-0005-0000-0000-0000684F0000}"/>
    <cellStyle name="SAPBEXstdDataEmph 6" xfId="886" xr:uid="{00000000-0005-0000-0000-0000694F0000}"/>
    <cellStyle name="SAPBEXstdDataEmph 6 10" xfId="13115" xr:uid="{00000000-0005-0000-0000-00006A4F0000}"/>
    <cellStyle name="SAPBEXstdDataEmph 6 11" xfId="16455" xr:uid="{00000000-0005-0000-0000-00006B4F0000}"/>
    <cellStyle name="SAPBEXstdDataEmph 6 12" xfId="18344" xr:uid="{00000000-0005-0000-0000-00006C4F0000}"/>
    <cellStyle name="SAPBEXstdDataEmph 6 13" xfId="20175" xr:uid="{00000000-0005-0000-0000-00006D4F0000}"/>
    <cellStyle name="SAPBEXstdDataEmph 6 2" xfId="2560" xr:uid="{00000000-0005-0000-0000-00006E4F0000}"/>
    <cellStyle name="SAPBEXstdDataEmph 6 2 10" xfId="21416" xr:uid="{00000000-0005-0000-0000-00006F4F0000}"/>
    <cellStyle name="SAPBEXstdDataEmph 6 2 11" xfId="22969" xr:uid="{00000000-0005-0000-0000-0000704F0000}"/>
    <cellStyle name="SAPBEXstdDataEmph 6 2 2" xfId="5462" xr:uid="{00000000-0005-0000-0000-0000714F0000}"/>
    <cellStyle name="SAPBEXstdDataEmph 6 2 3" xfId="7938" xr:uid="{00000000-0005-0000-0000-0000724F0000}"/>
    <cellStyle name="SAPBEXstdDataEmph 6 2 4" xfId="9890" xr:uid="{00000000-0005-0000-0000-0000734F0000}"/>
    <cellStyle name="SAPBEXstdDataEmph 6 2 5" xfId="11845" xr:uid="{00000000-0005-0000-0000-0000744F0000}"/>
    <cellStyle name="SAPBEXstdDataEmph 6 2 6" xfId="13797" xr:uid="{00000000-0005-0000-0000-0000754F0000}"/>
    <cellStyle name="SAPBEXstdDataEmph 6 2 7" xfId="13076" xr:uid="{00000000-0005-0000-0000-0000764F0000}"/>
    <cellStyle name="SAPBEXstdDataEmph 6 2 8" xfId="17819" xr:uid="{00000000-0005-0000-0000-0000774F0000}"/>
    <cellStyle name="SAPBEXstdDataEmph 6 2 9" xfId="19657" xr:uid="{00000000-0005-0000-0000-0000784F0000}"/>
    <cellStyle name="SAPBEXstdDataEmph 6 3" xfId="2349" xr:uid="{00000000-0005-0000-0000-0000794F0000}"/>
    <cellStyle name="SAPBEXstdDataEmph 6 3 10" xfId="21229" xr:uid="{00000000-0005-0000-0000-00007A4F0000}"/>
    <cellStyle name="SAPBEXstdDataEmph 6 3 11" xfId="22805" xr:uid="{00000000-0005-0000-0000-00007B4F0000}"/>
    <cellStyle name="SAPBEXstdDataEmph 6 3 2" xfId="5252" xr:uid="{00000000-0005-0000-0000-00007C4F0000}"/>
    <cellStyle name="SAPBEXstdDataEmph 6 3 3" xfId="7728" xr:uid="{00000000-0005-0000-0000-00007D4F0000}"/>
    <cellStyle name="SAPBEXstdDataEmph 6 3 4" xfId="9681" xr:uid="{00000000-0005-0000-0000-00007E4F0000}"/>
    <cellStyle name="SAPBEXstdDataEmph 6 3 5" xfId="11635" xr:uid="{00000000-0005-0000-0000-00007F4F0000}"/>
    <cellStyle name="SAPBEXstdDataEmph 6 3 6" xfId="13587" xr:uid="{00000000-0005-0000-0000-0000804F0000}"/>
    <cellStyle name="SAPBEXstdDataEmph 6 3 7" xfId="14393" xr:uid="{00000000-0005-0000-0000-0000814F0000}"/>
    <cellStyle name="SAPBEXstdDataEmph 6 3 8" xfId="17615" xr:uid="{00000000-0005-0000-0000-0000824F0000}"/>
    <cellStyle name="SAPBEXstdDataEmph 6 3 9" xfId="19461" xr:uid="{00000000-0005-0000-0000-0000834F0000}"/>
    <cellStyle name="SAPBEXstdDataEmph 6 4" xfId="3789" xr:uid="{00000000-0005-0000-0000-0000844F0000}"/>
    <cellStyle name="SAPBEXstdDataEmph 6 5" xfId="6267" xr:uid="{00000000-0005-0000-0000-0000854F0000}"/>
    <cellStyle name="SAPBEXstdDataEmph 6 6" xfId="7161" xr:uid="{00000000-0005-0000-0000-0000864F0000}"/>
    <cellStyle name="SAPBEXstdDataEmph 6 7" xfId="8473" xr:uid="{00000000-0005-0000-0000-0000874F0000}"/>
    <cellStyle name="SAPBEXstdDataEmph 6 8" xfId="10426" xr:uid="{00000000-0005-0000-0000-0000884F0000}"/>
    <cellStyle name="SAPBEXstdDataEmph 6 9" xfId="15465" xr:uid="{00000000-0005-0000-0000-0000894F0000}"/>
    <cellStyle name="SAPBEXstdDataEmph 7" xfId="766" xr:uid="{00000000-0005-0000-0000-00008A4F0000}"/>
    <cellStyle name="SAPBEXstdDataEmph 7 10" xfId="14939" xr:uid="{00000000-0005-0000-0000-00008B4F0000}"/>
    <cellStyle name="SAPBEXstdDataEmph 7 11" xfId="21320" xr:uid="{00000000-0005-0000-0000-00008C4F0000}"/>
    <cellStyle name="SAPBEXstdDataEmph 7 2" xfId="3669" xr:uid="{00000000-0005-0000-0000-00008D4F0000}"/>
    <cellStyle name="SAPBEXstdDataEmph 7 3" xfId="6147" xr:uid="{00000000-0005-0000-0000-00008E4F0000}"/>
    <cellStyle name="SAPBEXstdDataEmph 7 4" xfId="6072" xr:uid="{00000000-0005-0000-0000-00008F4F0000}"/>
    <cellStyle name="SAPBEXstdDataEmph 7 5" xfId="9778" xr:uid="{00000000-0005-0000-0000-0000904F0000}"/>
    <cellStyle name="SAPBEXstdDataEmph 7 6" xfId="11733" xr:uid="{00000000-0005-0000-0000-0000914F0000}"/>
    <cellStyle name="SAPBEXstdDataEmph 7 7" xfId="15650" xr:uid="{00000000-0005-0000-0000-0000924F0000}"/>
    <cellStyle name="SAPBEXstdDataEmph 7 8" xfId="14403" xr:uid="{00000000-0005-0000-0000-0000934F0000}"/>
    <cellStyle name="SAPBEXstdDataEmph 7 9" xfId="17712" xr:uid="{00000000-0005-0000-0000-0000944F0000}"/>
    <cellStyle name="SAPBEXstdDataEmph 8" xfId="1545" xr:uid="{00000000-0005-0000-0000-0000954F0000}"/>
    <cellStyle name="SAPBEXstdDataEmph 8 10" xfId="20514" xr:uid="{00000000-0005-0000-0000-0000964F0000}"/>
    <cellStyle name="SAPBEXstdDataEmph 8 11" xfId="22186" xr:uid="{00000000-0005-0000-0000-0000974F0000}"/>
    <cellStyle name="SAPBEXstdDataEmph 8 2" xfId="4448" xr:uid="{00000000-0005-0000-0000-0000984F0000}"/>
    <cellStyle name="SAPBEXstdDataEmph 8 3" xfId="6926" xr:uid="{00000000-0005-0000-0000-0000994F0000}"/>
    <cellStyle name="SAPBEXstdDataEmph 8 4" xfId="8882" xr:uid="{00000000-0005-0000-0000-00009A4F0000}"/>
    <cellStyle name="SAPBEXstdDataEmph 8 5" xfId="10835" xr:uid="{00000000-0005-0000-0000-00009B4F0000}"/>
    <cellStyle name="SAPBEXstdDataEmph 8 6" xfId="12789" xr:uid="{00000000-0005-0000-0000-00009C4F0000}"/>
    <cellStyle name="SAPBEXstdDataEmph 8 7" xfId="15364" xr:uid="{00000000-0005-0000-0000-00009D4F0000}"/>
    <cellStyle name="SAPBEXstdDataEmph 8 8" xfId="16844" xr:uid="{00000000-0005-0000-0000-00009E4F0000}"/>
    <cellStyle name="SAPBEXstdDataEmph 8 9" xfId="18716" xr:uid="{00000000-0005-0000-0000-00009F4F0000}"/>
    <cellStyle name="SAPBEXstdDataEmph 9" xfId="1726" xr:uid="{00000000-0005-0000-0000-0000A04F0000}"/>
    <cellStyle name="SAPBEXstdDataEmph 9 10" xfId="20693" xr:uid="{00000000-0005-0000-0000-0000A14F0000}"/>
    <cellStyle name="SAPBEXstdDataEmph 9 11" xfId="22358" xr:uid="{00000000-0005-0000-0000-0000A24F0000}"/>
    <cellStyle name="SAPBEXstdDataEmph 9 2" xfId="4629" xr:uid="{00000000-0005-0000-0000-0000A34F0000}"/>
    <cellStyle name="SAPBEXstdDataEmph 9 3" xfId="7107" xr:uid="{00000000-0005-0000-0000-0000A44F0000}"/>
    <cellStyle name="SAPBEXstdDataEmph 9 4" xfId="9063" xr:uid="{00000000-0005-0000-0000-0000A54F0000}"/>
    <cellStyle name="SAPBEXstdDataEmph 9 5" xfId="11016" xr:uid="{00000000-0005-0000-0000-0000A64F0000}"/>
    <cellStyle name="SAPBEXstdDataEmph 9 6" xfId="12970" xr:uid="{00000000-0005-0000-0000-0000A74F0000}"/>
    <cellStyle name="SAPBEXstdDataEmph 9 7" xfId="12390" xr:uid="{00000000-0005-0000-0000-0000A84F0000}"/>
    <cellStyle name="SAPBEXstdDataEmph 9 8" xfId="17025" xr:uid="{00000000-0005-0000-0000-0000A94F0000}"/>
    <cellStyle name="SAPBEXstdDataEmph 9 9" xfId="18896" xr:uid="{00000000-0005-0000-0000-0000AA4F0000}"/>
    <cellStyle name="SAPBEXstdItem" xfId="335" xr:uid="{00000000-0005-0000-0000-0000AB4F0000}"/>
    <cellStyle name="SAPBEXstdItem 10" xfId="2124" xr:uid="{00000000-0005-0000-0000-0000AC4F0000}"/>
    <cellStyle name="SAPBEXstdItem 10 10" xfId="21018" xr:uid="{00000000-0005-0000-0000-0000AD4F0000}"/>
    <cellStyle name="SAPBEXstdItem 10 11" xfId="22611" xr:uid="{00000000-0005-0000-0000-0000AE4F0000}"/>
    <cellStyle name="SAPBEXstdItem 10 2" xfId="5027" xr:uid="{00000000-0005-0000-0000-0000AF4F0000}"/>
    <cellStyle name="SAPBEXstdItem 10 3" xfId="7504" xr:uid="{00000000-0005-0000-0000-0000B04F0000}"/>
    <cellStyle name="SAPBEXstdItem 10 4" xfId="9457" xr:uid="{00000000-0005-0000-0000-0000B14F0000}"/>
    <cellStyle name="SAPBEXstdItem 10 5" xfId="11411" xr:uid="{00000000-0005-0000-0000-0000B24F0000}"/>
    <cellStyle name="SAPBEXstdItem 10 6" xfId="13364" xr:uid="{00000000-0005-0000-0000-0000B34F0000}"/>
    <cellStyle name="SAPBEXstdItem 10 7" xfId="14646" xr:uid="{00000000-0005-0000-0000-0000B44F0000}"/>
    <cellStyle name="SAPBEXstdItem 10 8" xfId="17395" xr:uid="{00000000-0005-0000-0000-0000B54F0000}"/>
    <cellStyle name="SAPBEXstdItem 10 9" xfId="19247" xr:uid="{00000000-0005-0000-0000-0000B64F0000}"/>
    <cellStyle name="SAPBEXstdItem 11" xfId="2411" xr:uid="{00000000-0005-0000-0000-0000B74F0000}"/>
    <cellStyle name="SAPBEXstdItem 11 10" xfId="21291" xr:uid="{00000000-0005-0000-0000-0000B84F0000}"/>
    <cellStyle name="SAPBEXstdItem 11 11" xfId="22864" xr:uid="{00000000-0005-0000-0000-0000B94F0000}"/>
    <cellStyle name="SAPBEXstdItem 11 2" xfId="5314" xr:uid="{00000000-0005-0000-0000-0000BA4F0000}"/>
    <cellStyle name="SAPBEXstdItem 11 3" xfId="7790" xr:uid="{00000000-0005-0000-0000-0000BB4F0000}"/>
    <cellStyle name="SAPBEXstdItem 11 4" xfId="9743" xr:uid="{00000000-0005-0000-0000-0000BC4F0000}"/>
    <cellStyle name="SAPBEXstdItem 11 5" xfId="11697" xr:uid="{00000000-0005-0000-0000-0000BD4F0000}"/>
    <cellStyle name="SAPBEXstdItem 11 6" xfId="13649" xr:uid="{00000000-0005-0000-0000-0000BE4F0000}"/>
    <cellStyle name="SAPBEXstdItem 11 7" xfId="15624" xr:uid="{00000000-0005-0000-0000-0000BF4F0000}"/>
    <cellStyle name="SAPBEXstdItem 11 8" xfId="17677" xr:uid="{00000000-0005-0000-0000-0000C04F0000}"/>
    <cellStyle name="SAPBEXstdItem 11 9" xfId="19523" xr:uid="{00000000-0005-0000-0000-0000C14F0000}"/>
    <cellStyle name="SAPBEXstdItem 12" xfId="2723" xr:uid="{00000000-0005-0000-0000-0000C24F0000}"/>
    <cellStyle name="SAPBEXstdItem 12 10" xfId="21561" xr:uid="{00000000-0005-0000-0000-0000C34F0000}"/>
    <cellStyle name="SAPBEXstdItem 12 11" xfId="23091" xr:uid="{00000000-0005-0000-0000-0000C44F0000}"/>
    <cellStyle name="SAPBEXstdItem 12 2" xfId="5625" xr:uid="{00000000-0005-0000-0000-0000C54F0000}"/>
    <cellStyle name="SAPBEXstdItem 12 3" xfId="8101" xr:uid="{00000000-0005-0000-0000-0000C64F0000}"/>
    <cellStyle name="SAPBEXstdItem 12 4" xfId="10053" xr:uid="{00000000-0005-0000-0000-0000C74F0000}"/>
    <cellStyle name="SAPBEXstdItem 12 5" xfId="12008" xr:uid="{00000000-0005-0000-0000-0000C84F0000}"/>
    <cellStyle name="SAPBEXstdItem 12 6" xfId="13958" xr:uid="{00000000-0005-0000-0000-0000C94F0000}"/>
    <cellStyle name="SAPBEXstdItem 12 7" xfId="16087" xr:uid="{00000000-0005-0000-0000-0000CA4F0000}"/>
    <cellStyle name="SAPBEXstdItem 12 8" xfId="17975" xr:uid="{00000000-0005-0000-0000-0000CB4F0000}"/>
    <cellStyle name="SAPBEXstdItem 12 9" xfId="19811" xr:uid="{00000000-0005-0000-0000-0000CC4F0000}"/>
    <cellStyle name="SAPBEXstdItem 13" xfId="2308" xr:uid="{00000000-0005-0000-0000-0000CD4F0000}"/>
    <cellStyle name="SAPBEXstdItem 13 10" xfId="21189" xr:uid="{00000000-0005-0000-0000-0000CE4F0000}"/>
    <cellStyle name="SAPBEXstdItem 13 11" xfId="22766" xr:uid="{00000000-0005-0000-0000-0000CF4F0000}"/>
    <cellStyle name="SAPBEXstdItem 13 2" xfId="5211" xr:uid="{00000000-0005-0000-0000-0000D04F0000}"/>
    <cellStyle name="SAPBEXstdItem 13 3" xfId="7687" xr:uid="{00000000-0005-0000-0000-0000D14F0000}"/>
    <cellStyle name="SAPBEXstdItem 13 4" xfId="9640" xr:uid="{00000000-0005-0000-0000-0000D24F0000}"/>
    <cellStyle name="SAPBEXstdItem 13 5" xfId="11594" xr:uid="{00000000-0005-0000-0000-0000D34F0000}"/>
    <cellStyle name="SAPBEXstdItem 13 6" xfId="13546" xr:uid="{00000000-0005-0000-0000-0000D44F0000}"/>
    <cellStyle name="SAPBEXstdItem 13 7" xfId="12368" xr:uid="{00000000-0005-0000-0000-0000D54F0000}"/>
    <cellStyle name="SAPBEXstdItem 13 8" xfId="17575" xr:uid="{00000000-0005-0000-0000-0000D64F0000}"/>
    <cellStyle name="SAPBEXstdItem 13 9" xfId="19421" xr:uid="{00000000-0005-0000-0000-0000D74F0000}"/>
    <cellStyle name="SAPBEXstdItem 14" xfId="3238" xr:uid="{00000000-0005-0000-0000-0000D84F0000}"/>
    <cellStyle name="SAPBEXstdItem 15" xfId="3423" xr:uid="{00000000-0005-0000-0000-0000D94F0000}"/>
    <cellStyle name="SAPBEXstdItem 16" xfId="6195" xr:uid="{00000000-0005-0000-0000-0000DA4F0000}"/>
    <cellStyle name="SAPBEXstdItem 17" xfId="7477" xr:uid="{00000000-0005-0000-0000-0000DB4F0000}"/>
    <cellStyle name="SAPBEXstdItem 18" xfId="8791" xr:uid="{00000000-0005-0000-0000-0000DC4F0000}"/>
    <cellStyle name="SAPBEXstdItem 19" xfId="14792" xr:uid="{00000000-0005-0000-0000-0000DD4F0000}"/>
    <cellStyle name="SAPBEXstdItem 2" xfId="430" xr:uid="{00000000-0005-0000-0000-0000DE4F0000}"/>
    <cellStyle name="SAPBEXstdItem 2 10" xfId="3333" xr:uid="{00000000-0005-0000-0000-0000DF4F0000}"/>
    <cellStyle name="SAPBEXstdItem 2 11" xfId="5811" xr:uid="{00000000-0005-0000-0000-0000E04F0000}"/>
    <cellStyle name="SAPBEXstdItem 2 12" xfId="3242" xr:uid="{00000000-0005-0000-0000-0000E14F0000}"/>
    <cellStyle name="SAPBEXstdItem 2 13" xfId="9616" xr:uid="{00000000-0005-0000-0000-0000E24F0000}"/>
    <cellStyle name="SAPBEXstdItem 2 14" xfId="11570" xr:uid="{00000000-0005-0000-0000-0000E34F0000}"/>
    <cellStyle name="SAPBEXstdItem 2 15" xfId="14508" xr:uid="{00000000-0005-0000-0000-0000E44F0000}"/>
    <cellStyle name="SAPBEXstdItem 2 16" xfId="5920" xr:uid="{00000000-0005-0000-0000-0000E54F0000}"/>
    <cellStyle name="SAPBEXstdItem 2 17" xfId="17554" xr:uid="{00000000-0005-0000-0000-0000E64F0000}"/>
    <cellStyle name="SAPBEXstdItem 2 18" xfId="14832" xr:uid="{00000000-0005-0000-0000-0000E74F0000}"/>
    <cellStyle name="SAPBEXstdItem 2 19" xfId="21172" xr:uid="{00000000-0005-0000-0000-0000E84F0000}"/>
    <cellStyle name="SAPBEXstdItem 2 2" xfId="513" xr:uid="{00000000-0005-0000-0000-0000E94F0000}"/>
    <cellStyle name="SAPBEXstdItem 2 2 10" xfId="14425" xr:uid="{00000000-0005-0000-0000-0000EA4F0000}"/>
    <cellStyle name="SAPBEXstdItem 2 2 11" xfId="14307" xr:uid="{00000000-0005-0000-0000-0000EB4F0000}"/>
    <cellStyle name="SAPBEXstdItem 2 2 12" xfId="14919" xr:uid="{00000000-0005-0000-0000-0000EC4F0000}"/>
    <cellStyle name="SAPBEXstdItem 2 2 13" xfId="14197" xr:uid="{00000000-0005-0000-0000-0000ED4F0000}"/>
    <cellStyle name="SAPBEXstdItem 2 2 14" xfId="15098" xr:uid="{00000000-0005-0000-0000-0000EE4F0000}"/>
    <cellStyle name="SAPBEXstdItem 2 2 2" xfId="1059" xr:uid="{00000000-0005-0000-0000-0000EF4F0000}"/>
    <cellStyle name="SAPBEXstdItem 2 2 2 10" xfId="20106" xr:uid="{00000000-0005-0000-0000-0000F04F0000}"/>
    <cellStyle name="SAPBEXstdItem 2 2 2 11" xfId="21845" xr:uid="{00000000-0005-0000-0000-0000F14F0000}"/>
    <cellStyle name="SAPBEXstdItem 2 2 2 2" xfId="3962" xr:uid="{00000000-0005-0000-0000-0000F24F0000}"/>
    <cellStyle name="SAPBEXstdItem 2 2 2 3" xfId="6440" xr:uid="{00000000-0005-0000-0000-0000F34F0000}"/>
    <cellStyle name="SAPBEXstdItem 2 2 2 4" xfId="8397" xr:uid="{00000000-0005-0000-0000-0000F44F0000}"/>
    <cellStyle name="SAPBEXstdItem 2 2 2 5" xfId="10350" xr:uid="{00000000-0005-0000-0000-0000F54F0000}"/>
    <cellStyle name="SAPBEXstdItem 2 2 2 6" xfId="12305" xr:uid="{00000000-0005-0000-0000-0000F64F0000}"/>
    <cellStyle name="SAPBEXstdItem 2 2 2 7" xfId="13013" xr:uid="{00000000-0005-0000-0000-0000F74F0000}"/>
    <cellStyle name="SAPBEXstdItem 2 2 2 8" xfId="16383" xr:uid="{00000000-0005-0000-0000-0000F84F0000}"/>
    <cellStyle name="SAPBEXstdItem 2 2 2 9" xfId="18271" xr:uid="{00000000-0005-0000-0000-0000F94F0000}"/>
    <cellStyle name="SAPBEXstdItem 2 2 3" xfId="1364" xr:uid="{00000000-0005-0000-0000-0000FA4F0000}"/>
    <cellStyle name="SAPBEXstdItem 2 2 3 10" xfId="20349" xr:uid="{00000000-0005-0000-0000-0000FB4F0000}"/>
    <cellStyle name="SAPBEXstdItem 2 2 3 11" xfId="22041" xr:uid="{00000000-0005-0000-0000-0000FC4F0000}"/>
    <cellStyle name="SAPBEXstdItem 2 2 3 2" xfId="4267" xr:uid="{00000000-0005-0000-0000-0000FD4F0000}"/>
    <cellStyle name="SAPBEXstdItem 2 2 3 3" xfId="6745" xr:uid="{00000000-0005-0000-0000-0000FE4F0000}"/>
    <cellStyle name="SAPBEXstdItem 2 2 3 4" xfId="8701" xr:uid="{00000000-0005-0000-0000-0000FF4F0000}"/>
    <cellStyle name="SAPBEXstdItem 2 2 3 5" xfId="10654" xr:uid="{00000000-0005-0000-0000-000000500000}"/>
    <cellStyle name="SAPBEXstdItem 2 2 3 6" xfId="12608" xr:uid="{00000000-0005-0000-0000-000001500000}"/>
    <cellStyle name="SAPBEXstdItem 2 2 3 7" xfId="14698" xr:uid="{00000000-0005-0000-0000-000002500000}"/>
    <cellStyle name="SAPBEXstdItem 2 2 3 8" xfId="16670" xr:uid="{00000000-0005-0000-0000-000003500000}"/>
    <cellStyle name="SAPBEXstdItem 2 2 3 9" xfId="18542" xr:uid="{00000000-0005-0000-0000-000004500000}"/>
    <cellStyle name="SAPBEXstdItem 2 2 4" xfId="1977" xr:uid="{00000000-0005-0000-0000-000005500000}"/>
    <cellStyle name="SAPBEXstdItem 2 2 4 10" xfId="20888" xr:uid="{00000000-0005-0000-0000-000006500000}"/>
    <cellStyle name="SAPBEXstdItem 2 2 4 11" xfId="22502" xr:uid="{00000000-0005-0000-0000-000007500000}"/>
    <cellStyle name="SAPBEXstdItem 2 2 4 2" xfId="4880" xr:uid="{00000000-0005-0000-0000-000008500000}"/>
    <cellStyle name="SAPBEXstdItem 2 2 4 3" xfId="7358" xr:uid="{00000000-0005-0000-0000-000009500000}"/>
    <cellStyle name="SAPBEXstdItem 2 2 4 4" xfId="9312" xr:uid="{00000000-0005-0000-0000-00000A500000}"/>
    <cellStyle name="SAPBEXstdItem 2 2 4 5" xfId="11266" xr:uid="{00000000-0005-0000-0000-00000B500000}"/>
    <cellStyle name="SAPBEXstdItem 2 2 4 6" xfId="13218" xr:uid="{00000000-0005-0000-0000-00000C500000}"/>
    <cellStyle name="SAPBEXstdItem 2 2 4 7" xfId="15267" xr:uid="{00000000-0005-0000-0000-00000D500000}"/>
    <cellStyle name="SAPBEXstdItem 2 2 4 8" xfId="17254" xr:uid="{00000000-0005-0000-0000-00000E500000}"/>
    <cellStyle name="SAPBEXstdItem 2 2 4 9" xfId="19113" xr:uid="{00000000-0005-0000-0000-00000F500000}"/>
    <cellStyle name="SAPBEXstdItem 2 2 5" xfId="3416" xr:uid="{00000000-0005-0000-0000-000010500000}"/>
    <cellStyle name="SAPBEXstdItem 2 2 6" xfId="5894" xr:uid="{00000000-0005-0000-0000-000011500000}"/>
    <cellStyle name="SAPBEXstdItem 2 2 7" xfId="3504" xr:uid="{00000000-0005-0000-0000-000012500000}"/>
    <cellStyle name="SAPBEXstdItem 2 2 8" xfId="5997" xr:uid="{00000000-0005-0000-0000-000013500000}"/>
    <cellStyle name="SAPBEXstdItem 2 2 9" xfId="4414" xr:uid="{00000000-0005-0000-0000-000014500000}"/>
    <cellStyle name="SAPBEXstdItem 2 3" xfId="978" xr:uid="{00000000-0005-0000-0000-000015500000}"/>
    <cellStyle name="SAPBEXstdItem 2 3 10" xfId="20025" xr:uid="{00000000-0005-0000-0000-000016500000}"/>
    <cellStyle name="SAPBEXstdItem 2 3 11" xfId="21772" xr:uid="{00000000-0005-0000-0000-000017500000}"/>
    <cellStyle name="SAPBEXstdItem 2 3 2" xfId="3881" xr:uid="{00000000-0005-0000-0000-000018500000}"/>
    <cellStyle name="SAPBEXstdItem 2 3 3" xfId="6359" xr:uid="{00000000-0005-0000-0000-000019500000}"/>
    <cellStyle name="SAPBEXstdItem 2 3 4" xfId="8316" xr:uid="{00000000-0005-0000-0000-00001A500000}"/>
    <cellStyle name="SAPBEXstdItem 2 3 5" xfId="10269" xr:uid="{00000000-0005-0000-0000-00001B500000}"/>
    <cellStyle name="SAPBEXstdItem 2 3 6" xfId="12224" xr:uid="{00000000-0005-0000-0000-00001C500000}"/>
    <cellStyle name="SAPBEXstdItem 2 3 7" xfId="11488" xr:uid="{00000000-0005-0000-0000-00001D500000}"/>
    <cellStyle name="SAPBEXstdItem 2 3 8" xfId="16302" xr:uid="{00000000-0005-0000-0000-00001E500000}"/>
    <cellStyle name="SAPBEXstdItem 2 3 9" xfId="18190" xr:uid="{00000000-0005-0000-0000-00001F500000}"/>
    <cellStyle name="SAPBEXstdItem 2 4" xfId="1291" xr:uid="{00000000-0005-0000-0000-000020500000}"/>
    <cellStyle name="SAPBEXstdItem 2 4 10" xfId="20276" xr:uid="{00000000-0005-0000-0000-000021500000}"/>
    <cellStyle name="SAPBEXstdItem 2 4 11" xfId="21968" xr:uid="{00000000-0005-0000-0000-000022500000}"/>
    <cellStyle name="SAPBEXstdItem 2 4 2" xfId="4194" xr:uid="{00000000-0005-0000-0000-000023500000}"/>
    <cellStyle name="SAPBEXstdItem 2 4 3" xfId="6672" xr:uid="{00000000-0005-0000-0000-000024500000}"/>
    <cellStyle name="SAPBEXstdItem 2 4 4" xfId="8628" xr:uid="{00000000-0005-0000-0000-000025500000}"/>
    <cellStyle name="SAPBEXstdItem 2 4 5" xfId="10581" xr:uid="{00000000-0005-0000-0000-000026500000}"/>
    <cellStyle name="SAPBEXstdItem 2 4 6" xfId="12535" xr:uid="{00000000-0005-0000-0000-000027500000}"/>
    <cellStyle name="SAPBEXstdItem 2 4 7" xfId="14775" xr:uid="{00000000-0005-0000-0000-000028500000}"/>
    <cellStyle name="SAPBEXstdItem 2 4 8" xfId="16597" xr:uid="{00000000-0005-0000-0000-000029500000}"/>
    <cellStyle name="SAPBEXstdItem 2 4 9" xfId="18469" xr:uid="{00000000-0005-0000-0000-00002A500000}"/>
    <cellStyle name="SAPBEXstdItem 2 5" xfId="1636" xr:uid="{00000000-0005-0000-0000-00002B500000}"/>
    <cellStyle name="SAPBEXstdItem 2 5 10" xfId="20604" xr:uid="{00000000-0005-0000-0000-00002C500000}"/>
    <cellStyle name="SAPBEXstdItem 2 5 11" xfId="22276" xr:uid="{00000000-0005-0000-0000-00002D500000}"/>
    <cellStyle name="SAPBEXstdItem 2 5 2" xfId="4539" xr:uid="{00000000-0005-0000-0000-00002E500000}"/>
    <cellStyle name="SAPBEXstdItem 2 5 3" xfId="7017" xr:uid="{00000000-0005-0000-0000-00002F500000}"/>
    <cellStyle name="SAPBEXstdItem 2 5 4" xfId="8973" xr:uid="{00000000-0005-0000-0000-000030500000}"/>
    <cellStyle name="SAPBEXstdItem 2 5 5" xfId="10926" xr:uid="{00000000-0005-0000-0000-000031500000}"/>
    <cellStyle name="SAPBEXstdItem 2 5 6" xfId="12880" xr:uid="{00000000-0005-0000-0000-000032500000}"/>
    <cellStyle name="SAPBEXstdItem 2 5 7" xfId="13881" xr:uid="{00000000-0005-0000-0000-000033500000}"/>
    <cellStyle name="SAPBEXstdItem 2 5 8" xfId="16935" xr:uid="{00000000-0005-0000-0000-000034500000}"/>
    <cellStyle name="SAPBEXstdItem 2 5 9" xfId="18806" xr:uid="{00000000-0005-0000-0000-000035500000}"/>
    <cellStyle name="SAPBEXstdItem 2 6" xfId="1903" xr:uid="{00000000-0005-0000-0000-000036500000}"/>
    <cellStyle name="SAPBEXstdItem 2 6 10" xfId="20814" xr:uid="{00000000-0005-0000-0000-000037500000}"/>
    <cellStyle name="SAPBEXstdItem 2 6 11" xfId="22428" xr:uid="{00000000-0005-0000-0000-000038500000}"/>
    <cellStyle name="SAPBEXstdItem 2 6 2" xfId="4806" xr:uid="{00000000-0005-0000-0000-000039500000}"/>
    <cellStyle name="SAPBEXstdItem 2 6 3" xfId="7284" xr:uid="{00000000-0005-0000-0000-00003A500000}"/>
    <cellStyle name="SAPBEXstdItem 2 6 4" xfId="9238" xr:uid="{00000000-0005-0000-0000-00003B500000}"/>
    <cellStyle name="SAPBEXstdItem 2 6 5" xfId="11192" xr:uid="{00000000-0005-0000-0000-00003C500000}"/>
    <cellStyle name="SAPBEXstdItem 2 6 6" xfId="13144" xr:uid="{00000000-0005-0000-0000-00003D500000}"/>
    <cellStyle name="SAPBEXstdItem 2 6 7" xfId="13710" xr:uid="{00000000-0005-0000-0000-00003E500000}"/>
    <cellStyle name="SAPBEXstdItem 2 6 8" xfId="17180" xr:uid="{00000000-0005-0000-0000-00003F500000}"/>
    <cellStyle name="SAPBEXstdItem 2 6 9" xfId="19039" xr:uid="{00000000-0005-0000-0000-000040500000}"/>
    <cellStyle name="SAPBEXstdItem 2 7" xfId="2046" xr:uid="{00000000-0005-0000-0000-000041500000}"/>
    <cellStyle name="SAPBEXstdItem 2 7 10" xfId="20948" xr:uid="{00000000-0005-0000-0000-000042500000}"/>
    <cellStyle name="SAPBEXstdItem 2 7 11" xfId="22558" xr:uid="{00000000-0005-0000-0000-000043500000}"/>
    <cellStyle name="SAPBEXstdItem 2 7 2" xfId="4949" xr:uid="{00000000-0005-0000-0000-000044500000}"/>
    <cellStyle name="SAPBEXstdItem 2 7 3" xfId="7426" xr:uid="{00000000-0005-0000-0000-000045500000}"/>
    <cellStyle name="SAPBEXstdItem 2 7 4" xfId="9379" xr:uid="{00000000-0005-0000-0000-000046500000}"/>
    <cellStyle name="SAPBEXstdItem 2 7 5" xfId="11334" xr:uid="{00000000-0005-0000-0000-000047500000}"/>
    <cellStyle name="SAPBEXstdItem 2 7 6" xfId="13286" xr:uid="{00000000-0005-0000-0000-000048500000}"/>
    <cellStyle name="SAPBEXstdItem 2 7 7" xfId="15073" xr:uid="{00000000-0005-0000-0000-000049500000}"/>
    <cellStyle name="SAPBEXstdItem 2 7 8" xfId="17318" xr:uid="{00000000-0005-0000-0000-00004A500000}"/>
    <cellStyle name="SAPBEXstdItem 2 7 9" xfId="19173" xr:uid="{00000000-0005-0000-0000-00004B500000}"/>
    <cellStyle name="SAPBEXstdItem 2 8" xfId="2601" xr:uid="{00000000-0005-0000-0000-00004C500000}"/>
    <cellStyle name="SAPBEXstdItem 2 8 10" xfId="21457" xr:uid="{00000000-0005-0000-0000-00004D500000}"/>
    <cellStyle name="SAPBEXstdItem 2 8 11" xfId="23010" xr:uid="{00000000-0005-0000-0000-00004E500000}"/>
    <cellStyle name="SAPBEXstdItem 2 8 2" xfId="5503" xr:uid="{00000000-0005-0000-0000-00004F500000}"/>
    <cellStyle name="SAPBEXstdItem 2 8 3" xfId="7979" xr:uid="{00000000-0005-0000-0000-000050500000}"/>
    <cellStyle name="SAPBEXstdItem 2 8 4" xfId="9931" xr:uid="{00000000-0005-0000-0000-000051500000}"/>
    <cellStyle name="SAPBEXstdItem 2 8 5" xfId="11886" xr:uid="{00000000-0005-0000-0000-000052500000}"/>
    <cellStyle name="SAPBEXstdItem 2 8 6" xfId="13838" xr:uid="{00000000-0005-0000-0000-000053500000}"/>
    <cellStyle name="SAPBEXstdItem 2 8 7" xfId="14953" xr:uid="{00000000-0005-0000-0000-000054500000}"/>
    <cellStyle name="SAPBEXstdItem 2 8 8" xfId="17860" xr:uid="{00000000-0005-0000-0000-000055500000}"/>
    <cellStyle name="SAPBEXstdItem 2 8 9" xfId="19698" xr:uid="{00000000-0005-0000-0000-000056500000}"/>
    <cellStyle name="SAPBEXstdItem 2 9" xfId="2461" xr:uid="{00000000-0005-0000-0000-000057500000}"/>
    <cellStyle name="SAPBEXstdItem 2 9 10" xfId="21329" xr:uid="{00000000-0005-0000-0000-000058500000}"/>
    <cellStyle name="SAPBEXstdItem 2 9 11" xfId="22893" xr:uid="{00000000-0005-0000-0000-000059500000}"/>
    <cellStyle name="SAPBEXstdItem 2 9 2" xfId="5364" xr:uid="{00000000-0005-0000-0000-00005A500000}"/>
    <cellStyle name="SAPBEXstdItem 2 9 3" xfId="7840" xr:uid="{00000000-0005-0000-0000-00005B500000}"/>
    <cellStyle name="SAPBEXstdItem 2 9 4" xfId="9792" xr:uid="{00000000-0005-0000-0000-00005C500000}"/>
    <cellStyle name="SAPBEXstdItem 2 9 5" xfId="11747" xr:uid="{00000000-0005-0000-0000-00005D500000}"/>
    <cellStyle name="SAPBEXstdItem 2 9 6" xfId="13698" xr:uid="{00000000-0005-0000-0000-00005E500000}"/>
    <cellStyle name="SAPBEXstdItem 2 9 7" xfId="8538" xr:uid="{00000000-0005-0000-0000-00005F500000}"/>
    <cellStyle name="SAPBEXstdItem 2 9 8" xfId="17723" xr:uid="{00000000-0005-0000-0000-000060500000}"/>
    <cellStyle name="SAPBEXstdItem 2 9 9" xfId="19564" xr:uid="{00000000-0005-0000-0000-000061500000}"/>
    <cellStyle name="SAPBEXstdItem 20" xfId="14156" xr:uid="{00000000-0005-0000-0000-000062500000}"/>
    <cellStyle name="SAPBEXstdItem 21" xfId="14434" xr:uid="{00000000-0005-0000-0000-000063500000}"/>
    <cellStyle name="SAPBEXstdItem 22" xfId="14544" xr:uid="{00000000-0005-0000-0000-000064500000}"/>
    <cellStyle name="SAPBEXstdItem 23" xfId="18651" xr:uid="{00000000-0005-0000-0000-000065500000}"/>
    <cellStyle name="SAPBEXstdItem 3" xfId="469" xr:uid="{00000000-0005-0000-0000-000066500000}"/>
    <cellStyle name="SAPBEXstdItem 3 10" xfId="5850" xr:uid="{00000000-0005-0000-0000-000067500000}"/>
    <cellStyle name="SAPBEXstdItem 3 11" xfId="6021" xr:uid="{00000000-0005-0000-0000-000068500000}"/>
    <cellStyle name="SAPBEXstdItem 3 12" xfId="5909" xr:uid="{00000000-0005-0000-0000-000069500000}"/>
    <cellStyle name="SAPBEXstdItem 3 13" xfId="7661" xr:uid="{00000000-0005-0000-0000-00006A500000}"/>
    <cellStyle name="SAPBEXstdItem 3 14" xfId="15176" xr:uid="{00000000-0005-0000-0000-00006B500000}"/>
    <cellStyle name="SAPBEXstdItem 3 15" xfId="15383" xr:uid="{00000000-0005-0000-0000-00006C500000}"/>
    <cellStyle name="SAPBEXstdItem 3 16" xfId="8524" xr:uid="{00000000-0005-0000-0000-00006D500000}"/>
    <cellStyle name="SAPBEXstdItem 3 17" xfId="14186" xr:uid="{00000000-0005-0000-0000-00006E500000}"/>
    <cellStyle name="SAPBEXstdItem 3 18" xfId="19407" xr:uid="{00000000-0005-0000-0000-00006F500000}"/>
    <cellStyle name="SAPBEXstdItem 3 2" xfId="1017" xr:uid="{00000000-0005-0000-0000-000070500000}"/>
    <cellStyle name="SAPBEXstdItem 3 2 10" xfId="20064" xr:uid="{00000000-0005-0000-0000-000071500000}"/>
    <cellStyle name="SAPBEXstdItem 3 2 11" xfId="21811" xr:uid="{00000000-0005-0000-0000-000072500000}"/>
    <cellStyle name="SAPBEXstdItem 3 2 2" xfId="3920" xr:uid="{00000000-0005-0000-0000-000073500000}"/>
    <cellStyle name="SAPBEXstdItem 3 2 3" xfId="6398" xr:uid="{00000000-0005-0000-0000-000074500000}"/>
    <cellStyle name="SAPBEXstdItem 3 2 4" xfId="8355" xr:uid="{00000000-0005-0000-0000-000075500000}"/>
    <cellStyle name="SAPBEXstdItem 3 2 5" xfId="10308" xr:uid="{00000000-0005-0000-0000-000076500000}"/>
    <cellStyle name="SAPBEXstdItem 3 2 6" xfId="12263" xr:uid="{00000000-0005-0000-0000-000077500000}"/>
    <cellStyle name="SAPBEXstdItem 3 2 7" xfId="14825" xr:uid="{00000000-0005-0000-0000-000078500000}"/>
    <cellStyle name="SAPBEXstdItem 3 2 8" xfId="16341" xr:uid="{00000000-0005-0000-0000-000079500000}"/>
    <cellStyle name="SAPBEXstdItem 3 2 9" xfId="18229" xr:uid="{00000000-0005-0000-0000-00007A500000}"/>
    <cellStyle name="SAPBEXstdItem 3 3" xfId="1330" xr:uid="{00000000-0005-0000-0000-00007B500000}"/>
    <cellStyle name="SAPBEXstdItem 3 3 10" xfId="20315" xr:uid="{00000000-0005-0000-0000-00007C500000}"/>
    <cellStyle name="SAPBEXstdItem 3 3 11" xfId="22007" xr:uid="{00000000-0005-0000-0000-00007D500000}"/>
    <cellStyle name="SAPBEXstdItem 3 3 2" xfId="4233" xr:uid="{00000000-0005-0000-0000-00007E500000}"/>
    <cellStyle name="SAPBEXstdItem 3 3 3" xfId="6711" xr:uid="{00000000-0005-0000-0000-00007F500000}"/>
    <cellStyle name="SAPBEXstdItem 3 3 4" xfId="8667" xr:uid="{00000000-0005-0000-0000-000080500000}"/>
    <cellStyle name="SAPBEXstdItem 3 3 5" xfId="10620" xr:uid="{00000000-0005-0000-0000-000081500000}"/>
    <cellStyle name="SAPBEXstdItem 3 3 6" xfId="12574" xr:uid="{00000000-0005-0000-0000-000082500000}"/>
    <cellStyle name="SAPBEXstdItem 3 3 7" xfId="15578" xr:uid="{00000000-0005-0000-0000-000083500000}"/>
    <cellStyle name="SAPBEXstdItem 3 3 8" xfId="16636" xr:uid="{00000000-0005-0000-0000-000084500000}"/>
    <cellStyle name="SAPBEXstdItem 3 3 9" xfId="18508" xr:uid="{00000000-0005-0000-0000-000085500000}"/>
    <cellStyle name="SAPBEXstdItem 3 4" xfId="1675" xr:uid="{00000000-0005-0000-0000-000086500000}"/>
    <cellStyle name="SAPBEXstdItem 3 4 10" xfId="20643" xr:uid="{00000000-0005-0000-0000-000087500000}"/>
    <cellStyle name="SAPBEXstdItem 3 4 11" xfId="22315" xr:uid="{00000000-0005-0000-0000-000088500000}"/>
    <cellStyle name="SAPBEXstdItem 3 4 2" xfId="4578" xr:uid="{00000000-0005-0000-0000-000089500000}"/>
    <cellStyle name="SAPBEXstdItem 3 4 3" xfId="7056" xr:uid="{00000000-0005-0000-0000-00008A500000}"/>
    <cellStyle name="SAPBEXstdItem 3 4 4" xfId="9012" xr:uid="{00000000-0005-0000-0000-00008B500000}"/>
    <cellStyle name="SAPBEXstdItem 3 4 5" xfId="10965" xr:uid="{00000000-0005-0000-0000-00008C500000}"/>
    <cellStyle name="SAPBEXstdItem 3 4 6" xfId="12919" xr:uid="{00000000-0005-0000-0000-00008D500000}"/>
    <cellStyle name="SAPBEXstdItem 3 4 7" xfId="9962" xr:uid="{00000000-0005-0000-0000-00008E500000}"/>
    <cellStyle name="SAPBEXstdItem 3 4 8" xfId="16974" xr:uid="{00000000-0005-0000-0000-00008F500000}"/>
    <cellStyle name="SAPBEXstdItem 3 4 9" xfId="18845" xr:uid="{00000000-0005-0000-0000-000090500000}"/>
    <cellStyle name="SAPBEXstdItem 3 5" xfId="1942" xr:uid="{00000000-0005-0000-0000-000091500000}"/>
    <cellStyle name="SAPBEXstdItem 3 5 10" xfId="20853" xr:uid="{00000000-0005-0000-0000-000092500000}"/>
    <cellStyle name="SAPBEXstdItem 3 5 11" xfId="22467" xr:uid="{00000000-0005-0000-0000-000093500000}"/>
    <cellStyle name="SAPBEXstdItem 3 5 2" xfId="4845" xr:uid="{00000000-0005-0000-0000-000094500000}"/>
    <cellStyle name="SAPBEXstdItem 3 5 3" xfId="7323" xr:uid="{00000000-0005-0000-0000-000095500000}"/>
    <cellStyle name="SAPBEXstdItem 3 5 4" xfId="9277" xr:uid="{00000000-0005-0000-0000-000096500000}"/>
    <cellStyle name="SAPBEXstdItem 3 5 5" xfId="11231" xr:uid="{00000000-0005-0000-0000-000097500000}"/>
    <cellStyle name="SAPBEXstdItem 3 5 6" xfId="13183" xr:uid="{00000000-0005-0000-0000-000098500000}"/>
    <cellStyle name="SAPBEXstdItem 3 5 7" xfId="14883" xr:uid="{00000000-0005-0000-0000-000099500000}"/>
    <cellStyle name="SAPBEXstdItem 3 5 8" xfId="17219" xr:uid="{00000000-0005-0000-0000-00009A500000}"/>
    <cellStyle name="SAPBEXstdItem 3 5 9" xfId="19078" xr:uid="{00000000-0005-0000-0000-00009B500000}"/>
    <cellStyle name="SAPBEXstdItem 3 6" xfId="2244" xr:uid="{00000000-0005-0000-0000-00009C500000}"/>
    <cellStyle name="SAPBEXstdItem 3 6 10" xfId="21134" xr:uid="{00000000-0005-0000-0000-00009D500000}"/>
    <cellStyle name="SAPBEXstdItem 3 6 11" xfId="22719" xr:uid="{00000000-0005-0000-0000-00009E500000}"/>
    <cellStyle name="SAPBEXstdItem 3 6 2" xfId="5147" xr:uid="{00000000-0005-0000-0000-00009F500000}"/>
    <cellStyle name="SAPBEXstdItem 3 6 3" xfId="7623" xr:uid="{00000000-0005-0000-0000-0000A0500000}"/>
    <cellStyle name="SAPBEXstdItem 3 6 4" xfId="9577" xr:uid="{00000000-0005-0000-0000-0000A1500000}"/>
    <cellStyle name="SAPBEXstdItem 3 6 5" xfId="11531" xr:uid="{00000000-0005-0000-0000-0000A2500000}"/>
    <cellStyle name="SAPBEXstdItem 3 6 6" xfId="13484" xr:uid="{00000000-0005-0000-0000-0000A3500000}"/>
    <cellStyle name="SAPBEXstdItem 3 6 7" xfId="14788" xr:uid="{00000000-0005-0000-0000-0000A4500000}"/>
    <cellStyle name="SAPBEXstdItem 3 6 8" xfId="17515" xr:uid="{00000000-0005-0000-0000-0000A5500000}"/>
    <cellStyle name="SAPBEXstdItem 3 6 9" xfId="19364" xr:uid="{00000000-0005-0000-0000-0000A6500000}"/>
    <cellStyle name="SAPBEXstdItem 3 7" xfId="2489" xr:uid="{00000000-0005-0000-0000-0000A7500000}"/>
    <cellStyle name="SAPBEXstdItem 3 7 10" xfId="21347" xr:uid="{00000000-0005-0000-0000-0000A8500000}"/>
    <cellStyle name="SAPBEXstdItem 3 7 11" xfId="22901" xr:uid="{00000000-0005-0000-0000-0000A9500000}"/>
    <cellStyle name="SAPBEXstdItem 3 7 2" xfId="5391" xr:uid="{00000000-0005-0000-0000-0000AA500000}"/>
    <cellStyle name="SAPBEXstdItem 3 7 3" xfId="7867" xr:uid="{00000000-0005-0000-0000-0000AB500000}"/>
    <cellStyle name="SAPBEXstdItem 3 7 4" xfId="9819" xr:uid="{00000000-0005-0000-0000-0000AC500000}"/>
    <cellStyle name="SAPBEXstdItem 3 7 5" xfId="11774" xr:uid="{00000000-0005-0000-0000-0000AD500000}"/>
    <cellStyle name="SAPBEXstdItem 3 7 6" xfId="13726" xr:uid="{00000000-0005-0000-0000-0000AE500000}"/>
    <cellStyle name="SAPBEXstdItem 3 7 7" xfId="15801" xr:uid="{00000000-0005-0000-0000-0000AF500000}"/>
    <cellStyle name="SAPBEXstdItem 3 7 8" xfId="17748" xr:uid="{00000000-0005-0000-0000-0000B0500000}"/>
    <cellStyle name="SAPBEXstdItem 3 7 9" xfId="19587" xr:uid="{00000000-0005-0000-0000-0000B1500000}"/>
    <cellStyle name="SAPBEXstdItem 3 8" xfId="2839" xr:uid="{00000000-0005-0000-0000-0000B2500000}"/>
    <cellStyle name="SAPBEXstdItem 3 8 10" xfId="21676" xr:uid="{00000000-0005-0000-0000-0000B3500000}"/>
    <cellStyle name="SAPBEXstdItem 3 8 11" xfId="23205" xr:uid="{00000000-0005-0000-0000-0000B4500000}"/>
    <cellStyle name="SAPBEXstdItem 3 8 2" xfId="5741" xr:uid="{00000000-0005-0000-0000-0000B5500000}"/>
    <cellStyle name="SAPBEXstdItem 3 8 3" xfId="8217" xr:uid="{00000000-0005-0000-0000-0000B6500000}"/>
    <cellStyle name="SAPBEXstdItem 3 8 4" xfId="10169" xr:uid="{00000000-0005-0000-0000-0000B7500000}"/>
    <cellStyle name="SAPBEXstdItem 3 8 5" xfId="12124" xr:uid="{00000000-0005-0000-0000-0000B8500000}"/>
    <cellStyle name="SAPBEXstdItem 3 8 6" xfId="14074" xr:uid="{00000000-0005-0000-0000-0000B9500000}"/>
    <cellStyle name="SAPBEXstdItem 3 8 7" xfId="16203" xr:uid="{00000000-0005-0000-0000-0000BA500000}"/>
    <cellStyle name="SAPBEXstdItem 3 8 8" xfId="18091" xr:uid="{00000000-0005-0000-0000-0000BB500000}"/>
    <cellStyle name="SAPBEXstdItem 3 8 9" xfId="19926" xr:uid="{00000000-0005-0000-0000-0000BC500000}"/>
    <cellStyle name="SAPBEXstdItem 3 9" xfId="3372" xr:uid="{00000000-0005-0000-0000-0000BD500000}"/>
    <cellStyle name="SAPBEXstdItem 4" xfId="474" xr:uid="{00000000-0005-0000-0000-0000BE500000}"/>
    <cellStyle name="SAPBEXstdItem 4 10" xfId="5855" xr:uid="{00000000-0005-0000-0000-0000BF500000}"/>
    <cellStyle name="SAPBEXstdItem 4 11" xfId="5617" xr:uid="{00000000-0005-0000-0000-0000C0500000}"/>
    <cellStyle name="SAPBEXstdItem 4 12" xfId="9439" xr:uid="{00000000-0005-0000-0000-0000C1500000}"/>
    <cellStyle name="SAPBEXstdItem 4 13" xfId="11393" xr:uid="{00000000-0005-0000-0000-0000C2500000}"/>
    <cellStyle name="SAPBEXstdItem 4 14" xfId="15177" xr:uid="{00000000-0005-0000-0000-0000C3500000}"/>
    <cellStyle name="SAPBEXstdItem 4 15" xfId="12448" xr:uid="{00000000-0005-0000-0000-0000C4500000}"/>
    <cellStyle name="SAPBEXstdItem 4 16" xfId="17378" xr:uid="{00000000-0005-0000-0000-0000C5500000}"/>
    <cellStyle name="SAPBEXstdItem 4 17" xfId="12958" xr:uid="{00000000-0005-0000-0000-0000C6500000}"/>
    <cellStyle name="SAPBEXstdItem 4 18" xfId="21005" xr:uid="{00000000-0005-0000-0000-0000C7500000}"/>
    <cellStyle name="SAPBEXstdItem 4 2" xfId="1022" xr:uid="{00000000-0005-0000-0000-0000C8500000}"/>
    <cellStyle name="SAPBEXstdItem 4 2 10" xfId="20069" xr:uid="{00000000-0005-0000-0000-0000C9500000}"/>
    <cellStyle name="SAPBEXstdItem 4 2 11" xfId="21816" xr:uid="{00000000-0005-0000-0000-0000CA500000}"/>
    <cellStyle name="SAPBEXstdItem 4 2 2" xfId="3925" xr:uid="{00000000-0005-0000-0000-0000CB500000}"/>
    <cellStyle name="SAPBEXstdItem 4 2 3" xfId="6403" xr:uid="{00000000-0005-0000-0000-0000CC500000}"/>
    <cellStyle name="SAPBEXstdItem 4 2 4" xfId="8360" xr:uid="{00000000-0005-0000-0000-0000CD500000}"/>
    <cellStyle name="SAPBEXstdItem 4 2 5" xfId="10313" xr:uid="{00000000-0005-0000-0000-0000CE500000}"/>
    <cellStyle name="SAPBEXstdItem 4 2 6" xfId="12268" xr:uid="{00000000-0005-0000-0000-0000CF500000}"/>
    <cellStyle name="SAPBEXstdItem 4 2 7" xfId="15725" xr:uid="{00000000-0005-0000-0000-0000D0500000}"/>
    <cellStyle name="SAPBEXstdItem 4 2 8" xfId="16346" xr:uid="{00000000-0005-0000-0000-0000D1500000}"/>
    <cellStyle name="SAPBEXstdItem 4 2 9" xfId="18234" xr:uid="{00000000-0005-0000-0000-0000D2500000}"/>
    <cellStyle name="SAPBEXstdItem 4 3" xfId="1335" xr:uid="{00000000-0005-0000-0000-0000D3500000}"/>
    <cellStyle name="SAPBEXstdItem 4 3 10" xfId="20320" xr:uid="{00000000-0005-0000-0000-0000D4500000}"/>
    <cellStyle name="SAPBEXstdItem 4 3 11" xfId="22012" xr:uid="{00000000-0005-0000-0000-0000D5500000}"/>
    <cellStyle name="SAPBEXstdItem 4 3 2" xfId="4238" xr:uid="{00000000-0005-0000-0000-0000D6500000}"/>
    <cellStyle name="SAPBEXstdItem 4 3 3" xfId="6716" xr:uid="{00000000-0005-0000-0000-0000D7500000}"/>
    <cellStyle name="SAPBEXstdItem 4 3 4" xfId="8672" xr:uid="{00000000-0005-0000-0000-0000D8500000}"/>
    <cellStyle name="SAPBEXstdItem 4 3 5" xfId="10625" xr:uid="{00000000-0005-0000-0000-0000D9500000}"/>
    <cellStyle name="SAPBEXstdItem 4 3 6" xfId="12579" xr:uid="{00000000-0005-0000-0000-0000DA500000}"/>
    <cellStyle name="SAPBEXstdItem 4 3 7" xfId="12415" xr:uid="{00000000-0005-0000-0000-0000DB500000}"/>
    <cellStyle name="SAPBEXstdItem 4 3 8" xfId="16641" xr:uid="{00000000-0005-0000-0000-0000DC500000}"/>
    <cellStyle name="SAPBEXstdItem 4 3 9" xfId="18513" xr:uid="{00000000-0005-0000-0000-0000DD500000}"/>
    <cellStyle name="SAPBEXstdItem 4 4" xfId="1680" xr:uid="{00000000-0005-0000-0000-0000DE500000}"/>
    <cellStyle name="SAPBEXstdItem 4 4 10" xfId="20648" xr:uid="{00000000-0005-0000-0000-0000DF500000}"/>
    <cellStyle name="SAPBEXstdItem 4 4 11" xfId="22320" xr:uid="{00000000-0005-0000-0000-0000E0500000}"/>
    <cellStyle name="SAPBEXstdItem 4 4 2" xfId="4583" xr:uid="{00000000-0005-0000-0000-0000E1500000}"/>
    <cellStyle name="SAPBEXstdItem 4 4 3" xfId="7061" xr:uid="{00000000-0005-0000-0000-0000E2500000}"/>
    <cellStyle name="SAPBEXstdItem 4 4 4" xfId="9017" xr:uid="{00000000-0005-0000-0000-0000E3500000}"/>
    <cellStyle name="SAPBEXstdItem 4 4 5" xfId="10970" xr:uid="{00000000-0005-0000-0000-0000E4500000}"/>
    <cellStyle name="SAPBEXstdItem 4 4 6" xfId="12924" xr:uid="{00000000-0005-0000-0000-0000E5500000}"/>
    <cellStyle name="SAPBEXstdItem 4 4 7" xfId="15198" xr:uid="{00000000-0005-0000-0000-0000E6500000}"/>
    <cellStyle name="SAPBEXstdItem 4 4 8" xfId="16979" xr:uid="{00000000-0005-0000-0000-0000E7500000}"/>
    <cellStyle name="SAPBEXstdItem 4 4 9" xfId="18850" xr:uid="{00000000-0005-0000-0000-0000E8500000}"/>
    <cellStyle name="SAPBEXstdItem 4 5" xfId="1947" xr:uid="{00000000-0005-0000-0000-0000E9500000}"/>
    <cellStyle name="SAPBEXstdItem 4 5 10" xfId="20858" xr:uid="{00000000-0005-0000-0000-0000EA500000}"/>
    <cellStyle name="SAPBEXstdItem 4 5 11" xfId="22472" xr:uid="{00000000-0005-0000-0000-0000EB500000}"/>
    <cellStyle name="SAPBEXstdItem 4 5 2" xfId="4850" xr:uid="{00000000-0005-0000-0000-0000EC500000}"/>
    <cellStyle name="SAPBEXstdItem 4 5 3" xfId="7328" xr:uid="{00000000-0005-0000-0000-0000ED500000}"/>
    <cellStyle name="SAPBEXstdItem 4 5 4" xfId="9282" xr:uid="{00000000-0005-0000-0000-0000EE500000}"/>
    <cellStyle name="SAPBEXstdItem 4 5 5" xfId="11236" xr:uid="{00000000-0005-0000-0000-0000EF500000}"/>
    <cellStyle name="SAPBEXstdItem 4 5 6" xfId="13188" xr:uid="{00000000-0005-0000-0000-0000F0500000}"/>
    <cellStyle name="SAPBEXstdItem 4 5 7" xfId="5930" xr:uid="{00000000-0005-0000-0000-0000F1500000}"/>
    <cellStyle name="SAPBEXstdItem 4 5 8" xfId="17224" xr:uid="{00000000-0005-0000-0000-0000F2500000}"/>
    <cellStyle name="SAPBEXstdItem 4 5 9" xfId="19083" xr:uid="{00000000-0005-0000-0000-0000F3500000}"/>
    <cellStyle name="SAPBEXstdItem 4 6" xfId="2249" xr:uid="{00000000-0005-0000-0000-0000F4500000}"/>
    <cellStyle name="SAPBEXstdItem 4 6 10" xfId="21139" xr:uid="{00000000-0005-0000-0000-0000F5500000}"/>
    <cellStyle name="SAPBEXstdItem 4 6 11" xfId="22724" xr:uid="{00000000-0005-0000-0000-0000F6500000}"/>
    <cellStyle name="SAPBEXstdItem 4 6 2" xfId="5152" xr:uid="{00000000-0005-0000-0000-0000F7500000}"/>
    <cellStyle name="SAPBEXstdItem 4 6 3" xfId="7628" xr:uid="{00000000-0005-0000-0000-0000F8500000}"/>
    <cellStyle name="SAPBEXstdItem 4 6 4" xfId="9582" xr:uid="{00000000-0005-0000-0000-0000F9500000}"/>
    <cellStyle name="SAPBEXstdItem 4 6 5" xfId="11536" xr:uid="{00000000-0005-0000-0000-0000FA500000}"/>
    <cellStyle name="SAPBEXstdItem 4 6 6" xfId="13489" xr:uid="{00000000-0005-0000-0000-0000FB500000}"/>
    <cellStyle name="SAPBEXstdItem 4 6 7" xfId="15673" xr:uid="{00000000-0005-0000-0000-0000FC500000}"/>
    <cellStyle name="SAPBEXstdItem 4 6 8" xfId="17520" xr:uid="{00000000-0005-0000-0000-0000FD500000}"/>
    <cellStyle name="SAPBEXstdItem 4 6 9" xfId="19369" xr:uid="{00000000-0005-0000-0000-0000FE500000}"/>
    <cellStyle name="SAPBEXstdItem 4 7" xfId="2603" xr:uid="{00000000-0005-0000-0000-0000FF500000}"/>
    <cellStyle name="SAPBEXstdItem 4 7 10" xfId="21459" xr:uid="{00000000-0005-0000-0000-000000510000}"/>
    <cellStyle name="SAPBEXstdItem 4 7 11" xfId="23012" xr:uid="{00000000-0005-0000-0000-000001510000}"/>
    <cellStyle name="SAPBEXstdItem 4 7 2" xfId="5505" xr:uid="{00000000-0005-0000-0000-000002510000}"/>
    <cellStyle name="SAPBEXstdItem 4 7 3" xfId="7981" xr:uid="{00000000-0005-0000-0000-000003510000}"/>
    <cellStyle name="SAPBEXstdItem 4 7 4" xfId="9933" xr:uid="{00000000-0005-0000-0000-000004510000}"/>
    <cellStyle name="SAPBEXstdItem 4 7 5" xfId="11888" xr:uid="{00000000-0005-0000-0000-000005510000}"/>
    <cellStyle name="SAPBEXstdItem 4 7 6" xfId="13840" xr:uid="{00000000-0005-0000-0000-000006510000}"/>
    <cellStyle name="SAPBEXstdItem 4 7 7" xfId="12438" xr:uid="{00000000-0005-0000-0000-000007510000}"/>
    <cellStyle name="SAPBEXstdItem 4 7 8" xfId="17862" xr:uid="{00000000-0005-0000-0000-000008510000}"/>
    <cellStyle name="SAPBEXstdItem 4 7 9" xfId="19700" xr:uid="{00000000-0005-0000-0000-000009510000}"/>
    <cellStyle name="SAPBEXstdItem 4 8" xfId="2391" xr:uid="{00000000-0005-0000-0000-00000A510000}"/>
    <cellStyle name="SAPBEXstdItem 4 8 10" xfId="21271" xr:uid="{00000000-0005-0000-0000-00000B510000}"/>
    <cellStyle name="SAPBEXstdItem 4 8 11" xfId="22844" xr:uid="{00000000-0005-0000-0000-00000C510000}"/>
    <cellStyle name="SAPBEXstdItem 4 8 2" xfId="5294" xr:uid="{00000000-0005-0000-0000-00000D510000}"/>
    <cellStyle name="SAPBEXstdItem 4 8 3" xfId="7770" xr:uid="{00000000-0005-0000-0000-00000E510000}"/>
    <cellStyle name="SAPBEXstdItem 4 8 4" xfId="9723" xr:uid="{00000000-0005-0000-0000-00000F510000}"/>
    <cellStyle name="SAPBEXstdItem 4 8 5" xfId="11677" xr:uid="{00000000-0005-0000-0000-000010510000}"/>
    <cellStyle name="SAPBEXstdItem 4 8 6" xfId="13629" xr:uid="{00000000-0005-0000-0000-000011510000}"/>
    <cellStyle name="SAPBEXstdItem 4 8 7" xfId="12423" xr:uid="{00000000-0005-0000-0000-000012510000}"/>
    <cellStyle name="SAPBEXstdItem 4 8 8" xfId="17657" xr:uid="{00000000-0005-0000-0000-000013510000}"/>
    <cellStyle name="SAPBEXstdItem 4 8 9" xfId="19503" xr:uid="{00000000-0005-0000-0000-000014510000}"/>
    <cellStyle name="SAPBEXstdItem 4 9" xfId="3377" xr:uid="{00000000-0005-0000-0000-000015510000}"/>
    <cellStyle name="SAPBEXstdItem 5" xfId="500" xr:uid="{00000000-0005-0000-0000-000016510000}"/>
    <cellStyle name="SAPBEXstdItem 5 10" xfId="5881" xr:uid="{00000000-0005-0000-0000-000017510000}"/>
    <cellStyle name="SAPBEXstdItem 5 11" xfId="3496" xr:uid="{00000000-0005-0000-0000-000018510000}"/>
    <cellStyle name="SAPBEXstdItem 5 12" xfId="6458" xr:uid="{00000000-0005-0000-0000-000019510000}"/>
    <cellStyle name="SAPBEXstdItem 5 13" xfId="4932" xr:uid="{00000000-0005-0000-0000-00001A510000}"/>
    <cellStyle name="SAPBEXstdItem 5 14" xfId="15993" xr:uid="{00000000-0005-0000-0000-00001B510000}"/>
    <cellStyle name="SAPBEXstdItem 5 15" xfId="11933" xr:uid="{00000000-0005-0000-0000-00001C510000}"/>
    <cellStyle name="SAPBEXstdItem 5 16" xfId="14278" xr:uid="{00000000-0005-0000-0000-00001D510000}"/>
    <cellStyle name="SAPBEXstdItem 5 17" xfId="16300" xr:uid="{00000000-0005-0000-0000-00001E510000}"/>
    <cellStyle name="SAPBEXstdItem 5 18" xfId="14583" xr:uid="{00000000-0005-0000-0000-00001F510000}"/>
    <cellStyle name="SAPBEXstdItem 5 2" xfId="1048" xr:uid="{00000000-0005-0000-0000-000020510000}"/>
    <cellStyle name="SAPBEXstdItem 5 2 10" xfId="20095" xr:uid="{00000000-0005-0000-0000-000021510000}"/>
    <cellStyle name="SAPBEXstdItem 5 2 11" xfId="21842" xr:uid="{00000000-0005-0000-0000-000022510000}"/>
    <cellStyle name="SAPBEXstdItem 5 2 2" xfId="3951" xr:uid="{00000000-0005-0000-0000-000023510000}"/>
    <cellStyle name="SAPBEXstdItem 5 2 3" xfId="6429" xr:uid="{00000000-0005-0000-0000-000024510000}"/>
    <cellStyle name="SAPBEXstdItem 5 2 4" xfId="8386" xr:uid="{00000000-0005-0000-0000-000025510000}"/>
    <cellStyle name="SAPBEXstdItem 5 2 5" xfId="10339" xr:uid="{00000000-0005-0000-0000-000026510000}"/>
    <cellStyle name="SAPBEXstdItem 5 2 6" xfId="12294" xr:uid="{00000000-0005-0000-0000-000027510000}"/>
    <cellStyle name="SAPBEXstdItem 5 2 7" xfId="14859" xr:uid="{00000000-0005-0000-0000-000028510000}"/>
    <cellStyle name="SAPBEXstdItem 5 2 8" xfId="16372" xr:uid="{00000000-0005-0000-0000-000029510000}"/>
    <cellStyle name="SAPBEXstdItem 5 2 9" xfId="18260" xr:uid="{00000000-0005-0000-0000-00002A510000}"/>
    <cellStyle name="SAPBEXstdItem 5 3" xfId="1361" xr:uid="{00000000-0005-0000-0000-00002B510000}"/>
    <cellStyle name="SAPBEXstdItem 5 3 10" xfId="20346" xr:uid="{00000000-0005-0000-0000-00002C510000}"/>
    <cellStyle name="SAPBEXstdItem 5 3 11" xfId="22038" xr:uid="{00000000-0005-0000-0000-00002D510000}"/>
    <cellStyle name="SAPBEXstdItem 5 3 2" xfId="4264" xr:uid="{00000000-0005-0000-0000-00002E510000}"/>
    <cellStyle name="SAPBEXstdItem 5 3 3" xfId="6742" xr:uid="{00000000-0005-0000-0000-00002F510000}"/>
    <cellStyle name="SAPBEXstdItem 5 3 4" xfId="8698" xr:uid="{00000000-0005-0000-0000-000030510000}"/>
    <cellStyle name="SAPBEXstdItem 5 3 5" xfId="10651" xr:uid="{00000000-0005-0000-0000-000031510000}"/>
    <cellStyle name="SAPBEXstdItem 5 3 6" xfId="12605" xr:uid="{00000000-0005-0000-0000-000032510000}"/>
    <cellStyle name="SAPBEXstdItem 5 3 7" xfId="15248" xr:uid="{00000000-0005-0000-0000-000033510000}"/>
    <cellStyle name="SAPBEXstdItem 5 3 8" xfId="16667" xr:uid="{00000000-0005-0000-0000-000034510000}"/>
    <cellStyle name="SAPBEXstdItem 5 3 9" xfId="18539" xr:uid="{00000000-0005-0000-0000-000035510000}"/>
    <cellStyle name="SAPBEXstdItem 5 4" xfId="1706" xr:uid="{00000000-0005-0000-0000-000036510000}"/>
    <cellStyle name="SAPBEXstdItem 5 4 10" xfId="20674" xr:uid="{00000000-0005-0000-0000-000037510000}"/>
    <cellStyle name="SAPBEXstdItem 5 4 11" xfId="22346" xr:uid="{00000000-0005-0000-0000-000038510000}"/>
    <cellStyle name="SAPBEXstdItem 5 4 2" xfId="4609" xr:uid="{00000000-0005-0000-0000-000039510000}"/>
    <cellStyle name="SAPBEXstdItem 5 4 3" xfId="7087" xr:uid="{00000000-0005-0000-0000-00003A510000}"/>
    <cellStyle name="SAPBEXstdItem 5 4 4" xfId="9043" xr:uid="{00000000-0005-0000-0000-00003B510000}"/>
    <cellStyle name="SAPBEXstdItem 5 4 5" xfId="10996" xr:uid="{00000000-0005-0000-0000-00003C510000}"/>
    <cellStyle name="SAPBEXstdItem 5 4 6" xfId="12950" xr:uid="{00000000-0005-0000-0000-00003D510000}"/>
    <cellStyle name="SAPBEXstdItem 5 4 7" xfId="14134" xr:uid="{00000000-0005-0000-0000-00003E510000}"/>
    <cellStyle name="SAPBEXstdItem 5 4 8" xfId="17005" xr:uid="{00000000-0005-0000-0000-00003F510000}"/>
    <cellStyle name="SAPBEXstdItem 5 4 9" xfId="18876" xr:uid="{00000000-0005-0000-0000-000040510000}"/>
    <cellStyle name="SAPBEXstdItem 5 5" xfId="1973" xr:uid="{00000000-0005-0000-0000-000041510000}"/>
    <cellStyle name="SAPBEXstdItem 5 5 10" xfId="20884" xr:uid="{00000000-0005-0000-0000-000042510000}"/>
    <cellStyle name="SAPBEXstdItem 5 5 11" xfId="22498" xr:uid="{00000000-0005-0000-0000-000043510000}"/>
    <cellStyle name="SAPBEXstdItem 5 5 2" xfId="4876" xr:uid="{00000000-0005-0000-0000-000044510000}"/>
    <cellStyle name="SAPBEXstdItem 5 5 3" xfId="7354" xr:uid="{00000000-0005-0000-0000-000045510000}"/>
    <cellStyle name="SAPBEXstdItem 5 5 4" xfId="9308" xr:uid="{00000000-0005-0000-0000-000046510000}"/>
    <cellStyle name="SAPBEXstdItem 5 5 5" xfId="11262" xr:uid="{00000000-0005-0000-0000-000047510000}"/>
    <cellStyle name="SAPBEXstdItem 5 5 6" xfId="13214" xr:uid="{00000000-0005-0000-0000-000048510000}"/>
    <cellStyle name="SAPBEXstdItem 5 5 7" xfId="15450" xr:uid="{00000000-0005-0000-0000-000049510000}"/>
    <cellStyle name="SAPBEXstdItem 5 5 8" xfId="17250" xr:uid="{00000000-0005-0000-0000-00004A510000}"/>
    <cellStyle name="SAPBEXstdItem 5 5 9" xfId="19109" xr:uid="{00000000-0005-0000-0000-00004B510000}"/>
    <cellStyle name="SAPBEXstdItem 5 6" xfId="2275" xr:uid="{00000000-0005-0000-0000-00004C510000}"/>
    <cellStyle name="SAPBEXstdItem 5 6 10" xfId="21165" xr:uid="{00000000-0005-0000-0000-00004D510000}"/>
    <cellStyle name="SAPBEXstdItem 5 6 11" xfId="22750" xr:uid="{00000000-0005-0000-0000-00004E510000}"/>
    <cellStyle name="SAPBEXstdItem 5 6 2" xfId="5178" xr:uid="{00000000-0005-0000-0000-00004F510000}"/>
    <cellStyle name="SAPBEXstdItem 5 6 3" xfId="7654" xr:uid="{00000000-0005-0000-0000-000050510000}"/>
    <cellStyle name="SAPBEXstdItem 5 6 4" xfId="9608" xr:uid="{00000000-0005-0000-0000-000051510000}"/>
    <cellStyle name="SAPBEXstdItem 5 6 5" xfId="11562" xr:uid="{00000000-0005-0000-0000-000052510000}"/>
    <cellStyle name="SAPBEXstdItem 5 6 6" xfId="13515" xr:uid="{00000000-0005-0000-0000-000053510000}"/>
    <cellStyle name="SAPBEXstdItem 5 6 7" xfId="13253" xr:uid="{00000000-0005-0000-0000-000054510000}"/>
    <cellStyle name="SAPBEXstdItem 5 6 8" xfId="17546" xr:uid="{00000000-0005-0000-0000-000055510000}"/>
    <cellStyle name="SAPBEXstdItem 5 6 9" xfId="19395" xr:uid="{00000000-0005-0000-0000-000056510000}"/>
    <cellStyle name="SAPBEXstdItem 5 7" xfId="2487" xr:uid="{00000000-0005-0000-0000-000057510000}"/>
    <cellStyle name="SAPBEXstdItem 5 7 10" xfId="21345" xr:uid="{00000000-0005-0000-0000-000058510000}"/>
    <cellStyle name="SAPBEXstdItem 5 7 11" xfId="22899" xr:uid="{00000000-0005-0000-0000-000059510000}"/>
    <cellStyle name="SAPBEXstdItem 5 7 2" xfId="5389" xr:uid="{00000000-0005-0000-0000-00005A510000}"/>
    <cellStyle name="SAPBEXstdItem 5 7 3" xfId="7865" xr:uid="{00000000-0005-0000-0000-00005B510000}"/>
    <cellStyle name="SAPBEXstdItem 5 7 4" xfId="9817" xr:uid="{00000000-0005-0000-0000-00005C510000}"/>
    <cellStyle name="SAPBEXstdItem 5 7 5" xfId="11772" xr:uid="{00000000-0005-0000-0000-00005D510000}"/>
    <cellStyle name="SAPBEXstdItem 5 7 6" xfId="13724" xr:uid="{00000000-0005-0000-0000-00005E510000}"/>
    <cellStyle name="SAPBEXstdItem 5 7 7" xfId="14983" xr:uid="{00000000-0005-0000-0000-00005F510000}"/>
    <cellStyle name="SAPBEXstdItem 5 7 8" xfId="17746" xr:uid="{00000000-0005-0000-0000-000060510000}"/>
    <cellStyle name="SAPBEXstdItem 5 7 9" xfId="19585" xr:uid="{00000000-0005-0000-0000-000061510000}"/>
    <cellStyle name="SAPBEXstdItem 5 8" xfId="2776" xr:uid="{00000000-0005-0000-0000-000062510000}"/>
    <cellStyle name="SAPBEXstdItem 5 8 10" xfId="21613" xr:uid="{00000000-0005-0000-0000-000063510000}"/>
    <cellStyle name="SAPBEXstdItem 5 8 11" xfId="23143" xr:uid="{00000000-0005-0000-0000-000064510000}"/>
    <cellStyle name="SAPBEXstdItem 5 8 2" xfId="5678" xr:uid="{00000000-0005-0000-0000-000065510000}"/>
    <cellStyle name="SAPBEXstdItem 5 8 3" xfId="8154" xr:uid="{00000000-0005-0000-0000-000066510000}"/>
    <cellStyle name="SAPBEXstdItem 5 8 4" xfId="10106" xr:uid="{00000000-0005-0000-0000-000067510000}"/>
    <cellStyle name="SAPBEXstdItem 5 8 5" xfId="12061" xr:uid="{00000000-0005-0000-0000-000068510000}"/>
    <cellStyle name="SAPBEXstdItem 5 8 6" xfId="14011" xr:uid="{00000000-0005-0000-0000-000069510000}"/>
    <cellStyle name="SAPBEXstdItem 5 8 7" xfId="16140" xr:uid="{00000000-0005-0000-0000-00006A510000}"/>
    <cellStyle name="SAPBEXstdItem 5 8 8" xfId="18028" xr:uid="{00000000-0005-0000-0000-00006B510000}"/>
    <cellStyle name="SAPBEXstdItem 5 8 9" xfId="19863" xr:uid="{00000000-0005-0000-0000-00006C510000}"/>
    <cellStyle name="SAPBEXstdItem 5 9" xfId="3403" xr:uid="{00000000-0005-0000-0000-00006D510000}"/>
    <cellStyle name="SAPBEXstdItem 6" xfId="887" xr:uid="{00000000-0005-0000-0000-00006E510000}"/>
    <cellStyle name="SAPBEXstdItem 6 10" xfId="15871" xr:uid="{00000000-0005-0000-0000-00006F510000}"/>
    <cellStyle name="SAPBEXstdItem 6 11" xfId="17904" xr:uid="{00000000-0005-0000-0000-000070510000}"/>
    <cellStyle name="SAPBEXstdItem 6 12" xfId="17708" xr:uid="{00000000-0005-0000-0000-000071510000}"/>
    <cellStyle name="SAPBEXstdItem 6 13" xfId="21494" xr:uid="{00000000-0005-0000-0000-000072510000}"/>
    <cellStyle name="SAPBEXstdItem 6 2" xfId="2616" xr:uid="{00000000-0005-0000-0000-000073510000}"/>
    <cellStyle name="SAPBEXstdItem 6 2 10" xfId="21472" xr:uid="{00000000-0005-0000-0000-000074510000}"/>
    <cellStyle name="SAPBEXstdItem 6 2 11" xfId="23024" xr:uid="{00000000-0005-0000-0000-000075510000}"/>
    <cellStyle name="SAPBEXstdItem 6 2 2" xfId="5518" xr:uid="{00000000-0005-0000-0000-000076510000}"/>
    <cellStyle name="SAPBEXstdItem 6 2 3" xfId="7994" xr:uid="{00000000-0005-0000-0000-000077510000}"/>
    <cellStyle name="SAPBEXstdItem 6 2 4" xfId="9946" xr:uid="{00000000-0005-0000-0000-000078510000}"/>
    <cellStyle name="SAPBEXstdItem 6 2 5" xfId="11901" xr:uid="{00000000-0005-0000-0000-000079510000}"/>
    <cellStyle name="SAPBEXstdItem 6 2 6" xfId="13853" xr:uid="{00000000-0005-0000-0000-00007A510000}"/>
    <cellStyle name="SAPBEXstdItem 6 2 7" xfId="14949" xr:uid="{00000000-0005-0000-0000-00007B510000}"/>
    <cellStyle name="SAPBEXstdItem 6 2 8" xfId="17875" xr:uid="{00000000-0005-0000-0000-00007C510000}"/>
    <cellStyle name="SAPBEXstdItem 6 2 9" xfId="19713" xr:uid="{00000000-0005-0000-0000-00007D510000}"/>
    <cellStyle name="SAPBEXstdItem 6 3" xfId="2819" xr:uid="{00000000-0005-0000-0000-00007E510000}"/>
    <cellStyle name="SAPBEXstdItem 6 3 10" xfId="21656" xr:uid="{00000000-0005-0000-0000-00007F510000}"/>
    <cellStyle name="SAPBEXstdItem 6 3 11" xfId="23186" xr:uid="{00000000-0005-0000-0000-000080510000}"/>
    <cellStyle name="SAPBEXstdItem 6 3 2" xfId="5721" xr:uid="{00000000-0005-0000-0000-000081510000}"/>
    <cellStyle name="SAPBEXstdItem 6 3 3" xfId="8197" xr:uid="{00000000-0005-0000-0000-000082510000}"/>
    <cellStyle name="SAPBEXstdItem 6 3 4" xfId="10149" xr:uid="{00000000-0005-0000-0000-000083510000}"/>
    <cellStyle name="SAPBEXstdItem 6 3 5" xfId="12104" xr:uid="{00000000-0005-0000-0000-000084510000}"/>
    <cellStyle name="SAPBEXstdItem 6 3 6" xfId="14054" xr:uid="{00000000-0005-0000-0000-000085510000}"/>
    <cellStyle name="SAPBEXstdItem 6 3 7" xfId="16183" xr:uid="{00000000-0005-0000-0000-000086510000}"/>
    <cellStyle name="SAPBEXstdItem 6 3 8" xfId="18071" xr:uid="{00000000-0005-0000-0000-000087510000}"/>
    <cellStyle name="SAPBEXstdItem 6 3 9" xfId="19906" xr:uid="{00000000-0005-0000-0000-000088510000}"/>
    <cellStyle name="SAPBEXstdItem 6 4" xfId="3790" xr:uid="{00000000-0005-0000-0000-000089510000}"/>
    <cellStyle name="SAPBEXstdItem 6 5" xfId="6268" xr:uid="{00000000-0005-0000-0000-00008A510000}"/>
    <cellStyle name="SAPBEXstdItem 6 6" xfId="6516" xr:uid="{00000000-0005-0000-0000-00008B510000}"/>
    <cellStyle name="SAPBEXstdItem 6 7" xfId="9979" xr:uid="{00000000-0005-0000-0000-00008C510000}"/>
    <cellStyle name="SAPBEXstdItem 6 8" xfId="11934" xr:uid="{00000000-0005-0000-0000-00008D510000}"/>
    <cellStyle name="SAPBEXstdItem 6 9" xfId="15558" xr:uid="{00000000-0005-0000-0000-00008E510000}"/>
    <cellStyle name="SAPBEXstdItem 7" xfId="844" xr:uid="{00000000-0005-0000-0000-00008F510000}"/>
    <cellStyle name="SAPBEXstdItem 7 10" xfId="18952" xr:uid="{00000000-0005-0000-0000-000090510000}"/>
    <cellStyle name="SAPBEXstdItem 7 11" xfId="18980" xr:uid="{00000000-0005-0000-0000-000091510000}"/>
    <cellStyle name="SAPBEXstdItem 7 2" xfId="3747" xr:uid="{00000000-0005-0000-0000-000092510000}"/>
    <cellStyle name="SAPBEXstdItem 7 3" xfId="6225" xr:uid="{00000000-0005-0000-0000-000093510000}"/>
    <cellStyle name="SAPBEXstdItem 7 4" xfId="6529" xr:uid="{00000000-0005-0000-0000-000094510000}"/>
    <cellStyle name="SAPBEXstdItem 7 5" xfId="6094" xr:uid="{00000000-0005-0000-0000-000095510000}"/>
    <cellStyle name="SAPBEXstdItem 7 6" xfId="7205" xr:uid="{00000000-0005-0000-0000-000096510000}"/>
    <cellStyle name="SAPBEXstdItem 7 7" xfId="14707" xr:uid="{00000000-0005-0000-0000-000097510000}"/>
    <cellStyle name="SAPBEXstdItem 7 8" xfId="15256" xr:uid="{00000000-0005-0000-0000-000098510000}"/>
    <cellStyle name="SAPBEXstdItem 7 9" xfId="14500" xr:uid="{00000000-0005-0000-0000-000099510000}"/>
    <cellStyle name="SAPBEXstdItem 8" xfId="1546" xr:uid="{00000000-0005-0000-0000-00009A510000}"/>
    <cellStyle name="SAPBEXstdItem 8 10" xfId="20515" xr:uid="{00000000-0005-0000-0000-00009B510000}"/>
    <cellStyle name="SAPBEXstdItem 8 11" xfId="22187" xr:uid="{00000000-0005-0000-0000-00009C510000}"/>
    <cellStyle name="SAPBEXstdItem 8 2" xfId="4449" xr:uid="{00000000-0005-0000-0000-00009D510000}"/>
    <cellStyle name="SAPBEXstdItem 8 3" xfId="6927" xr:uid="{00000000-0005-0000-0000-00009E510000}"/>
    <cellStyle name="SAPBEXstdItem 8 4" xfId="8883" xr:uid="{00000000-0005-0000-0000-00009F510000}"/>
    <cellStyle name="SAPBEXstdItem 8 5" xfId="10836" xr:uid="{00000000-0005-0000-0000-0000A0510000}"/>
    <cellStyle name="SAPBEXstdItem 8 6" xfId="12790" xr:uid="{00000000-0005-0000-0000-0000A1510000}"/>
    <cellStyle name="SAPBEXstdItem 8 7" xfId="7219" xr:uid="{00000000-0005-0000-0000-0000A2510000}"/>
    <cellStyle name="SAPBEXstdItem 8 8" xfId="16845" xr:uid="{00000000-0005-0000-0000-0000A3510000}"/>
    <cellStyle name="SAPBEXstdItem 8 9" xfId="18717" xr:uid="{00000000-0005-0000-0000-0000A4510000}"/>
    <cellStyle name="SAPBEXstdItem 9" xfId="1725" xr:uid="{00000000-0005-0000-0000-0000A5510000}"/>
    <cellStyle name="SAPBEXstdItem 9 10" xfId="20692" xr:uid="{00000000-0005-0000-0000-0000A6510000}"/>
    <cellStyle name="SAPBEXstdItem 9 11" xfId="22357" xr:uid="{00000000-0005-0000-0000-0000A7510000}"/>
    <cellStyle name="SAPBEXstdItem 9 2" xfId="4628" xr:uid="{00000000-0005-0000-0000-0000A8510000}"/>
    <cellStyle name="SAPBEXstdItem 9 3" xfId="7106" xr:uid="{00000000-0005-0000-0000-0000A9510000}"/>
    <cellStyle name="SAPBEXstdItem 9 4" xfId="9062" xr:uid="{00000000-0005-0000-0000-0000AA510000}"/>
    <cellStyle name="SAPBEXstdItem 9 5" xfId="11015" xr:uid="{00000000-0005-0000-0000-0000AB510000}"/>
    <cellStyle name="SAPBEXstdItem 9 6" xfId="12969" xr:uid="{00000000-0005-0000-0000-0000AC510000}"/>
    <cellStyle name="SAPBEXstdItem 9 7" xfId="14259" xr:uid="{00000000-0005-0000-0000-0000AD510000}"/>
    <cellStyle name="SAPBEXstdItem 9 8" xfId="17024" xr:uid="{00000000-0005-0000-0000-0000AE510000}"/>
    <cellStyle name="SAPBEXstdItem 9 9" xfId="18895" xr:uid="{00000000-0005-0000-0000-0000AF510000}"/>
    <cellStyle name="SAPBEXstdItemX" xfId="336" xr:uid="{00000000-0005-0000-0000-0000B0510000}"/>
    <cellStyle name="SAPBEXstdItemX 10" xfId="2078" xr:uid="{00000000-0005-0000-0000-0000B1510000}"/>
    <cellStyle name="SAPBEXstdItemX 10 10" xfId="20980" xr:uid="{00000000-0005-0000-0000-0000B2510000}"/>
    <cellStyle name="SAPBEXstdItemX 10 11" xfId="22588" xr:uid="{00000000-0005-0000-0000-0000B3510000}"/>
    <cellStyle name="SAPBEXstdItemX 10 2" xfId="4981" xr:uid="{00000000-0005-0000-0000-0000B4510000}"/>
    <cellStyle name="SAPBEXstdItemX 10 3" xfId="7458" xr:uid="{00000000-0005-0000-0000-0000B5510000}"/>
    <cellStyle name="SAPBEXstdItemX 10 4" xfId="9411" xr:uid="{00000000-0005-0000-0000-0000B6510000}"/>
    <cellStyle name="SAPBEXstdItemX 10 5" xfId="11366" xr:uid="{00000000-0005-0000-0000-0000B7510000}"/>
    <cellStyle name="SAPBEXstdItemX 10 6" xfId="13318" xr:uid="{00000000-0005-0000-0000-0000B8510000}"/>
    <cellStyle name="SAPBEXstdItemX 10 7" xfId="15442" xr:uid="{00000000-0005-0000-0000-0000B9510000}"/>
    <cellStyle name="SAPBEXstdItemX 10 8" xfId="17350" xr:uid="{00000000-0005-0000-0000-0000BA510000}"/>
    <cellStyle name="SAPBEXstdItemX 10 9" xfId="19205" xr:uid="{00000000-0005-0000-0000-0000BB510000}"/>
    <cellStyle name="SAPBEXstdItemX 11" xfId="2412" xr:uid="{00000000-0005-0000-0000-0000BC510000}"/>
    <cellStyle name="SAPBEXstdItemX 11 10" xfId="21292" xr:uid="{00000000-0005-0000-0000-0000BD510000}"/>
    <cellStyle name="SAPBEXstdItemX 11 11" xfId="22865" xr:uid="{00000000-0005-0000-0000-0000BE510000}"/>
    <cellStyle name="SAPBEXstdItemX 11 2" xfId="5315" xr:uid="{00000000-0005-0000-0000-0000BF510000}"/>
    <cellStyle name="SAPBEXstdItemX 11 3" xfId="7791" xr:uid="{00000000-0005-0000-0000-0000C0510000}"/>
    <cellStyle name="SAPBEXstdItemX 11 4" xfId="9744" xr:uid="{00000000-0005-0000-0000-0000C1510000}"/>
    <cellStyle name="SAPBEXstdItemX 11 5" xfId="11698" xr:uid="{00000000-0005-0000-0000-0000C2510000}"/>
    <cellStyle name="SAPBEXstdItemX 11 6" xfId="13650" xr:uid="{00000000-0005-0000-0000-0000C3510000}"/>
    <cellStyle name="SAPBEXstdItemX 11 7" xfId="14998" xr:uid="{00000000-0005-0000-0000-0000C4510000}"/>
    <cellStyle name="SAPBEXstdItemX 11 8" xfId="17678" xr:uid="{00000000-0005-0000-0000-0000C5510000}"/>
    <cellStyle name="SAPBEXstdItemX 11 9" xfId="19524" xr:uid="{00000000-0005-0000-0000-0000C6510000}"/>
    <cellStyle name="SAPBEXstdItemX 12" xfId="2724" xr:uid="{00000000-0005-0000-0000-0000C7510000}"/>
    <cellStyle name="SAPBEXstdItemX 12 10" xfId="21562" xr:uid="{00000000-0005-0000-0000-0000C8510000}"/>
    <cellStyle name="SAPBEXstdItemX 12 11" xfId="23092" xr:uid="{00000000-0005-0000-0000-0000C9510000}"/>
    <cellStyle name="SAPBEXstdItemX 12 2" xfId="5626" xr:uid="{00000000-0005-0000-0000-0000CA510000}"/>
    <cellStyle name="SAPBEXstdItemX 12 3" xfId="8102" xr:uid="{00000000-0005-0000-0000-0000CB510000}"/>
    <cellStyle name="SAPBEXstdItemX 12 4" xfId="10054" xr:uid="{00000000-0005-0000-0000-0000CC510000}"/>
    <cellStyle name="SAPBEXstdItemX 12 5" xfId="12009" xr:uid="{00000000-0005-0000-0000-0000CD510000}"/>
    <cellStyle name="SAPBEXstdItemX 12 6" xfId="13959" xr:uid="{00000000-0005-0000-0000-0000CE510000}"/>
    <cellStyle name="SAPBEXstdItemX 12 7" xfId="16088" xr:uid="{00000000-0005-0000-0000-0000CF510000}"/>
    <cellStyle name="SAPBEXstdItemX 12 8" xfId="17976" xr:uid="{00000000-0005-0000-0000-0000D0510000}"/>
    <cellStyle name="SAPBEXstdItemX 12 9" xfId="19812" xr:uid="{00000000-0005-0000-0000-0000D1510000}"/>
    <cellStyle name="SAPBEXstdItemX 13" xfId="2842" xr:uid="{00000000-0005-0000-0000-0000D2510000}"/>
    <cellStyle name="SAPBEXstdItemX 13 10" xfId="21679" xr:uid="{00000000-0005-0000-0000-0000D3510000}"/>
    <cellStyle name="SAPBEXstdItemX 13 11" xfId="23208" xr:uid="{00000000-0005-0000-0000-0000D4510000}"/>
    <cellStyle name="SAPBEXstdItemX 13 2" xfId="5744" xr:uid="{00000000-0005-0000-0000-0000D5510000}"/>
    <cellStyle name="SAPBEXstdItemX 13 3" xfId="8220" xr:uid="{00000000-0005-0000-0000-0000D6510000}"/>
    <cellStyle name="SAPBEXstdItemX 13 4" xfId="10172" xr:uid="{00000000-0005-0000-0000-0000D7510000}"/>
    <cellStyle name="SAPBEXstdItemX 13 5" xfId="12127" xr:uid="{00000000-0005-0000-0000-0000D8510000}"/>
    <cellStyle name="SAPBEXstdItemX 13 6" xfId="14077" xr:uid="{00000000-0005-0000-0000-0000D9510000}"/>
    <cellStyle name="SAPBEXstdItemX 13 7" xfId="16206" xr:uid="{00000000-0005-0000-0000-0000DA510000}"/>
    <cellStyle name="SAPBEXstdItemX 13 8" xfId="18094" xr:uid="{00000000-0005-0000-0000-0000DB510000}"/>
    <cellStyle name="SAPBEXstdItemX 13 9" xfId="19929" xr:uid="{00000000-0005-0000-0000-0000DC510000}"/>
    <cellStyle name="SAPBEXstdItemX 14" xfId="3239" xr:uid="{00000000-0005-0000-0000-0000DD510000}"/>
    <cellStyle name="SAPBEXstdItemX 15" xfId="2959" xr:uid="{00000000-0005-0000-0000-0000DE510000}"/>
    <cellStyle name="SAPBEXstdItemX 16" xfId="3545" xr:uid="{00000000-0005-0000-0000-0000DF510000}"/>
    <cellStyle name="SAPBEXstdItemX 17" xfId="7249" xr:uid="{00000000-0005-0000-0000-0000E0510000}"/>
    <cellStyle name="SAPBEXstdItemX 18" xfId="8558" xr:uid="{00000000-0005-0000-0000-0000E1510000}"/>
    <cellStyle name="SAPBEXstdItemX 19" xfId="14462" xr:uid="{00000000-0005-0000-0000-0000E2510000}"/>
    <cellStyle name="SAPBEXstdItemX 2" xfId="367" xr:uid="{00000000-0005-0000-0000-0000E3510000}"/>
    <cellStyle name="SAPBEXstdItemX 2 10" xfId="3635" xr:uid="{00000000-0005-0000-0000-0000E4510000}"/>
    <cellStyle name="SAPBEXstdItemX 2 11" xfId="6837" xr:uid="{00000000-0005-0000-0000-0000E5510000}"/>
    <cellStyle name="SAPBEXstdItemX 2 12" xfId="6064" xr:uid="{00000000-0005-0000-0000-0000E6510000}"/>
    <cellStyle name="SAPBEXstdItemX 2 13" xfId="6090" xr:uid="{00000000-0005-0000-0000-0000E7510000}"/>
    <cellStyle name="SAPBEXstdItemX 2 14" xfId="15657" xr:uid="{00000000-0005-0000-0000-0000E8510000}"/>
    <cellStyle name="SAPBEXstdItemX 2 15" xfId="15939" xr:uid="{00000000-0005-0000-0000-0000E9510000}"/>
    <cellStyle name="SAPBEXstdItemX 2 16" xfId="13854" xr:uid="{00000000-0005-0000-0000-0000EA510000}"/>
    <cellStyle name="SAPBEXstdItemX 2 17" xfId="16475" xr:uid="{00000000-0005-0000-0000-0000EB510000}"/>
    <cellStyle name="SAPBEXstdItemX 2 18" xfId="18966" xr:uid="{00000000-0005-0000-0000-0000EC510000}"/>
    <cellStyle name="SAPBEXstdItemX 2 2" xfId="917" xr:uid="{00000000-0005-0000-0000-0000ED510000}"/>
    <cellStyle name="SAPBEXstdItemX 2 2 10" xfId="18334" xr:uid="{00000000-0005-0000-0000-0000EE510000}"/>
    <cellStyle name="SAPBEXstdItemX 2 2 11" xfId="18381" xr:uid="{00000000-0005-0000-0000-0000EF510000}"/>
    <cellStyle name="SAPBEXstdItemX 2 2 2" xfId="3820" xr:uid="{00000000-0005-0000-0000-0000F0510000}"/>
    <cellStyle name="SAPBEXstdItemX 2 2 3" xfId="6298" xr:uid="{00000000-0005-0000-0000-0000F1510000}"/>
    <cellStyle name="SAPBEXstdItemX 2 2 4" xfId="6030" xr:uid="{00000000-0005-0000-0000-0000F2510000}"/>
    <cellStyle name="SAPBEXstdItemX 2 2 5" xfId="6100" xr:uid="{00000000-0005-0000-0000-0000F3510000}"/>
    <cellStyle name="SAPBEXstdItemX 2 2 6" xfId="7204" xr:uid="{00000000-0005-0000-0000-0000F4510000}"/>
    <cellStyle name="SAPBEXstdItemX 2 2 7" xfId="11091" xr:uid="{00000000-0005-0000-0000-0000F5510000}"/>
    <cellStyle name="SAPBEXstdItemX 2 2 8" xfId="15987" xr:uid="{00000000-0005-0000-0000-0000F6510000}"/>
    <cellStyle name="SAPBEXstdItemX 2 2 9" xfId="13869" xr:uid="{00000000-0005-0000-0000-0000F7510000}"/>
    <cellStyle name="SAPBEXstdItemX 2 3" xfId="1232" xr:uid="{00000000-0005-0000-0000-0000F8510000}"/>
    <cellStyle name="SAPBEXstdItemX 2 3 10" xfId="20219" xr:uid="{00000000-0005-0000-0000-0000F9510000}"/>
    <cellStyle name="SAPBEXstdItemX 2 3 11" xfId="21911" xr:uid="{00000000-0005-0000-0000-0000FA510000}"/>
    <cellStyle name="SAPBEXstdItemX 2 3 2" xfId="4135" xr:uid="{00000000-0005-0000-0000-0000FB510000}"/>
    <cellStyle name="SAPBEXstdItemX 2 3 3" xfId="6613" xr:uid="{00000000-0005-0000-0000-0000FC510000}"/>
    <cellStyle name="SAPBEXstdItemX 2 3 4" xfId="8569" xr:uid="{00000000-0005-0000-0000-0000FD510000}"/>
    <cellStyle name="SAPBEXstdItemX 2 3 5" xfId="10522" xr:uid="{00000000-0005-0000-0000-0000FE510000}"/>
    <cellStyle name="SAPBEXstdItemX 2 3 6" xfId="12476" xr:uid="{00000000-0005-0000-0000-0000FF510000}"/>
    <cellStyle name="SAPBEXstdItemX 2 3 7" xfId="15501" xr:uid="{00000000-0005-0000-0000-000000520000}"/>
    <cellStyle name="SAPBEXstdItemX 2 3 8" xfId="16538" xr:uid="{00000000-0005-0000-0000-000001520000}"/>
    <cellStyle name="SAPBEXstdItemX 2 3 9" xfId="18411" xr:uid="{00000000-0005-0000-0000-000002520000}"/>
    <cellStyle name="SAPBEXstdItemX 2 4" xfId="1576" xr:uid="{00000000-0005-0000-0000-000003520000}"/>
    <cellStyle name="SAPBEXstdItemX 2 4 10" xfId="20545" xr:uid="{00000000-0005-0000-0000-000004520000}"/>
    <cellStyle name="SAPBEXstdItemX 2 4 11" xfId="22217" xr:uid="{00000000-0005-0000-0000-000005520000}"/>
    <cellStyle name="SAPBEXstdItemX 2 4 2" xfId="4479" xr:uid="{00000000-0005-0000-0000-000006520000}"/>
    <cellStyle name="SAPBEXstdItemX 2 4 3" xfId="6957" xr:uid="{00000000-0005-0000-0000-000007520000}"/>
    <cellStyle name="SAPBEXstdItemX 2 4 4" xfId="8913" xr:uid="{00000000-0005-0000-0000-000008520000}"/>
    <cellStyle name="SAPBEXstdItemX 2 4 5" xfId="10866" xr:uid="{00000000-0005-0000-0000-000009520000}"/>
    <cellStyle name="SAPBEXstdItemX 2 4 6" xfId="12820" xr:uid="{00000000-0005-0000-0000-00000A520000}"/>
    <cellStyle name="SAPBEXstdItemX 2 4 7" xfId="13944" xr:uid="{00000000-0005-0000-0000-00000B520000}"/>
    <cellStyle name="SAPBEXstdItemX 2 4 8" xfId="16875" xr:uid="{00000000-0005-0000-0000-00000C520000}"/>
    <cellStyle name="SAPBEXstdItemX 2 4 9" xfId="18747" xr:uid="{00000000-0005-0000-0000-00000D520000}"/>
    <cellStyle name="SAPBEXstdItemX 2 5" xfId="1507" xr:uid="{00000000-0005-0000-0000-00000E520000}"/>
    <cellStyle name="SAPBEXstdItemX 2 5 10" xfId="20477" xr:uid="{00000000-0005-0000-0000-00000F520000}"/>
    <cellStyle name="SAPBEXstdItemX 2 5 11" xfId="22149" xr:uid="{00000000-0005-0000-0000-000010520000}"/>
    <cellStyle name="SAPBEXstdItemX 2 5 2" xfId="4410" xr:uid="{00000000-0005-0000-0000-000011520000}"/>
    <cellStyle name="SAPBEXstdItemX 2 5 3" xfId="6888" xr:uid="{00000000-0005-0000-0000-000012520000}"/>
    <cellStyle name="SAPBEXstdItemX 2 5 4" xfId="8844" xr:uid="{00000000-0005-0000-0000-000013520000}"/>
    <cellStyle name="SAPBEXstdItemX 2 5 5" xfId="10797" xr:uid="{00000000-0005-0000-0000-000014520000}"/>
    <cellStyle name="SAPBEXstdItemX 2 5 6" xfId="12751" xr:uid="{00000000-0005-0000-0000-000015520000}"/>
    <cellStyle name="SAPBEXstdItemX 2 5 7" xfId="15679" xr:uid="{00000000-0005-0000-0000-000016520000}"/>
    <cellStyle name="SAPBEXstdItemX 2 5 8" xfId="16806" xr:uid="{00000000-0005-0000-0000-000017520000}"/>
    <cellStyle name="SAPBEXstdItemX 2 5 9" xfId="18678" xr:uid="{00000000-0005-0000-0000-000018520000}"/>
    <cellStyle name="SAPBEXstdItemX 2 6" xfId="2068" xr:uid="{00000000-0005-0000-0000-000019520000}"/>
    <cellStyle name="SAPBEXstdItemX 2 6 10" xfId="20970" xr:uid="{00000000-0005-0000-0000-00001A520000}"/>
    <cellStyle name="SAPBEXstdItemX 2 6 11" xfId="22580" xr:uid="{00000000-0005-0000-0000-00001B520000}"/>
    <cellStyle name="SAPBEXstdItemX 2 6 2" xfId="4971" xr:uid="{00000000-0005-0000-0000-00001C520000}"/>
    <cellStyle name="SAPBEXstdItemX 2 6 3" xfId="7448" xr:uid="{00000000-0005-0000-0000-00001D520000}"/>
    <cellStyle name="SAPBEXstdItemX 2 6 4" xfId="9401" xr:uid="{00000000-0005-0000-0000-00001E520000}"/>
    <cellStyle name="SAPBEXstdItemX 2 6 5" xfId="11356" xr:uid="{00000000-0005-0000-0000-00001F520000}"/>
    <cellStyle name="SAPBEXstdItemX 2 6 6" xfId="13308" xr:uid="{00000000-0005-0000-0000-000020520000}"/>
    <cellStyle name="SAPBEXstdItemX 2 6 7" xfId="12401" xr:uid="{00000000-0005-0000-0000-000021520000}"/>
    <cellStyle name="SAPBEXstdItemX 2 6 8" xfId="17340" xr:uid="{00000000-0005-0000-0000-000022520000}"/>
    <cellStyle name="SAPBEXstdItemX 2 6 9" xfId="19195" xr:uid="{00000000-0005-0000-0000-000023520000}"/>
    <cellStyle name="SAPBEXstdItemX 2 7" xfId="2602" xr:uid="{00000000-0005-0000-0000-000024520000}"/>
    <cellStyle name="SAPBEXstdItemX 2 7 10" xfId="21458" xr:uid="{00000000-0005-0000-0000-000025520000}"/>
    <cellStyle name="SAPBEXstdItemX 2 7 11" xfId="23011" xr:uid="{00000000-0005-0000-0000-000026520000}"/>
    <cellStyle name="SAPBEXstdItemX 2 7 2" xfId="5504" xr:uid="{00000000-0005-0000-0000-000027520000}"/>
    <cellStyle name="SAPBEXstdItemX 2 7 3" xfId="7980" xr:uid="{00000000-0005-0000-0000-000028520000}"/>
    <cellStyle name="SAPBEXstdItemX 2 7 4" xfId="9932" xr:uid="{00000000-0005-0000-0000-000029520000}"/>
    <cellStyle name="SAPBEXstdItemX 2 7 5" xfId="11887" xr:uid="{00000000-0005-0000-0000-00002A520000}"/>
    <cellStyle name="SAPBEXstdItemX 2 7 6" xfId="13839" xr:uid="{00000000-0005-0000-0000-00002B520000}"/>
    <cellStyle name="SAPBEXstdItemX 2 7 7" xfId="14329" xr:uid="{00000000-0005-0000-0000-00002C520000}"/>
    <cellStyle name="SAPBEXstdItemX 2 7 8" xfId="17861" xr:uid="{00000000-0005-0000-0000-00002D520000}"/>
    <cellStyle name="SAPBEXstdItemX 2 7 9" xfId="19699" xr:uid="{00000000-0005-0000-0000-00002E520000}"/>
    <cellStyle name="SAPBEXstdItemX 2 8" xfId="2430" xr:uid="{00000000-0005-0000-0000-00002F520000}"/>
    <cellStyle name="SAPBEXstdItemX 2 8 10" xfId="21308" xr:uid="{00000000-0005-0000-0000-000030520000}"/>
    <cellStyle name="SAPBEXstdItemX 2 8 11" xfId="22879" xr:uid="{00000000-0005-0000-0000-000031520000}"/>
    <cellStyle name="SAPBEXstdItemX 2 8 2" xfId="5333" xr:uid="{00000000-0005-0000-0000-000032520000}"/>
    <cellStyle name="SAPBEXstdItemX 2 8 3" xfId="7809" xr:uid="{00000000-0005-0000-0000-000033520000}"/>
    <cellStyle name="SAPBEXstdItemX 2 8 4" xfId="9762" xr:uid="{00000000-0005-0000-0000-000034520000}"/>
    <cellStyle name="SAPBEXstdItemX 2 8 5" xfId="11716" xr:uid="{00000000-0005-0000-0000-000035520000}"/>
    <cellStyle name="SAPBEXstdItemX 2 8 6" xfId="13667" xr:uid="{00000000-0005-0000-0000-000036520000}"/>
    <cellStyle name="SAPBEXstdItemX 2 8 7" xfId="15622" xr:uid="{00000000-0005-0000-0000-000037520000}"/>
    <cellStyle name="SAPBEXstdItemX 2 8 8" xfId="17696" xr:uid="{00000000-0005-0000-0000-000038520000}"/>
    <cellStyle name="SAPBEXstdItemX 2 8 9" xfId="19541" xr:uid="{00000000-0005-0000-0000-000039520000}"/>
    <cellStyle name="SAPBEXstdItemX 2 9" xfId="3270" xr:uid="{00000000-0005-0000-0000-00003A520000}"/>
    <cellStyle name="SAPBEXstdItemX 20" xfId="15495" xr:uid="{00000000-0005-0000-0000-00003B520000}"/>
    <cellStyle name="SAPBEXstdItemX 21" xfId="9437" xr:uid="{00000000-0005-0000-0000-00003C520000}"/>
    <cellStyle name="SAPBEXstdItemX 22" xfId="16744" xr:uid="{00000000-0005-0000-0000-00003D520000}"/>
    <cellStyle name="SAPBEXstdItemX 23" xfId="15737" xr:uid="{00000000-0005-0000-0000-00003E520000}"/>
    <cellStyle name="SAPBEXstdItemX 3" xfId="470" xr:uid="{00000000-0005-0000-0000-00003F520000}"/>
    <cellStyle name="SAPBEXstdItemX 3 10" xfId="5851" xr:uid="{00000000-0005-0000-0000-000040520000}"/>
    <cellStyle name="SAPBEXstdItemX 3 11" xfId="5916" xr:uid="{00000000-0005-0000-0000-000041520000}"/>
    <cellStyle name="SAPBEXstdItemX 3 12" xfId="7672" xr:uid="{00000000-0005-0000-0000-000042520000}"/>
    <cellStyle name="SAPBEXstdItemX 3 13" xfId="4930" xr:uid="{00000000-0005-0000-0000-000043520000}"/>
    <cellStyle name="SAPBEXstdItemX 3 14" xfId="14924" xr:uid="{00000000-0005-0000-0000-000044520000}"/>
    <cellStyle name="SAPBEXstdItemX 3 15" xfId="12372" xr:uid="{00000000-0005-0000-0000-000045520000}"/>
    <cellStyle name="SAPBEXstdItemX 3 16" xfId="8541" xr:uid="{00000000-0005-0000-0000-000046520000}"/>
    <cellStyle name="SAPBEXstdItemX 3 17" xfId="17512" xr:uid="{00000000-0005-0000-0000-000047520000}"/>
    <cellStyle name="SAPBEXstdItemX 3 18" xfId="16435" xr:uid="{00000000-0005-0000-0000-000048520000}"/>
    <cellStyle name="SAPBEXstdItemX 3 2" xfId="1018" xr:uid="{00000000-0005-0000-0000-000049520000}"/>
    <cellStyle name="SAPBEXstdItemX 3 2 10" xfId="20065" xr:uid="{00000000-0005-0000-0000-00004A520000}"/>
    <cellStyle name="SAPBEXstdItemX 3 2 11" xfId="21812" xr:uid="{00000000-0005-0000-0000-00004B520000}"/>
    <cellStyle name="SAPBEXstdItemX 3 2 2" xfId="3921" xr:uid="{00000000-0005-0000-0000-00004C520000}"/>
    <cellStyle name="SAPBEXstdItemX 3 2 3" xfId="6399" xr:uid="{00000000-0005-0000-0000-00004D520000}"/>
    <cellStyle name="SAPBEXstdItemX 3 2 4" xfId="8356" xr:uid="{00000000-0005-0000-0000-00004E520000}"/>
    <cellStyle name="SAPBEXstdItemX 3 2 5" xfId="10309" xr:uid="{00000000-0005-0000-0000-00004F520000}"/>
    <cellStyle name="SAPBEXstdItemX 3 2 6" xfId="12264" xr:uid="{00000000-0005-0000-0000-000050520000}"/>
    <cellStyle name="SAPBEXstdItemX 3 2 7" xfId="14495" xr:uid="{00000000-0005-0000-0000-000051520000}"/>
    <cellStyle name="SAPBEXstdItemX 3 2 8" xfId="16342" xr:uid="{00000000-0005-0000-0000-000052520000}"/>
    <cellStyle name="SAPBEXstdItemX 3 2 9" xfId="18230" xr:uid="{00000000-0005-0000-0000-000053520000}"/>
    <cellStyle name="SAPBEXstdItemX 3 3" xfId="1331" xr:uid="{00000000-0005-0000-0000-000054520000}"/>
    <cellStyle name="SAPBEXstdItemX 3 3 10" xfId="20316" xr:uid="{00000000-0005-0000-0000-000055520000}"/>
    <cellStyle name="SAPBEXstdItemX 3 3 11" xfId="22008" xr:uid="{00000000-0005-0000-0000-000056520000}"/>
    <cellStyle name="SAPBEXstdItemX 3 3 2" xfId="4234" xr:uid="{00000000-0005-0000-0000-000057520000}"/>
    <cellStyle name="SAPBEXstdItemX 3 3 3" xfId="6712" xr:uid="{00000000-0005-0000-0000-000058520000}"/>
    <cellStyle name="SAPBEXstdItemX 3 3 4" xfId="8668" xr:uid="{00000000-0005-0000-0000-000059520000}"/>
    <cellStyle name="SAPBEXstdItemX 3 3 5" xfId="10621" xr:uid="{00000000-0005-0000-0000-00005A520000}"/>
    <cellStyle name="SAPBEXstdItemX 3 3 6" xfId="12575" xr:uid="{00000000-0005-0000-0000-00005B520000}"/>
    <cellStyle name="SAPBEXstdItemX 3 3 7" xfId="15787" xr:uid="{00000000-0005-0000-0000-00005C520000}"/>
    <cellStyle name="SAPBEXstdItemX 3 3 8" xfId="16637" xr:uid="{00000000-0005-0000-0000-00005D520000}"/>
    <cellStyle name="SAPBEXstdItemX 3 3 9" xfId="18509" xr:uid="{00000000-0005-0000-0000-00005E520000}"/>
    <cellStyle name="SAPBEXstdItemX 3 4" xfId="1676" xr:uid="{00000000-0005-0000-0000-00005F520000}"/>
    <cellStyle name="SAPBEXstdItemX 3 4 10" xfId="20644" xr:uid="{00000000-0005-0000-0000-000060520000}"/>
    <cellStyle name="SAPBEXstdItemX 3 4 11" xfId="22316" xr:uid="{00000000-0005-0000-0000-000061520000}"/>
    <cellStyle name="SAPBEXstdItemX 3 4 2" xfId="4579" xr:uid="{00000000-0005-0000-0000-000062520000}"/>
    <cellStyle name="SAPBEXstdItemX 3 4 3" xfId="7057" xr:uid="{00000000-0005-0000-0000-000063520000}"/>
    <cellStyle name="SAPBEXstdItemX 3 4 4" xfId="9013" xr:uid="{00000000-0005-0000-0000-000064520000}"/>
    <cellStyle name="SAPBEXstdItemX 3 4 5" xfId="10966" xr:uid="{00000000-0005-0000-0000-000065520000}"/>
    <cellStyle name="SAPBEXstdItemX 3 4 6" xfId="12920" xr:uid="{00000000-0005-0000-0000-000066520000}"/>
    <cellStyle name="SAPBEXstdItemX 3 4 7" xfId="15533" xr:uid="{00000000-0005-0000-0000-000067520000}"/>
    <cellStyle name="SAPBEXstdItemX 3 4 8" xfId="16975" xr:uid="{00000000-0005-0000-0000-000068520000}"/>
    <cellStyle name="SAPBEXstdItemX 3 4 9" xfId="18846" xr:uid="{00000000-0005-0000-0000-000069520000}"/>
    <cellStyle name="SAPBEXstdItemX 3 5" xfId="1943" xr:uid="{00000000-0005-0000-0000-00006A520000}"/>
    <cellStyle name="SAPBEXstdItemX 3 5 10" xfId="20854" xr:uid="{00000000-0005-0000-0000-00006B520000}"/>
    <cellStyle name="SAPBEXstdItemX 3 5 11" xfId="22468" xr:uid="{00000000-0005-0000-0000-00006C520000}"/>
    <cellStyle name="SAPBEXstdItemX 3 5 2" xfId="4846" xr:uid="{00000000-0005-0000-0000-00006D520000}"/>
    <cellStyle name="SAPBEXstdItemX 3 5 3" xfId="7324" xr:uid="{00000000-0005-0000-0000-00006E520000}"/>
    <cellStyle name="SAPBEXstdItemX 3 5 4" xfId="9278" xr:uid="{00000000-0005-0000-0000-00006F520000}"/>
    <cellStyle name="SAPBEXstdItemX 3 5 5" xfId="11232" xr:uid="{00000000-0005-0000-0000-000070520000}"/>
    <cellStyle name="SAPBEXstdItemX 3 5 6" xfId="13184" xr:uid="{00000000-0005-0000-0000-000071520000}"/>
    <cellStyle name="SAPBEXstdItemX 3 5 7" xfId="14247" xr:uid="{00000000-0005-0000-0000-000072520000}"/>
    <cellStyle name="SAPBEXstdItemX 3 5 8" xfId="17220" xr:uid="{00000000-0005-0000-0000-000073520000}"/>
    <cellStyle name="SAPBEXstdItemX 3 5 9" xfId="19079" xr:uid="{00000000-0005-0000-0000-000074520000}"/>
    <cellStyle name="SAPBEXstdItemX 3 6" xfId="2245" xr:uid="{00000000-0005-0000-0000-000075520000}"/>
    <cellStyle name="SAPBEXstdItemX 3 6 10" xfId="21135" xr:uid="{00000000-0005-0000-0000-000076520000}"/>
    <cellStyle name="SAPBEXstdItemX 3 6 11" xfId="22720" xr:uid="{00000000-0005-0000-0000-000077520000}"/>
    <cellStyle name="SAPBEXstdItemX 3 6 2" xfId="5148" xr:uid="{00000000-0005-0000-0000-000078520000}"/>
    <cellStyle name="SAPBEXstdItemX 3 6 3" xfId="7624" xr:uid="{00000000-0005-0000-0000-000079520000}"/>
    <cellStyle name="SAPBEXstdItemX 3 6 4" xfId="9578" xr:uid="{00000000-0005-0000-0000-00007A520000}"/>
    <cellStyle name="SAPBEXstdItemX 3 6 5" xfId="11532" xr:uid="{00000000-0005-0000-0000-00007B520000}"/>
    <cellStyle name="SAPBEXstdItemX 3 6 6" xfId="13485" xr:uid="{00000000-0005-0000-0000-00007C520000}"/>
    <cellStyle name="SAPBEXstdItemX 3 6 7" xfId="14458" xr:uid="{00000000-0005-0000-0000-00007D520000}"/>
    <cellStyle name="SAPBEXstdItemX 3 6 8" xfId="17516" xr:uid="{00000000-0005-0000-0000-00007E520000}"/>
    <cellStyle name="SAPBEXstdItemX 3 6 9" xfId="19365" xr:uid="{00000000-0005-0000-0000-00007F520000}"/>
    <cellStyle name="SAPBEXstdItemX 3 7" xfId="2488" xr:uid="{00000000-0005-0000-0000-000080520000}"/>
    <cellStyle name="SAPBEXstdItemX 3 7 10" xfId="21346" xr:uid="{00000000-0005-0000-0000-000081520000}"/>
    <cellStyle name="SAPBEXstdItemX 3 7 11" xfId="22900" xr:uid="{00000000-0005-0000-0000-000082520000}"/>
    <cellStyle name="SAPBEXstdItemX 3 7 2" xfId="5390" xr:uid="{00000000-0005-0000-0000-000083520000}"/>
    <cellStyle name="SAPBEXstdItemX 3 7 3" xfId="7866" xr:uid="{00000000-0005-0000-0000-000084520000}"/>
    <cellStyle name="SAPBEXstdItemX 3 7 4" xfId="9818" xr:uid="{00000000-0005-0000-0000-000085520000}"/>
    <cellStyle name="SAPBEXstdItemX 3 7 5" xfId="11773" xr:uid="{00000000-0005-0000-0000-000086520000}"/>
    <cellStyle name="SAPBEXstdItemX 3 7 6" xfId="13725" xr:uid="{00000000-0005-0000-0000-000087520000}"/>
    <cellStyle name="SAPBEXstdItemX 3 7 7" xfId="14359" xr:uid="{00000000-0005-0000-0000-000088520000}"/>
    <cellStyle name="SAPBEXstdItemX 3 7 8" xfId="17747" xr:uid="{00000000-0005-0000-0000-000089520000}"/>
    <cellStyle name="SAPBEXstdItemX 3 7 9" xfId="19586" xr:uid="{00000000-0005-0000-0000-00008A520000}"/>
    <cellStyle name="SAPBEXstdItemX 3 8" xfId="2787" xr:uid="{00000000-0005-0000-0000-00008B520000}"/>
    <cellStyle name="SAPBEXstdItemX 3 8 10" xfId="21624" xr:uid="{00000000-0005-0000-0000-00008C520000}"/>
    <cellStyle name="SAPBEXstdItemX 3 8 11" xfId="23154" xr:uid="{00000000-0005-0000-0000-00008D520000}"/>
    <cellStyle name="SAPBEXstdItemX 3 8 2" xfId="5689" xr:uid="{00000000-0005-0000-0000-00008E520000}"/>
    <cellStyle name="SAPBEXstdItemX 3 8 3" xfId="8165" xr:uid="{00000000-0005-0000-0000-00008F520000}"/>
    <cellStyle name="SAPBEXstdItemX 3 8 4" xfId="10117" xr:uid="{00000000-0005-0000-0000-000090520000}"/>
    <cellStyle name="SAPBEXstdItemX 3 8 5" xfId="12072" xr:uid="{00000000-0005-0000-0000-000091520000}"/>
    <cellStyle name="SAPBEXstdItemX 3 8 6" xfId="14022" xr:uid="{00000000-0005-0000-0000-000092520000}"/>
    <cellStyle name="SAPBEXstdItemX 3 8 7" xfId="16151" xr:uid="{00000000-0005-0000-0000-000093520000}"/>
    <cellStyle name="SAPBEXstdItemX 3 8 8" xfId="18039" xr:uid="{00000000-0005-0000-0000-000094520000}"/>
    <cellStyle name="SAPBEXstdItemX 3 8 9" xfId="19874" xr:uid="{00000000-0005-0000-0000-000095520000}"/>
    <cellStyle name="SAPBEXstdItemX 3 9" xfId="3373" xr:uid="{00000000-0005-0000-0000-000096520000}"/>
    <cellStyle name="SAPBEXstdItemX 4" xfId="385" xr:uid="{00000000-0005-0000-0000-000097520000}"/>
    <cellStyle name="SAPBEXstdItemX 4 10" xfId="2946" xr:uid="{00000000-0005-0000-0000-000098520000}"/>
    <cellStyle name="SAPBEXstdItemX 4 11" xfId="8264" xr:uid="{00000000-0005-0000-0000-000099520000}"/>
    <cellStyle name="SAPBEXstdItemX 4 12" xfId="9105" xr:uid="{00000000-0005-0000-0000-00009A520000}"/>
    <cellStyle name="SAPBEXstdItemX 4 13" xfId="11059" xr:uid="{00000000-0005-0000-0000-00009B520000}"/>
    <cellStyle name="SAPBEXstdItemX 4 14" xfId="15103" xr:uid="{00000000-0005-0000-0000-00009C520000}"/>
    <cellStyle name="SAPBEXstdItemX 4 15" xfId="16250" xr:uid="{00000000-0005-0000-0000-00009D520000}"/>
    <cellStyle name="SAPBEXstdItemX 4 16" xfId="17063" xr:uid="{00000000-0005-0000-0000-00009E520000}"/>
    <cellStyle name="SAPBEXstdItemX 4 17" xfId="18930" xr:uid="{00000000-0005-0000-0000-00009F520000}"/>
    <cellStyle name="SAPBEXstdItemX 4 18" xfId="20730" xr:uid="{00000000-0005-0000-0000-0000A0520000}"/>
    <cellStyle name="SAPBEXstdItemX 4 2" xfId="933" xr:uid="{00000000-0005-0000-0000-0000A1520000}"/>
    <cellStyle name="SAPBEXstdItemX 4 2 10" xfId="19982" xr:uid="{00000000-0005-0000-0000-0000A2520000}"/>
    <cellStyle name="SAPBEXstdItemX 4 2 11" xfId="21729" xr:uid="{00000000-0005-0000-0000-0000A3520000}"/>
    <cellStyle name="SAPBEXstdItemX 4 2 2" xfId="3836" xr:uid="{00000000-0005-0000-0000-0000A4520000}"/>
    <cellStyle name="SAPBEXstdItemX 4 2 3" xfId="6314" xr:uid="{00000000-0005-0000-0000-0000A5520000}"/>
    <cellStyle name="SAPBEXstdItemX 4 2 4" xfId="8271" xr:uid="{00000000-0005-0000-0000-0000A6520000}"/>
    <cellStyle name="SAPBEXstdItemX 4 2 5" xfId="10224" xr:uid="{00000000-0005-0000-0000-0000A7520000}"/>
    <cellStyle name="SAPBEXstdItemX 4 2 6" xfId="12179" xr:uid="{00000000-0005-0000-0000-0000A8520000}"/>
    <cellStyle name="SAPBEXstdItemX 4 2 7" xfId="15811" xr:uid="{00000000-0005-0000-0000-0000A9520000}"/>
    <cellStyle name="SAPBEXstdItemX 4 2 8" xfId="16257" xr:uid="{00000000-0005-0000-0000-0000AA520000}"/>
    <cellStyle name="SAPBEXstdItemX 4 2 9" xfId="18146" xr:uid="{00000000-0005-0000-0000-0000AB520000}"/>
    <cellStyle name="SAPBEXstdItemX 4 3" xfId="1247" xr:uid="{00000000-0005-0000-0000-0000AC520000}"/>
    <cellStyle name="SAPBEXstdItemX 4 3 10" xfId="20234" xr:uid="{00000000-0005-0000-0000-0000AD520000}"/>
    <cellStyle name="SAPBEXstdItemX 4 3 11" xfId="21926" xr:uid="{00000000-0005-0000-0000-0000AE520000}"/>
    <cellStyle name="SAPBEXstdItemX 4 3 2" xfId="4150" xr:uid="{00000000-0005-0000-0000-0000AF520000}"/>
    <cellStyle name="SAPBEXstdItemX 4 3 3" xfId="6628" xr:uid="{00000000-0005-0000-0000-0000B0520000}"/>
    <cellStyle name="SAPBEXstdItemX 4 3 4" xfId="8584" xr:uid="{00000000-0005-0000-0000-0000B1520000}"/>
    <cellStyle name="SAPBEXstdItemX 4 3 5" xfId="10537" xr:uid="{00000000-0005-0000-0000-0000B2520000}"/>
    <cellStyle name="SAPBEXstdItemX 4 3 6" xfId="12491" xr:uid="{00000000-0005-0000-0000-0000B3520000}"/>
    <cellStyle name="SAPBEXstdItemX 4 3 7" xfId="9181" xr:uid="{00000000-0005-0000-0000-0000B4520000}"/>
    <cellStyle name="SAPBEXstdItemX 4 3 8" xfId="16553" xr:uid="{00000000-0005-0000-0000-0000B5520000}"/>
    <cellStyle name="SAPBEXstdItemX 4 3 9" xfId="18426" xr:uid="{00000000-0005-0000-0000-0000B6520000}"/>
    <cellStyle name="SAPBEXstdItemX 4 4" xfId="1593" xr:uid="{00000000-0005-0000-0000-0000B7520000}"/>
    <cellStyle name="SAPBEXstdItemX 4 4 10" xfId="20561" xr:uid="{00000000-0005-0000-0000-0000B8520000}"/>
    <cellStyle name="SAPBEXstdItemX 4 4 11" xfId="22233" xr:uid="{00000000-0005-0000-0000-0000B9520000}"/>
    <cellStyle name="SAPBEXstdItemX 4 4 2" xfId="4496" xr:uid="{00000000-0005-0000-0000-0000BA520000}"/>
    <cellStyle name="SAPBEXstdItemX 4 4 3" xfId="6974" xr:uid="{00000000-0005-0000-0000-0000BB520000}"/>
    <cellStyle name="SAPBEXstdItemX 4 4 4" xfId="8930" xr:uid="{00000000-0005-0000-0000-0000BC520000}"/>
    <cellStyle name="SAPBEXstdItemX 4 4 5" xfId="10883" xr:uid="{00000000-0005-0000-0000-0000BD520000}"/>
    <cellStyle name="SAPBEXstdItemX 4 4 6" xfId="12837" xr:uid="{00000000-0005-0000-0000-0000BE520000}"/>
    <cellStyle name="SAPBEXstdItemX 4 4 7" xfId="3240" xr:uid="{00000000-0005-0000-0000-0000BF520000}"/>
    <cellStyle name="SAPBEXstdItemX 4 4 8" xfId="16892" xr:uid="{00000000-0005-0000-0000-0000C0520000}"/>
    <cellStyle name="SAPBEXstdItemX 4 4 9" xfId="18763" xr:uid="{00000000-0005-0000-0000-0000C1520000}"/>
    <cellStyle name="SAPBEXstdItemX 4 5" xfId="1496" xr:uid="{00000000-0005-0000-0000-0000C2520000}"/>
    <cellStyle name="SAPBEXstdItemX 4 5 10" xfId="20466" xr:uid="{00000000-0005-0000-0000-0000C3520000}"/>
    <cellStyle name="SAPBEXstdItemX 4 5 11" xfId="22139" xr:uid="{00000000-0005-0000-0000-0000C4520000}"/>
    <cellStyle name="SAPBEXstdItemX 4 5 2" xfId="4399" xr:uid="{00000000-0005-0000-0000-0000C5520000}"/>
    <cellStyle name="SAPBEXstdItemX 4 5 3" xfId="6877" xr:uid="{00000000-0005-0000-0000-0000C6520000}"/>
    <cellStyle name="SAPBEXstdItemX 4 5 4" xfId="8833" xr:uid="{00000000-0005-0000-0000-0000C7520000}"/>
    <cellStyle name="SAPBEXstdItemX 4 5 5" xfId="10786" xr:uid="{00000000-0005-0000-0000-0000C8520000}"/>
    <cellStyle name="SAPBEXstdItemX 4 5 6" xfId="12740" xr:uid="{00000000-0005-0000-0000-0000C9520000}"/>
    <cellStyle name="SAPBEXstdItemX 4 5 7" xfId="15482" xr:uid="{00000000-0005-0000-0000-0000CA520000}"/>
    <cellStyle name="SAPBEXstdItemX 4 5 8" xfId="16795" xr:uid="{00000000-0005-0000-0000-0000CB520000}"/>
    <cellStyle name="SAPBEXstdItemX 4 5 9" xfId="18667" xr:uid="{00000000-0005-0000-0000-0000CC520000}"/>
    <cellStyle name="SAPBEXstdItemX 4 6" xfId="2063" xr:uid="{00000000-0005-0000-0000-0000CD520000}"/>
    <cellStyle name="SAPBEXstdItemX 4 6 10" xfId="20965" xr:uid="{00000000-0005-0000-0000-0000CE520000}"/>
    <cellStyle name="SAPBEXstdItemX 4 6 11" xfId="22575" xr:uid="{00000000-0005-0000-0000-0000CF520000}"/>
    <cellStyle name="SAPBEXstdItemX 4 6 2" xfId="4966" xr:uid="{00000000-0005-0000-0000-0000D0520000}"/>
    <cellStyle name="SAPBEXstdItemX 4 6 3" xfId="7443" xr:uid="{00000000-0005-0000-0000-0000D1520000}"/>
    <cellStyle name="SAPBEXstdItemX 4 6 4" xfId="9396" xr:uid="{00000000-0005-0000-0000-0000D2520000}"/>
    <cellStyle name="SAPBEXstdItemX 4 6 5" xfId="11351" xr:uid="{00000000-0005-0000-0000-0000D3520000}"/>
    <cellStyle name="SAPBEXstdItemX 4 6 6" xfId="13303" xr:uid="{00000000-0005-0000-0000-0000D4520000}"/>
    <cellStyle name="SAPBEXstdItemX 4 6 7" xfId="15391" xr:uid="{00000000-0005-0000-0000-0000D5520000}"/>
    <cellStyle name="SAPBEXstdItemX 4 6 8" xfId="17335" xr:uid="{00000000-0005-0000-0000-0000D6520000}"/>
    <cellStyle name="SAPBEXstdItemX 4 6 9" xfId="19190" xr:uid="{00000000-0005-0000-0000-0000D7520000}"/>
    <cellStyle name="SAPBEXstdItemX 4 7" xfId="2690" xr:uid="{00000000-0005-0000-0000-0000D8520000}"/>
    <cellStyle name="SAPBEXstdItemX 4 7 10" xfId="21529" xr:uid="{00000000-0005-0000-0000-0000D9520000}"/>
    <cellStyle name="SAPBEXstdItemX 4 7 11" xfId="23066" xr:uid="{00000000-0005-0000-0000-0000DA520000}"/>
    <cellStyle name="SAPBEXstdItemX 4 7 2" xfId="5592" xr:uid="{00000000-0005-0000-0000-0000DB520000}"/>
    <cellStyle name="SAPBEXstdItemX 4 7 3" xfId="8068" xr:uid="{00000000-0005-0000-0000-0000DC520000}"/>
    <cellStyle name="SAPBEXstdItemX 4 7 4" xfId="10020" xr:uid="{00000000-0005-0000-0000-0000DD520000}"/>
    <cellStyle name="SAPBEXstdItemX 4 7 5" xfId="11975" xr:uid="{00000000-0005-0000-0000-0000DE520000}"/>
    <cellStyle name="SAPBEXstdItemX 4 7 6" xfId="13925" xr:uid="{00000000-0005-0000-0000-0000DF520000}"/>
    <cellStyle name="SAPBEXstdItemX 4 7 7" xfId="16054" xr:uid="{00000000-0005-0000-0000-0000E0520000}"/>
    <cellStyle name="SAPBEXstdItemX 4 7 8" xfId="17943" xr:uid="{00000000-0005-0000-0000-0000E1520000}"/>
    <cellStyle name="SAPBEXstdItemX 4 7 9" xfId="19779" xr:uid="{00000000-0005-0000-0000-0000E2520000}"/>
    <cellStyle name="SAPBEXstdItemX 4 8" xfId="2866" xr:uid="{00000000-0005-0000-0000-0000E3520000}"/>
    <cellStyle name="SAPBEXstdItemX 4 8 10" xfId="21703" xr:uid="{00000000-0005-0000-0000-0000E4520000}"/>
    <cellStyle name="SAPBEXstdItemX 4 8 11" xfId="23232" xr:uid="{00000000-0005-0000-0000-0000E5520000}"/>
    <cellStyle name="SAPBEXstdItemX 4 8 2" xfId="5768" xr:uid="{00000000-0005-0000-0000-0000E6520000}"/>
    <cellStyle name="SAPBEXstdItemX 4 8 3" xfId="8244" xr:uid="{00000000-0005-0000-0000-0000E7520000}"/>
    <cellStyle name="SAPBEXstdItemX 4 8 4" xfId="10196" xr:uid="{00000000-0005-0000-0000-0000E8520000}"/>
    <cellStyle name="SAPBEXstdItemX 4 8 5" xfId="12151" xr:uid="{00000000-0005-0000-0000-0000E9520000}"/>
    <cellStyle name="SAPBEXstdItemX 4 8 6" xfId="14101" xr:uid="{00000000-0005-0000-0000-0000EA520000}"/>
    <cellStyle name="SAPBEXstdItemX 4 8 7" xfId="16230" xr:uid="{00000000-0005-0000-0000-0000EB520000}"/>
    <cellStyle name="SAPBEXstdItemX 4 8 8" xfId="18118" xr:uid="{00000000-0005-0000-0000-0000EC520000}"/>
    <cellStyle name="SAPBEXstdItemX 4 8 9" xfId="19953" xr:uid="{00000000-0005-0000-0000-0000ED520000}"/>
    <cellStyle name="SAPBEXstdItemX 4 9" xfId="3288" xr:uid="{00000000-0005-0000-0000-0000EE520000}"/>
    <cellStyle name="SAPBEXstdItemX 5" xfId="501" xr:uid="{00000000-0005-0000-0000-0000EF520000}"/>
    <cellStyle name="SAPBEXstdItemX 5 10" xfId="5882" xr:uid="{00000000-0005-0000-0000-0000F0520000}"/>
    <cellStyle name="SAPBEXstdItemX 5 11" xfId="4308" xr:uid="{00000000-0005-0000-0000-0000F1520000}"/>
    <cellStyle name="SAPBEXstdItemX 5 12" xfId="5973" xr:uid="{00000000-0005-0000-0000-0000F2520000}"/>
    <cellStyle name="SAPBEXstdItemX 5 13" xfId="4657" xr:uid="{00000000-0005-0000-0000-0000F3520000}"/>
    <cellStyle name="SAPBEXstdItemX 5 14" xfId="15827" xr:uid="{00000000-0005-0000-0000-0000F4520000}"/>
    <cellStyle name="SAPBEXstdItemX 5 15" xfId="14582" xr:uid="{00000000-0005-0000-0000-0000F5520000}"/>
    <cellStyle name="SAPBEXstdItemX 5 16" xfId="9158" xr:uid="{00000000-0005-0000-0000-0000F6520000}"/>
    <cellStyle name="SAPBEXstdItemX 5 17" xfId="16020" xr:uid="{00000000-0005-0000-0000-0000F7520000}"/>
    <cellStyle name="SAPBEXstdItemX 5 18" xfId="17377" xr:uid="{00000000-0005-0000-0000-0000F8520000}"/>
    <cellStyle name="SAPBEXstdItemX 5 2" xfId="1049" xr:uid="{00000000-0005-0000-0000-0000F9520000}"/>
    <cellStyle name="SAPBEXstdItemX 5 2 10" xfId="20096" xr:uid="{00000000-0005-0000-0000-0000FA520000}"/>
    <cellStyle name="SAPBEXstdItemX 5 2 11" xfId="21843" xr:uid="{00000000-0005-0000-0000-0000FB520000}"/>
    <cellStyle name="SAPBEXstdItemX 5 2 2" xfId="3952" xr:uid="{00000000-0005-0000-0000-0000FC520000}"/>
    <cellStyle name="SAPBEXstdItemX 5 2 3" xfId="6430" xr:uid="{00000000-0005-0000-0000-0000FD520000}"/>
    <cellStyle name="SAPBEXstdItemX 5 2 4" xfId="8387" xr:uid="{00000000-0005-0000-0000-0000FE520000}"/>
    <cellStyle name="SAPBEXstdItemX 5 2 5" xfId="10340" xr:uid="{00000000-0005-0000-0000-0000FF520000}"/>
    <cellStyle name="SAPBEXstdItemX 5 2 6" xfId="12295" xr:uid="{00000000-0005-0000-0000-000000530000}"/>
    <cellStyle name="SAPBEXstdItemX 5 2 7" xfId="14527" xr:uid="{00000000-0005-0000-0000-000001530000}"/>
    <cellStyle name="SAPBEXstdItemX 5 2 8" xfId="16373" xr:uid="{00000000-0005-0000-0000-000002530000}"/>
    <cellStyle name="SAPBEXstdItemX 5 2 9" xfId="18261" xr:uid="{00000000-0005-0000-0000-000003530000}"/>
    <cellStyle name="SAPBEXstdItemX 5 3" xfId="1362" xr:uid="{00000000-0005-0000-0000-000004530000}"/>
    <cellStyle name="SAPBEXstdItemX 5 3 10" xfId="20347" xr:uid="{00000000-0005-0000-0000-000005530000}"/>
    <cellStyle name="SAPBEXstdItemX 5 3 11" xfId="22039" xr:uid="{00000000-0005-0000-0000-000006530000}"/>
    <cellStyle name="SAPBEXstdItemX 5 3 2" xfId="4265" xr:uid="{00000000-0005-0000-0000-000007530000}"/>
    <cellStyle name="SAPBEXstdItemX 5 3 3" xfId="6743" xr:uid="{00000000-0005-0000-0000-000008530000}"/>
    <cellStyle name="SAPBEXstdItemX 5 3 4" xfId="8699" xr:uid="{00000000-0005-0000-0000-000009530000}"/>
    <cellStyle name="SAPBEXstdItemX 5 3 5" xfId="10652" xr:uid="{00000000-0005-0000-0000-00000A530000}"/>
    <cellStyle name="SAPBEXstdItemX 5 3 6" xfId="12606" xr:uid="{00000000-0005-0000-0000-00000B530000}"/>
    <cellStyle name="SAPBEXstdItemX 5 3 7" xfId="9806" xr:uid="{00000000-0005-0000-0000-00000C530000}"/>
    <cellStyle name="SAPBEXstdItemX 5 3 8" xfId="16668" xr:uid="{00000000-0005-0000-0000-00000D530000}"/>
    <cellStyle name="SAPBEXstdItemX 5 3 9" xfId="18540" xr:uid="{00000000-0005-0000-0000-00000E530000}"/>
    <cellStyle name="SAPBEXstdItemX 5 4" xfId="1707" xr:uid="{00000000-0005-0000-0000-00000F530000}"/>
    <cellStyle name="SAPBEXstdItemX 5 4 10" xfId="20675" xr:uid="{00000000-0005-0000-0000-000010530000}"/>
    <cellStyle name="SAPBEXstdItemX 5 4 11" xfId="22347" xr:uid="{00000000-0005-0000-0000-000011530000}"/>
    <cellStyle name="SAPBEXstdItemX 5 4 2" xfId="4610" xr:uid="{00000000-0005-0000-0000-000012530000}"/>
    <cellStyle name="SAPBEXstdItemX 5 4 3" xfId="7088" xr:uid="{00000000-0005-0000-0000-000013530000}"/>
    <cellStyle name="SAPBEXstdItemX 5 4 4" xfId="9044" xr:uid="{00000000-0005-0000-0000-000014530000}"/>
    <cellStyle name="SAPBEXstdItemX 5 4 5" xfId="10997" xr:uid="{00000000-0005-0000-0000-000015530000}"/>
    <cellStyle name="SAPBEXstdItemX 5 4 6" xfId="12951" xr:uid="{00000000-0005-0000-0000-000016530000}"/>
    <cellStyle name="SAPBEXstdItemX 5 4 7" xfId="15879" xr:uid="{00000000-0005-0000-0000-000017530000}"/>
    <cellStyle name="SAPBEXstdItemX 5 4 8" xfId="17006" xr:uid="{00000000-0005-0000-0000-000018530000}"/>
    <cellStyle name="SAPBEXstdItemX 5 4 9" xfId="18877" xr:uid="{00000000-0005-0000-0000-000019530000}"/>
    <cellStyle name="SAPBEXstdItemX 5 5" xfId="1974" xr:uid="{00000000-0005-0000-0000-00001A530000}"/>
    <cellStyle name="SAPBEXstdItemX 5 5 10" xfId="20885" xr:uid="{00000000-0005-0000-0000-00001B530000}"/>
    <cellStyle name="SAPBEXstdItemX 5 5 11" xfId="22499" xr:uid="{00000000-0005-0000-0000-00001C530000}"/>
    <cellStyle name="SAPBEXstdItemX 5 5 2" xfId="4877" xr:uid="{00000000-0005-0000-0000-00001D530000}"/>
    <cellStyle name="SAPBEXstdItemX 5 5 3" xfId="7355" xr:uid="{00000000-0005-0000-0000-00001E530000}"/>
    <cellStyle name="SAPBEXstdItemX 5 5 4" xfId="9309" xr:uid="{00000000-0005-0000-0000-00001F530000}"/>
    <cellStyle name="SAPBEXstdItemX 5 5 5" xfId="11263" xr:uid="{00000000-0005-0000-0000-000020530000}"/>
    <cellStyle name="SAPBEXstdItemX 5 5 6" xfId="13215" xr:uid="{00000000-0005-0000-0000-000021530000}"/>
    <cellStyle name="SAPBEXstdItemX 5 5 7" xfId="6006" xr:uid="{00000000-0005-0000-0000-000022530000}"/>
    <cellStyle name="SAPBEXstdItemX 5 5 8" xfId="17251" xr:uid="{00000000-0005-0000-0000-000023530000}"/>
    <cellStyle name="SAPBEXstdItemX 5 5 9" xfId="19110" xr:uid="{00000000-0005-0000-0000-000024530000}"/>
    <cellStyle name="SAPBEXstdItemX 5 6" xfId="2276" xr:uid="{00000000-0005-0000-0000-000025530000}"/>
    <cellStyle name="SAPBEXstdItemX 5 6 10" xfId="21166" xr:uid="{00000000-0005-0000-0000-000026530000}"/>
    <cellStyle name="SAPBEXstdItemX 5 6 11" xfId="22751" xr:uid="{00000000-0005-0000-0000-000027530000}"/>
    <cellStyle name="SAPBEXstdItemX 5 6 2" xfId="5179" xr:uid="{00000000-0005-0000-0000-000028530000}"/>
    <cellStyle name="SAPBEXstdItemX 5 6 3" xfId="7655" xr:uid="{00000000-0005-0000-0000-000029530000}"/>
    <cellStyle name="SAPBEXstdItemX 5 6 4" xfId="9609" xr:uid="{00000000-0005-0000-0000-00002A530000}"/>
    <cellStyle name="SAPBEXstdItemX 5 6 5" xfId="11563" xr:uid="{00000000-0005-0000-0000-00002B530000}"/>
    <cellStyle name="SAPBEXstdItemX 5 6 6" xfId="13516" xr:uid="{00000000-0005-0000-0000-00002C530000}"/>
    <cellStyle name="SAPBEXstdItemX 5 6 7" xfId="15454" xr:uid="{00000000-0005-0000-0000-00002D530000}"/>
    <cellStyle name="SAPBEXstdItemX 5 6 8" xfId="17547" xr:uid="{00000000-0005-0000-0000-00002E530000}"/>
    <cellStyle name="SAPBEXstdItemX 5 6 9" xfId="19396" xr:uid="{00000000-0005-0000-0000-00002F530000}"/>
    <cellStyle name="SAPBEXstdItemX 5 7" xfId="2703" xr:uid="{00000000-0005-0000-0000-000030530000}"/>
    <cellStyle name="SAPBEXstdItemX 5 7 10" xfId="21542" xr:uid="{00000000-0005-0000-0000-000031530000}"/>
    <cellStyle name="SAPBEXstdItemX 5 7 11" xfId="23079" xr:uid="{00000000-0005-0000-0000-000032530000}"/>
    <cellStyle name="SAPBEXstdItemX 5 7 2" xfId="5605" xr:uid="{00000000-0005-0000-0000-000033530000}"/>
    <cellStyle name="SAPBEXstdItemX 5 7 3" xfId="8081" xr:uid="{00000000-0005-0000-0000-000034530000}"/>
    <cellStyle name="SAPBEXstdItemX 5 7 4" xfId="10033" xr:uid="{00000000-0005-0000-0000-000035530000}"/>
    <cellStyle name="SAPBEXstdItemX 5 7 5" xfId="11988" xr:uid="{00000000-0005-0000-0000-000036530000}"/>
    <cellStyle name="SAPBEXstdItemX 5 7 6" xfId="13938" xr:uid="{00000000-0005-0000-0000-000037530000}"/>
    <cellStyle name="SAPBEXstdItemX 5 7 7" xfId="16067" xr:uid="{00000000-0005-0000-0000-000038530000}"/>
    <cellStyle name="SAPBEXstdItemX 5 7 8" xfId="17956" xr:uid="{00000000-0005-0000-0000-000039530000}"/>
    <cellStyle name="SAPBEXstdItemX 5 7 9" xfId="19792" xr:uid="{00000000-0005-0000-0000-00003A530000}"/>
    <cellStyle name="SAPBEXstdItemX 5 8" xfId="2879" xr:uid="{00000000-0005-0000-0000-00003B530000}"/>
    <cellStyle name="SAPBEXstdItemX 5 8 10" xfId="21716" xr:uid="{00000000-0005-0000-0000-00003C530000}"/>
    <cellStyle name="SAPBEXstdItemX 5 8 11" xfId="23245" xr:uid="{00000000-0005-0000-0000-00003D530000}"/>
    <cellStyle name="SAPBEXstdItemX 5 8 2" xfId="5781" xr:uid="{00000000-0005-0000-0000-00003E530000}"/>
    <cellStyle name="SAPBEXstdItemX 5 8 3" xfId="8257" xr:uid="{00000000-0005-0000-0000-00003F530000}"/>
    <cellStyle name="SAPBEXstdItemX 5 8 4" xfId="10209" xr:uid="{00000000-0005-0000-0000-000040530000}"/>
    <cellStyle name="SAPBEXstdItemX 5 8 5" xfId="12164" xr:uid="{00000000-0005-0000-0000-000041530000}"/>
    <cellStyle name="SAPBEXstdItemX 5 8 6" xfId="14114" xr:uid="{00000000-0005-0000-0000-000042530000}"/>
    <cellStyle name="SAPBEXstdItemX 5 8 7" xfId="16243" xr:uid="{00000000-0005-0000-0000-000043530000}"/>
    <cellStyle name="SAPBEXstdItemX 5 8 8" xfId="18131" xr:uid="{00000000-0005-0000-0000-000044530000}"/>
    <cellStyle name="SAPBEXstdItemX 5 8 9" xfId="19966" xr:uid="{00000000-0005-0000-0000-000045530000}"/>
    <cellStyle name="SAPBEXstdItemX 5 9" xfId="3404" xr:uid="{00000000-0005-0000-0000-000046530000}"/>
    <cellStyle name="SAPBEXstdItemX 6" xfId="888" xr:uid="{00000000-0005-0000-0000-000047530000}"/>
    <cellStyle name="SAPBEXstdItemX 6 10" xfId="15791" xr:uid="{00000000-0005-0000-0000-000048530000}"/>
    <cellStyle name="SAPBEXstdItemX 6 11" xfId="17075" xr:uid="{00000000-0005-0000-0000-000049530000}"/>
    <cellStyle name="SAPBEXstdItemX 6 12" xfId="15272" xr:uid="{00000000-0005-0000-0000-00004A530000}"/>
    <cellStyle name="SAPBEXstdItemX 6 13" xfId="20742" xr:uid="{00000000-0005-0000-0000-00004B530000}"/>
    <cellStyle name="SAPBEXstdItemX 6 2" xfId="2675" xr:uid="{00000000-0005-0000-0000-00004C530000}"/>
    <cellStyle name="SAPBEXstdItemX 6 2 10" xfId="21514" xr:uid="{00000000-0005-0000-0000-00004D530000}"/>
    <cellStyle name="SAPBEXstdItemX 6 2 11" xfId="23051" xr:uid="{00000000-0005-0000-0000-00004E530000}"/>
    <cellStyle name="SAPBEXstdItemX 6 2 2" xfId="5577" xr:uid="{00000000-0005-0000-0000-00004F530000}"/>
    <cellStyle name="SAPBEXstdItemX 6 2 3" xfId="8053" xr:uid="{00000000-0005-0000-0000-000050530000}"/>
    <cellStyle name="SAPBEXstdItemX 6 2 4" xfId="10005" xr:uid="{00000000-0005-0000-0000-000051530000}"/>
    <cellStyle name="SAPBEXstdItemX 6 2 5" xfId="11960" xr:uid="{00000000-0005-0000-0000-000052530000}"/>
    <cellStyle name="SAPBEXstdItemX 6 2 6" xfId="13910" xr:uid="{00000000-0005-0000-0000-000053530000}"/>
    <cellStyle name="SAPBEXstdItemX 6 2 7" xfId="16039" xr:uid="{00000000-0005-0000-0000-000054530000}"/>
    <cellStyle name="SAPBEXstdItemX 6 2 8" xfId="17928" xr:uid="{00000000-0005-0000-0000-000055530000}"/>
    <cellStyle name="SAPBEXstdItemX 6 2 9" xfId="19764" xr:uid="{00000000-0005-0000-0000-000056530000}"/>
    <cellStyle name="SAPBEXstdItemX 6 3" xfId="2851" xr:uid="{00000000-0005-0000-0000-000057530000}"/>
    <cellStyle name="SAPBEXstdItemX 6 3 10" xfId="21688" xr:uid="{00000000-0005-0000-0000-000058530000}"/>
    <cellStyle name="SAPBEXstdItemX 6 3 11" xfId="23217" xr:uid="{00000000-0005-0000-0000-000059530000}"/>
    <cellStyle name="SAPBEXstdItemX 6 3 2" xfId="5753" xr:uid="{00000000-0005-0000-0000-00005A530000}"/>
    <cellStyle name="SAPBEXstdItemX 6 3 3" xfId="8229" xr:uid="{00000000-0005-0000-0000-00005B530000}"/>
    <cellStyle name="SAPBEXstdItemX 6 3 4" xfId="10181" xr:uid="{00000000-0005-0000-0000-00005C530000}"/>
    <cellStyle name="SAPBEXstdItemX 6 3 5" xfId="12136" xr:uid="{00000000-0005-0000-0000-00005D530000}"/>
    <cellStyle name="SAPBEXstdItemX 6 3 6" xfId="14086" xr:uid="{00000000-0005-0000-0000-00005E530000}"/>
    <cellStyle name="SAPBEXstdItemX 6 3 7" xfId="16215" xr:uid="{00000000-0005-0000-0000-00005F530000}"/>
    <cellStyle name="SAPBEXstdItemX 6 3 8" xfId="18103" xr:uid="{00000000-0005-0000-0000-000060530000}"/>
    <cellStyle name="SAPBEXstdItemX 6 3 9" xfId="19938" xr:uid="{00000000-0005-0000-0000-000061530000}"/>
    <cellStyle name="SAPBEXstdItemX 6 4" xfId="3791" xr:uid="{00000000-0005-0000-0000-000062530000}"/>
    <cellStyle name="SAPBEXstdItemX 6 5" xfId="6269" xr:uid="{00000000-0005-0000-0000-000063530000}"/>
    <cellStyle name="SAPBEXstdItemX 6 6" xfId="8027" xr:uid="{00000000-0005-0000-0000-000064530000}"/>
    <cellStyle name="SAPBEXstdItemX 6 7" xfId="9117" xr:uid="{00000000-0005-0000-0000-000065530000}"/>
    <cellStyle name="SAPBEXstdItemX 6 8" xfId="11071" xr:uid="{00000000-0005-0000-0000-000066530000}"/>
    <cellStyle name="SAPBEXstdItemX 6 9" xfId="15341" xr:uid="{00000000-0005-0000-0000-000067530000}"/>
    <cellStyle name="SAPBEXstdItemX 7" xfId="843" xr:uid="{00000000-0005-0000-0000-000068530000}"/>
    <cellStyle name="SAPBEXstdItemX 7 10" xfId="19571" xr:uid="{00000000-0005-0000-0000-000069530000}"/>
    <cellStyle name="SAPBEXstdItemX 7 11" xfId="20188" xr:uid="{00000000-0005-0000-0000-00006A530000}"/>
    <cellStyle name="SAPBEXstdItemX 7 2" xfId="3746" xr:uid="{00000000-0005-0000-0000-00006B530000}"/>
    <cellStyle name="SAPBEXstdItemX 7 3" xfId="6224" xr:uid="{00000000-0005-0000-0000-00006C530000}"/>
    <cellStyle name="SAPBEXstdItemX 7 4" xfId="7174" xr:uid="{00000000-0005-0000-0000-00006D530000}"/>
    <cellStyle name="SAPBEXstdItemX 7 5" xfId="8486" xr:uid="{00000000-0005-0000-0000-00006E530000}"/>
    <cellStyle name="SAPBEXstdItemX 7 6" xfId="10439" xr:uid="{00000000-0005-0000-0000-00006F530000}"/>
    <cellStyle name="SAPBEXstdItemX 7 7" xfId="14685" xr:uid="{00000000-0005-0000-0000-000070530000}"/>
    <cellStyle name="SAPBEXstdItemX 7 8" xfId="9092" xr:uid="{00000000-0005-0000-0000-000071530000}"/>
    <cellStyle name="SAPBEXstdItemX 7 9" xfId="16468" xr:uid="{00000000-0005-0000-0000-000072530000}"/>
    <cellStyle name="SAPBEXstdItemX 8" xfId="1547" xr:uid="{00000000-0005-0000-0000-000073530000}"/>
    <cellStyle name="SAPBEXstdItemX 8 10" xfId="20516" xr:uid="{00000000-0005-0000-0000-000074530000}"/>
    <cellStyle name="SAPBEXstdItemX 8 11" xfId="22188" xr:uid="{00000000-0005-0000-0000-000075530000}"/>
    <cellStyle name="SAPBEXstdItemX 8 2" xfId="4450" xr:uid="{00000000-0005-0000-0000-000076530000}"/>
    <cellStyle name="SAPBEXstdItemX 8 3" xfId="6928" xr:uid="{00000000-0005-0000-0000-000077530000}"/>
    <cellStyle name="SAPBEXstdItemX 8 4" xfId="8884" xr:uid="{00000000-0005-0000-0000-000078530000}"/>
    <cellStyle name="SAPBEXstdItemX 8 5" xfId="10837" xr:uid="{00000000-0005-0000-0000-000079530000}"/>
    <cellStyle name="SAPBEXstdItemX 8 6" xfId="12791" xr:uid="{00000000-0005-0000-0000-00007A530000}"/>
    <cellStyle name="SAPBEXstdItemX 8 7" xfId="14626" xr:uid="{00000000-0005-0000-0000-00007B530000}"/>
    <cellStyle name="SAPBEXstdItemX 8 8" xfId="16846" xr:uid="{00000000-0005-0000-0000-00007C530000}"/>
    <cellStyle name="SAPBEXstdItemX 8 9" xfId="18718" xr:uid="{00000000-0005-0000-0000-00007D530000}"/>
    <cellStyle name="SAPBEXstdItemX 9" xfId="1424" xr:uid="{00000000-0005-0000-0000-00007E530000}"/>
    <cellStyle name="SAPBEXstdItemX 9 10" xfId="20404" xr:uid="{00000000-0005-0000-0000-00007F530000}"/>
    <cellStyle name="SAPBEXstdItemX 9 11" xfId="22094" xr:uid="{00000000-0005-0000-0000-000080530000}"/>
    <cellStyle name="SAPBEXstdItemX 9 2" xfId="4327" xr:uid="{00000000-0005-0000-0000-000081530000}"/>
    <cellStyle name="SAPBEXstdItemX 9 3" xfId="6805" xr:uid="{00000000-0005-0000-0000-000082530000}"/>
    <cellStyle name="SAPBEXstdItemX 9 4" xfId="8761" xr:uid="{00000000-0005-0000-0000-000083530000}"/>
    <cellStyle name="SAPBEXstdItemX 9 5" xfId="10714" xr:uid="{00000000-0005-0000-0000-000084530000}"/>
    <cellStyle name="SAPBEXstdItemX 9 6" xfId="12668" xr:uid="{00000000-0005-0000-0000-000085530000}"/>
    <cellStyle name="SAPBEXstdItemX 9 7" xfId="15969" xr:uid="{00000000-0005-0000-0000-000086530000}"/>
    <cellStyle name="SAPBEXstdItemX 9 8" xfId="16725" xr:uid="{00000000-0005-0000-0000-000087530000}"/>
    <cellStyle name="SAPBEXstdItemX 9 9" xfId="18598" xr:uid="{00000000-0005-0000-0000-000088530000}"/>
    <cellStyle name="SAPBEXtitle" xfId="337" xr:uid="{00000000-0005-0000-0000-000089530000}"/>
    <cellStyle name="SAPBEXtitle 10" xfId="624" xr:uid="{00000000-0005-0000-0000-00008A530000}"/>
    <cellStyle name="SAPBEXtitle 11" xfId="625" xr:uid="{00000000-0005-0000-0000-00008B530000}"/>
    <cellStyle name="SAPBEXtitle 12" xfId="626" xr:uid="{00000000-0005-0000-0000-00008C530000}"/>
    <cellStyle name="SAPBEXtitle 2" xfId="627" xr:uid="{00000000-0005-0000-0000-00008D530000}"/>
    <cellStyle name="SAPBEXtitle 3" xfId="628" xr:uid="{00000000-0005-0000-0000-00008E530000}"/>
    <cellStyle name="SAPBEXtitle 3 2" xfId="629" xr:uid="{00000000-0005-0000-0000-00008F530000}"/>
    <cellStyle name="SAPBEXtitle 4" xfId="630" xr:uid="{00000000-0005-0000-0000-000090530000}"/>
    <cellStyle name="SAPBEXtitle 4 2" xfId="631" xr:uid="{00000000-0005-0000-0000-000091530000}"/>
    <cellStyle name="SAPBEXtitle 5" xfId="632" xr:uid="{00000000-0005-0000-0000-000092530000}"/>
    <cellStyle name="SAPBEXtitle 6" xfId="633" xr:uid="{00000000-0005-0000-0000-000093530000}"/>
    <cellStyle name="SAPBEXtitle 7" xfId="634" xr:uid="{00000000-0005-0000-0000-000094530000}"/>
    <cellStyle name="SAPBEXtitle 8" xfId="635" xr:uid="{00000000-0005-0000-0000-000095530000}"/>
    <cellStyle name="SAPBEXtitle 9" xfId="636" xr:uid="{00000000-0005-0000-0000-000096530000}"/>
    <cellStyle name="SAPBEXunassignedItem" xfId="637" xr:uid="{00000000-0005-0000-0000-000097530000}"/>
    <cellStyle name="SAPBEXunassignedItem 10" xfId="15649" xr:uid="{00000000-0005-0000-0000-000098530000}"/>
    <cellStyle name="SAPBEXunassignedItem 11" xfId="14292" xr:uid="{00000000-0005-0000-0000-000099530000}"/>
    <cellStyle name="SAPBEXunassignedItem 12" xfId="18385" xr:uid="{00000000-0005-0000-0000-00009A530000}"/>
    <cellStyle name="SAPBEXunassignedItem 13" xfId="19740" xr:uid="{00000000-0005-0000-0000-00009B530000}"/>
    <cellStyle name="SAPBEXunassignedItem 2" xfId="1118" xr:uid="{00000000-0005-0000-0000-00009C530000}"/>
    <cellStyle name="SAPBEXunassignedItem 2 10" xfId="20159" xr:uid="{00000000-0005-0000-0000-00009D530000}"/>
    <cellStyle name="SAPBEXunassignedItem 2 11" xfId="21898" xr:uid="{00000000-0005-0000-0000-00009E530000}"/>
    <cellStyle name="SAPBEXunassignedItem 2 2" xfId="4021" xr:uid="{00000000-0005-0000-0000-00009F530000}"/>
    <cellStyle name="SAPBEXunassignedItem 2 3" xfId="6499" xr:uid="{00000000-0005-0000-0000-0000A0530000}"/>
    <cellStyle name="SAPBEXunassignedItem 2 4" xfId="8456" xr:uid="{00000000-0005-0000-0000-0000A1530000}"/>
    <cellStyle name="SAPBEXunassignedItem 2 5" xfId="10409" xr:uid="{00000000-0005-0000-0000-0000A2530000}"/>
    <cellStyle name="SAPBEXunassignedItem 2 6" xfId="12363" xr:uid="{00000000-0005-0000-0000-0000A3530000}"/>
    <cellStyle name="SAPBEXunassignedItem 2 7" xfId="15064" xr:uid="{00000000-0005-0000-0000-0000A4530000}"/>
    <cellStyle name="SAPBEXunassignedItem 2 8" xfId="16439" xr:uid="{00000000-0005-0000-0000-0000A5530000}"/>
    <cellStyle name="SAPBEXunassignedItem 2 9" xfId="18327" xr:uid="{00000000-0005-0000-0000-0000A6530000}"/>
    <cellStyle name="SAPBEXunassignedItem 3" xfId="1403" xr:uid="{00000000-0005-0000-0000-0000A7530000}"/>
    <cellStyle name="SAPBEXunassignedItem 3 10" xfId="20383" xr:uid="{00000000-0005-0000-0000-0000A8530000}"/>
    <cellStyle name="SAPBEXunassignedItem 3 11" xfId="22075" xr:uid="{00000000-0005-0000-0000-0000A9530000}"/>
    <cellStyle name="SAPBEXunassignedItem 3 2" xfId="4306" xr:uid="{00000000-0005-0000-0000-0000AA530000}"/>
    <cellStyle name="SAPBEXunassignedItem 3 3" xfId="6784" xr:uid="{00000000-0005-0000-0000-0000AB530000}"/>
    <cellStyle name="SAPBEXunassignedItem 3 4" xfId="8740" xr:uid="{00000000-0005-0000-0000-0000AC530000}"/>
    <cellStyle name="SAPBEXunassignedItem 3 5" xfId="10693" xr:uid="{00000000-0005-0000-0000-0000AD530000}"/>
    <cellStyle name="SAPBEXunassignedItem 3 6" xfId="12647" xr:uid="{00000000-0005-0000-0000-0000AE530000}"/>
    <cellStyle name="SAPBEXunassignedItem 3 7" xfId="11048" xr:uid="{00000000-0005-0000-0000-0000AF530000}"/>
    <cellStyle name="SAPBEXunassignedItem 3 8" xfId="16704" xr:uid="{00000000-0005-0000-0000-0000B0530000}"/>
    <cellStyle name="SAPBEXunassignedItem 3 9" xfId="18577" xr:uid="{00000000-0005-0000-0000-0000B1530000}"/>
    <cellStyle name="SAPBEXunassignedItem 4" xfId="1761" xr:uid="{00000000-0005-0000-0000-0000B2530000}"/>
    <cellStyle name="SAPBEXunassignedItem 4 10" xfId="20723" xr:uid="{00000000-0005-0000-0000-0000B3530000}"/>
    <cellStyle name="SAPBEXunassignedItem 4 11" xfId="22387" xr:uid="{00000000-0005-0000-0000-0000B4530000}"/>
    <cellStyle name="SAPBEXunassignedItem 4 2" xfId="4664" xr:uid="{00000000-0005-0000-0000-0000B5530000}"/>
    <cellStyle name="SAPBEXunassignedItem 4 3" xfId="7142" xr:uid="{00000000-0005-0000-0000-0000B6530000}"/>
    <cellStyle name="SAPBEXunassignedItem 4 4" xfId="9097" xr:uid="{00000000-0005-0000-0000-0000B7530000}"/>
    <cellStyle name="SAPBEXunassignedItem 4 5" xfId="11051" xr:uid="{00000000-0005-0000-0000-0000B8530000}"/>
    <cellStyle name="SAPBEXunassignedItem 4 6" xfId="13005" xr:uid="{00000000-0005-0000-0000-0000B9530000}"/>
    <cellStyle name="SAPBEXunassignedItem 4 7" xfId="15286" xr:uid="{00000000-0005-0000-0000-0000BA530000}"/>
    <cellStyle name="SAPBEXunassignedItem 4 8" xfId="17055" xr:uid="{00000000-0005-0000-0000-0000BB530000}"/>
    <cellStyle name="SAPBEXunassignedItem 4 9" xfId="18925" xr:uid="{00000000-0005-0000-0000-0000BC530000}"/>
    <cellStyle name="SAPBEXunassignedItem 5" xfId="2017" xr:uid="{00000000-0005-0000-0000-0000BD530000}"/>
    <cellStyle name="SAPBEXunassignedItem 5 10" xfId="19148" xr:uid="{00000000-0005-0000-0000-0000BE530000}"/>
    <cellStyle name="SAPBEXunassignedItem 5 11" xfId="20924" xr:uid="{00000000-0005-0000-0000-0000BF530000}"/>
    <cellStyle name="SAPBEXunassignedItem 5 12" xfId="22537" xr:uid="{00000000-0005-0000-0000-0000C0530000}"/>
    <cellStyle name="SAPBEXunassignedItem 5 2" xfId="4920" xr:uid="{00000000-0005-0000-0000-0000C1530000}"/>
    <cellStyle name="SAPBEXunassignedItem 5 3" xfId="7398" xr:uid="{00000000-0005-0000-0000-0000C2530000}"/>
    <cellStyle name="SAPBEXunassignedItem 5 4" xfId="9351" xr:uid="{00000000-0005-0000-0000-0000C3530000}"/>
    <cellStyle name="SAPBEXunassignedItem 5 5" xfId="11305" xr:uid="{00000000-0005-0000-0000-0000C4530000}"/>
    <cellStyle name="SAPBEXunassignedItem 5 6" xfId="13258" xr:uid="{00000000-0005-0000-0000-0000C5530000}"/>
    <cellStyle name="SAPBEXunassignedItem 5 7" xfId="15183" xr:uid="{00000000-0005-0000-0000-0000C6530000}"/>
    <cellStyle name="SAPBEXunassignedItem 5 8" xfId="15988" xr:uid="{00000000-0005-0000-0000-0000C7530000}"/>
    <cellStyle name="SAPBEXunassignedItem 5 9" xfId="17292" xr:uid="{00000000-0005-0000-0000-0000C8530000}"/>
    <cellStyle name="SAPBEXunassignedItem 6" xfId="3540" xr:uid="{00000000-0005-0000-0000-0000C9530000}"/>
    <cellStyle name="SAPBEXunassignedItem 7" xfId="6103" xr:uid="{00000000-0005-0000-0000-0000CA530000}"/>
    <cellStyle name="SAPBEXunassignedItem 8" xfId="6079" xr:uid="{00000000-0005-0000-0000-0000CB530000}"/>
    <cellStyle name="SAPBEXunassignedItem 9" xfId="9798" xr:uid="{00000000-0005-0000-0000-0000CC530000}"/>
    <cellStyle name="SAPBEXundefined" xfId="338" xr:uid="{00000000-0005-0000-0000-0000CD530000}"/>
    <cellStyle name="SAPBEXundefined 10" xfId="2075" xr:uid="{00000000-0005-0000-0000-0000CE530000}"/>
    <cellStyle name="SAPBEXundefined 10 10" xfId="20977" xr:uid="{00000000-0005-0000-0000-0000CF530000}"/>
    <cellStyle name="SAPBEXundefined 10 11" xfId="22586" xr:uid="{00000000-0005-0000-0000-0000D0530000}"/>
    <cellStyle name="SAPBEXundefined 10 2" xfId="4978" xr:uid="{00000000-0005-0000-0000-0000D1530000}"/>
    <cellStyle name="SAPBEXundefined 10 3" xfId="7455" xr:uid="{00000000-0005-0000-0000-0000D2530000}"/>
    <cellStyle name="SAPBEXundefined 10 4" xfId="9408" xr:uid="{00000000-0005-0000-0000-0000D3530000}"/>
    <cellStyle name="SAPBEXundefined 10 5" xfId="11363" xr:uid="{00000000-0005-0000-0000-0000D4530000}"/>
    <cellStyle name="SAPBEXundefined 10 6" xfId="13315" xr:uid="{00000000-0005-0000-0000-0000D5530000}"/>
    <cellStyle name="SAPBEXundefined 10 7" xfId="8732" xr:uid="{00000000-0005-0000-0000-0000D6530000}"/>
    <cellStyle name="SAPBEXundefined 10 8" xfId="17347" xr:uid="{00000000-0005-0000-0000-0000D7530000}"/>
    <cellStyle name="SAPBEXundefined 10 9" xfId="19202" xr:uid="{00000000-0005-0000-0000-0000D8530000}"/>
    <cellStyle name="SAPBEXundefined 11" xfId="2413" xr:uid="{00000000-0005-0000-0000-0000D9530000}"/>
    <cellStyle name="SAPBEXundefined 11 10" xfId="21293" xr:uid="{00000000-0005-0000-0000-0000DA530000}"/>
    <cellStyle name="SAPBEXundefined 11 11" xfId="22866" xr:uid="{00000000-0005-0000-0000-0000DB530000}"/>
    <cellStyle name="SAPBEXundefined 11 2" xfId="5316" xr:uid="{00000000-0005-0000-0000-0000DC530000}"/>
    <cellStyle name="SAPBEXundefined 11 3" xfId="7792" xr:uid="{00000000-0005-0000-0000-0000DD530000}"/>
    <cellStyle name="SAPBEXundefined 11 4" xfId="9745" xr:uid="{00000000-0005-0000-0000-0000DE530000}"/>
    <cellStyle name="SAPBEXundefined 11 5" xfId="11699" xr:uid="{00000000-0005-0000-0000-0000DF530000}"/>
    <cellStyle name="SAPBEXundefined 11 6" xfId="13651" xr:uid="{00000000-0005-0000-0000-0000E0530000}"/>
    <cellStyle name="SAPBEXundefined 11 7" xfId="14374" xr:uid="{00000000-0005-0000-0000-0000E1530000}"/>
    <cellStyle name="SAPBEXundefined 11 8" xfId="17679" xr:uid="{00000000-0005-0000-0000-0000E2530000}"/>
    <cellStyle name="SAPBEXundefined 11 9" xfId="19525" xr:uid="{00000000-0005-0000-0000-0000E3530000}"/>
    <cellStyle name="SAPBEXundefined 12" xfId="2725" xr:uid="{00000000-0005-0000-0000-0000E4530000}"/>
    <cellStyle name="SAPBEXundefined 12 10" xfId="21563" xr:uid="{00000000-0005-0000-0000-0000E5530000}"/>
    <cellStyle name="SAPBEXundefined 12 11" xfId="23093" xr:uid="{00000000-0005-0000-0000-0000E6530000}"/>
    <cellStyle name="SAPBEXundefined 12 2" xfId="5627" xr:uid="{00000000-0005-0000-0000-0000E7530000}"/>
    <cellStyle name="SAPBEXundefined 12 3" xfId="8103" xr:uid="{00000000-0005-0000-0000-0000E8530000}"/>
    <cellStyle name="SAPBEXundefined 12 4" xfId="10055" xr:uid="{00000000-0005-0000-0000-0000E9530000}"/>
    <cellStyle name="SAPBEXundefined 12 5" xfId="12010" xr:uid="{00000000-0005-0000-0000-0000EA530000}"/>
    <cellStyle name="SAPBEXundefined 12 6" xfId="13960" xr:uid="{00000000-0005-0000-0000-0000EB530000}"/>
    <cellStyle name="SAPBEXundefined 12 7" xfId="16089" xr:uid="{00000000-0005-0000-0000-0000EC530000}"/>
    <cellStyle name="SAPBEXundefined 12 8" xfId="17977" xr:uid="{00000000-0005-0000-0000-0000ED530000}"/>
    <cellStyle name="SAPBEXundefined 12 9" xfId="19813" xr:uid="{00000000-0005-0000-0000-0000EE530000}"/>
    <cellStyle name="SAPBEXundefined 13" xfId="2828" xr:uid="{00000000-0005-0000-0000-0000EF530000}"/>
    <cellStyle name="SAPBEXundefined 13 10" xfId="21665" xr:uid="{00000000-0005-0000-0000-0000F0530000}"/>
    <cellStyle name="SAPBEXundefined 13 11" xfId="23195" xr:uid="{00000000-0005-0000-0000-0000F1530000}"/>
    <cellStyle name="SAPBEXundefined 13 2" xfId="5730" xr:uid="{00000000-0005-0000-0000-0000F2530000}"/>
    <cellStyle name="SAPBEXundefined 13 3" xfId="8206" xr:uid="{00000000-0005-0000-0000-0000F3530000}"/>
    <cellStyle name="SAPBEXundefined 13 4" xfId="10158" xr:uid="{00000000-0005-0000-0000-0000F4530000}"/>
    <cellStyle name="SAPBEXundefined 13 5" xfId="12113" xr:uid="{00000000-0005-0000-0000-0000F5530000}"/>
    <cellStyle name="SAPBEXundefined 13 6" xfId="14063" xr:uid="{00000000-0005-0000-0000-0000F6530000}"/>
    <cellStyle name="SAPBEXundefined 13 7" xfId="16192" xr:uid="{00000000-0005-0000-0000-0000F7530000}"/>
    <cellStyle name="SAPBEXundefined 13 8" xfId="18080" xr:uid="{00000000-0005-0000-0000-0000F8530000}"/>
    <cellStyle name="SAPBEXundefined 13 9" xfId="19915" xr:uid="{00000000-0005-0000-0000-0000F9530000}"/>
    <cellStyle name="SAPBEXundefined 14" xfId="3241" xr:uid="{00000000-0005-0000-0000-0000FA530000}"/>
    <cellStyle name="SAPBEXundefined 15" xfId="3422" xr:uid="{00000000-0005-0000-0000-0000FB530000}"/>
    <cellStyle name="SAPBEXundefined 16" xfId="3243" xr:uid="{00000000-0005-0000-0000-0000FC530000}"/>
    <cellStyle name="SAPBEXundefined 17" xfId="5810" xr:uid="{00000000-0005-0000-0000-0000FD530000}"/>
    <cellStyle name="SAPBEXundefined 18" xfId="3221" xr:uid="{00000000-0005-0000-0000-0000FE530000}"/>
    <cellStyle name="SAPBEXundefined 19" xfId="12302" xr:uid="{00000000-0005-0000-0000-0000FF530000}"/>
    <cellStyle name="SAPBEXundefined 2" xfId="431" xr:uid="{00000000-0005-0000-0000-000000540000}"/>
    <cellStyle name="SAPBEXundefined 2 10" xfId="5812" xr:uid="{00000000-0005-0000-0000-000001540000}"/>
    <cellStyle name="SAPBEXundefined 2 11" xfId="7662" xr:uid="{00000000-0005-0000-0000-000002540000}"/>
    <cellStyle name="SAPBEXundefined 2 12" xfId="5958" xr:uid="{00000000-0005-0000-0000-000003540000}"/>
    <cellStyle name="SAPBEXundefined 2 13" xfId="3011" xr:uid="{00000000-0005-0000-0000-000004540000}"/>
    <cellStyle name="SAPBEXundefined 2 14" xfId="14203" xr:uid="{00000000-0005-0000-0000-000005540000}"/>
    <cellStyle name="SAPBEXundefined 2 15" xfId="6018" xr:uid="{00000000-0005-0000-0000-000006540000}"/>
    <cellStyle name="SAPBEXundefined 2 16" xfId="15527" xr:uid="{00000000-0005-0000-0000-000007540000}"/>
    <cellStyle name="SAPBEXundefined 2 17" xfId="19798" xr:uid="{00000000-0005-0000-0000-000008540000}"/>
    <cellStyle name="SAPBEXundefined 2 18" xfId="17912" xr:uid="{00000000-0005-0000-0000-000009540000}"/>
    <cellStyle name="SAPBEXundefined 2 2" xfId="979" xr:uid="{00000000-0005-0000-0000-00000A540000}"/>
    <cellStyle name="SAPBEXundefined 2 2 10" xfId="20026" xr:uid="{00000000-0005-0000-0000-00000B540000}"/>
    <cellStyle name="SAPBEXundefined 2 2 11" xfId="21773" xr:uid="{00000000-0005-0000-0000-00000C540000}"/>
    <cellStyle name="SAPBEXundefined 2 2 2" xfId="3882" xr:uid="{00000000-0005-0000-0000-00000D540000}"/>
    <cellStyle name="SAPBEXundefined 2 2 3" xfId="6360" xr:uid="{00000000-0005-0000-0000-00000E540000}"/>
    <cellStyle name="SAPBEXundefined 2 2 4" xfId="8317" xr:uid="{00000000-0005-0000-0000-00000F540000}"/>
    <cellStyle name="SAPBEXundefined 2 2 5" xfId="10270" xr:uid="{00000000-0005-0000-0000-000010540000}"/>
    <cellStyle name="SAPBEXundefined 2 2 6" xfId="12225" xr:uid="{00000000-0005-0000-0000-000011540000}"/>
    <cellStyle name="SAPBEXundefined 2 2 7" xfId="13358" xr:uid="{00000000-0005-0000-0000-000012540000}"/>
    <cellStyle name="SAPBEXundefined 2 2 8" xfId="16303" xr:uid="{00000000-0005-0000-0000-000013540000}"/>
    <cellStyle name="SAPBEXundefined 2 2 9" xfId="18191" xr:uid="{00000000-0005-0000-0000-000014540000}"/>
    <cellStyle name="SAPBEXundefined 2 3" xfId="1292" xr:uid="{00000000-0005-0000-0000-000015540000}"/>
    <cellStyle name="SAPBEXundefined 2 3 10" xfId="20277" xr:uid="{00000000-0005-0000-0000-000016540000}"/>
    <cellStyle name="SAPBEXundefined 2 3 11" xfId="21969" xr:uid="{00000000-0005-0000-0000-000017540000}"/>
    <cellStyle name="SAPBEXundefined 2 3 2" xfId="4195" xr:uid="{00000000-0005-0000-0000-000018540000}"/>
    <cellStyle name="SAPBEXundefined 2 3 3" xfId="6673" xr:uid="{00000000-0005-0000-0000-000019540000}"/>
    <cellStyle name="SAPBEXundefined 2 3 4" xfId="8629" xr:uid="{00000000-0005-0000-0000-00001A540000}"/>
    <cellStyle name="SAPBEXundefined 2 3 5" xfId="10582" xr:uid="{00000000-0005-0000-0000-00001B540000}"/>
    <cellStyle name="SAPBEXundefined 2 3 6" xfId="12536" xr:uid="{00000000-0005-0000-0000-00001C540000}"/>
    <cellStyle name="SAPBEXundefined 2 3 7" xfId="14445" xr:uid="{00000000-0005-0000-0000-00001D540000}"/>
    <cellStyle name="SAPBEXundefined 2 3 8" xfId="16598" xr:uid="{00000000-0005-0000-0000-00001E540000}"/>
    <cellStyle name="SAPBEXundefined 2 3 9" xfId="18470" xr:uid="{00000000-0005-0000-0000-00001F540000}"/>
    <cellStyle name="SAPBEXundefined 2 4" xfId="1637" xr:uid="{00000000-0005-0000-0000-000020540000}"/>
    <cellStyle name="SAPBEXundefined 2 4 10" xfId="20605" xr:uid="{00000000-0005-0000-0000-000021540000}"/>
    <cellStyle name="SAPBEXundefined 2 4 11" xfId="22277" xr:uid="{00000000-0005-0000-0000-000022540000}"/>
    <cellStyle name="SAPBEXundefined 2 4 2" xfId="4540" xr:uid="{00000000-0005-0000-0000-000023540000}"/>
    <cellStyle name="SAPBEXundefined 2 4 3" xfId="7018" xr:uid="{00000000-0005-0000-0000-000024540000}"/>
    <cellStyle name="SAPBEXundefined 2 4 4" xfId="8974" xr:uid="{00000000-0005-0000-0000-000025540000}"/>
    <cellStyle name="SAPBEXundefined 2 4 5" xfId="10927" xr:uid="{00000000-0005-0000-0000-000026540000}"/>
    <cellStyle name="SAPBEXundefined 2 4 6" xfId="12881" xr:uid="{00000000-0005-0000-0000-000027540000}"/>
    <cellStyle name="SAPBEXundefined 2 4 7" xfId="12463" xr:uid="{00000000-0005-0000-0000-000028540000}"/>
    <cellStyle name="SAPBEXundefined 2 4 8" xfId="16936" xr:uid="{00000000-0005-0000-0000-000029540000}"/>
    <cellStyle name="SAPBEXundefined 2 4 9" xfId="18807" xr:uid="{00000000-0005-0000-0000-00002A540000}"/>
    <cellStyle name="SAPBEXundefined 2 5" xfId="1904" xr:uid="{00000000-0005-0000-0000-00002B540000}"/>
    <cellStyle name="SAPBEXundefined 2 5 10" xfId="20815" xr:uid="{00000000-0005-0000-0000-00002C540000}"/>
    <cellStyle name="SAPBEXundefined 2 5 11" xfId="22429" xr:uid="{00000000-0005-0000-0000-00002D540000}"/>
    <cellStyle name="SAPBEXundefined 2 5 2" xfId="4807" xr:uid="{00000000-0005-0000-0000-00002E540000}"/>
    <cellStyle name="SAPBEXundefined 2 5 3" xfId="7285" xr:uid="{00000000-0005-0000-0000-00002F540000}"/>
    <cellStyle name="SAPBEXundefined 2 5 4" xfId="9239" xr:uid="{00000000-0005-0000-0000-000030540000}"/>
    <cellStyle name="SAPBEXundefined 2 5 5" xfId="11193" xr:uid="{00000000-0005-0000-0000-000031540000}"/>
    <cellStyle name="SAPBEXundefined 2 5 6" xfId="13145" xr:uid="{00000000-0005-0000-0000-000032540000}"/>
    <cellStyle name="SAPBEXundefined 2 5 7" xfId="9954" xr:uid="{00000000-0005-0000-0000-000033540000}"/>
    <cellStyle name="SAPBEXundefined 2 5 8" xfId="17181" xr:uid="{00000000-0005-0000-0000-000034540000}"/>
    <cellStyle name="SAPBEXundefined 2 5 9" xfId="19040" xr:uid="{00000000-0005-0000-0000-000035540000}"/>
    <cellStyle name="SAPBEXundefined 2 6" xfId="2155" xr:uid="{00000000-0005-0000-0000-000036540000}"/>
    <cellStyle name="SAPBEXundefined 2 6 10" xfId="21049" xr:uid="{00000000-0005-0000-0000-000037540000}"/>
    <cellStyle name="SAPBEXundefined 2 6 11" xfId="22640" xr:uid="{00000000-0005-0000-0000-000038540000}"/>
    <cellStyle name="SAPBEXundefined 2 6 2" xfId="5058" xr:uid="{00000000-0005-0000-0000-000039540000}"/>
    <cellStyle name="SAPBEXundefined 2 6 3" xfId="7535" xr:uid="{00000000-0005-0000-0000-00003A540000}"/>
    <cellStyle name="SAPBEXundefined 2 6 4" xfId="9488" xr:uid="{00000000-0005-0000-0000-00003B540000}"/>
    <cellStyle name="SAPBEXundefined 2 6 5" xfId="11442" xr:uid="{00000000-0005-0000-0000-00003C540000}"/>
    <cellStyle name="SAPBEXundefined 2 6 6" xfId="13395" xr:uid="{00000000-0005-0000-0000-00003D540000}"/>
    <cellStyle name="SAPBEXundefined 2 6 7" xfId="7831" xr:uid="{00000000-0005-0000-0000-00003E540000}"/>
    <cellStyle name="SAPBEXundefined 2 6 8" xfId="17426" xr:uid="{00000000-0005-0000-0000-00003F540000}"/>
    <cellStyle name="SAPBEXundefined 2 6 9" xfId="19278" xr:uid="{00000000-0005-0000-0000-000040540000}"/>
    <cellStyle name="SAPBEXundefined 2 7" xfId="2604" xr:uid="{00000000-0005-0000-0000-000041540000}"/>
    <cellStyle name="SAPBEXundefined 2 7 10" xfId="21460" xr:uid="{00000000-0005-0000-0000-000042540000}"/>
    <cellStyle name="SAPBEXundefined 2 7 11" xfId="23013" xr:uid="{00000000-0005-0000-0000-000043540000}"/>
    <cellStyle name="SAPBEXundefined 2 7 2" xfId="5506" xr:uid="{00000000-0005-0000-0000-000044540000}"/>
    <cellStyle name="SAPBEXundefined 2 7 3" xfId="7982" xr:uid="{00000000-0005-0000-0000-000045540000}"/>
    <cellStyle name="SAPBEXundefined 2 7 4" xfId="9934" xr:uid="{00000000-0005-0000-0000-000046540000}"/>
    <cellStyle name="SAPBEXundefined 2 7 5" xfId="11889" xr:uid="{00000000-0005-0000-0000-000047540000}"/>
    <cellStyle name="SAPBEXundefined 2 7 6" xfId="13841" xr:uid="{00000000-0005-0000-0000-000048540000}"/>
    <cellStyle name="SAPBEXundefined 2 7 7" xfId="13081" xr:uid="{00000000-0005-0000-0000-000049540000}"/>
    <cellStyle name="SAPBEXundefined 2 7 8" xfId="17863" xr:uid="{00000000-0005-0000-0000-00004A540000}"/>
    <cellStyle name="SAPBEXundefined 2 7 9" xfId="19701" xr:uid="{00000000-0005-0000-0000-00004B540000}"/>
    <cellStyle name="SAPBEXundefined 2 8" xfId="2392" xr:uid="{00000000-0005-0000-0000-00004C540000}"/>
    <cellStyle name="SAPBEXundefined 2 8 10" xfId="21272" xr:uid="{00000000-0005-0000-0000-00004D540000}"/>
    <cellStyle name="SAPBEXundefined 2 8 11" xfId="22845" xr:uid="{00000000-0005-0000-0000-00004E540000}"/>
    <cellStyle name="SAPBEXundefined 2 8 2" xfId="5295" xr:uid="{00000000-0005-0000-0000-00004F540000}"/>
    <cellStyle name="SAPBEXundefined 2 8 3" xfId="7771" xr:uid="{00000000-0005-0000-0000-000050540000}"/>
    <cellStyle name="SAPBEXundefined 2 8 4" xfId="9724" xr:uid="{00000000-0005-0000-0000-000051540000}"/>
    <cellStyle name="SAPBEXundefined 2 8 5" xfId="11678" xr:uid="{00000000-0005-0000-0000-000052540000}"/>
    <cellStyle name="SAPBEXundefined 2 8 6" xfId="13630" xr:uid="{00000000-0005-0000-0000-000053540000}"/>
    <cellStyle name="SAPBEXundefined 2 8 7" xfId="15004" xr:uid="{00000000-0005-0000-0000-000054540000}"/>
    <cellStyle name="SAPBEXundefined 2 8 8" xfId="17658" xr:uid="{00000000-0005-0000-0000-000055540000}"/>
    <cellStyle name="SAPBEXundefined 2 8 9" xfId="19504" xr:uid="{00000000-0005-0000-0000-000056540000}"/>
    <cellStyle name="SAPBEXundefined 2 9" xfId="3334" xr:uid="{00000000-0005-0000-0000-000057540000}"/>
    <cellStyle name="SAPBEXundefined 20" xfId="3421" xr:uid="{00000000-0005-0000-0000-000058540000}"/>
    <cellStyle name="SAPBEXundefined 21" xfId="14839" xr:uid="{00000000-0005-0000-0000-000059540000}"/>
    <cellStyle name="SAPBEXundefined 22" xfId="19802" xr:uid="{00000000-0005-0000-0000-00005A540000}"/>
    <cellStyle name="SAPBEXundefined 23" xfId="18468" xr:uid="{00000000-0005-0000-0000-00005B540000}"/>
    <cellStyle name="SAPBEXundefined 3" xfId="472" xr:uid="{00000000-0005-0000-0000-00005C540000}"/>
    <cellStyle name="SAPBEXundefined 3 10" xfId="5853" xr:uid="{00000000-0005-0000-0000-00005D540000}"/>
    <cellStyle name="SAPBEXundefined 3 11" xfId="5914" xr:uid="{00000000-0005-0000-0000-00005E540000}"/>
    <cellStyle name="SAPBEXundefined 3 12" xfId="5910" xr:uid="{00000000-0005-0000-0000-00005F540000}"/>
    <cellStyle name="SAPBEXundefined 3 13" xfId="6494" xr:uid="{00000000-0005-0000-0000-000060540000}"/>
    <cellStyle name="SAPBEXundefined 3 14" xfId="14300" xr:uid="{00000000-0005-0000-0000-000061540000}"/>
    <cellStyle name="SAPBEXundefined 3 15" xfId="14748" xr:uid="{00000000-0005-0000-0000-000062540000}"/>
    <cellStyle name="SAPBEXundefined 3 16" xfId="15528" xr:uid="{00000000-0005-0000-0000-000063540000}"/>
    <cellStyle name="SAPBEXundefined 3 17" xfId="15641" xr:uid="{00000000-0005-0000-0000-000064540000}"/>
    <cellStyle name="SAPBEXundefined 3 18" xfId="13094" xr:uid="{00000000-0005-0000-0000-000065540000}"/>
    <cellStyle name="SAPBEXundefined 3 2" xfId="1020" xr:uid="{00000000-0005-0000-0000-000066540000}"/>
    <cellStyle name="SAPBEXundefined 3 2 10" xfId="20067" xr:uid="{00000000-0005-0000-0000-000067540000}"/>
    <cellStyle name="SAPBEXundefined 3 2 11" xfId="21814" xr:uid="{00000000-0005-0000-0000-000068540000}"/>
    <cellStyle name="SAPBEXundefined 3 2 2" xfId="3923" xr:uid="{00000000-0005-0000-0000-000069540000}"/>
    <cellStyle name="SAPBEXundefined 3 2 3" xfId="6401" xr:uid="{00000000-0005-0000-0000-00006A540000}"/>
    <cellStyle name="SAPBEXundefined 3 2 4" xfId="8358" xr:uid="{00000000-0005-0000-0000-00006B540000}"/>
    <cellStyle name="SAPBEXundefined 3 2 5" xfId="10311" xr:uid="{00000000-0005-0000-0000-00006C540000}"/>
    <cellStyle name="SAPBEXundefined 3 2 6" xfId="12266" xr:uid="{00000000-0005-0000-0000-00006D540000}"/>
    <cellStyle name="SAPBEXundefined 3 2 7" xfId="11714" xr:uid="{00000000-0005-0000-0000-00006E540000}"/>
    <cellStyle name="SAPBEXundefined 3 2 8" xfId="16344" xr:uid="{00000000-0005-0000-0000-00006F540000}"/>
    <cellStyle name="SAPBEXundefined 3 2 9" xfId="18232" xr:uid="{00000000-0005-0000-0000-000070540000}"/>
    <cellStyle name="SAPBEXundefined 3 3" xfId="1333" xr:uid="{00000000-0005-0000-0000-000071540000}"/>
    <cellStyle name="SAPBEXundefined 3 3 10" xfId="20318" xr:uid="{00000000-0005-0000-0000-000072540000}"/>
    <cellStyle name="SAPBEXundefined 3 3 11" xfId="22010" xr:uid="{00000000-0005-0000-0000-000073540000}"/>
    <cellStyle name="SAPBEXundefined 3 3 2" xfId="4236" xr:uid="{00000000-0005-0000-0000-000074540000}"/>
    <cellStyle name="SAPBEXundefined 3 3 3" xfId="6714" xr:uid="{00000000-0005-0000-0000-000075540000}"/>
    <cellStyle name="SAPBEXundefined 3 3 4" xfId="8670" xr:uid="{00000000-0005-0000-0000-000076540000}"/>
    <cellStyle name="SAPBEXundefined 3 3 5" xfId="10623" xr:uid="{00000000-0005-0000-0000-000077540000}"/>
    <cellStyle name="SAPBEXundefined 3 3 6" xfId="12577" xr:uid="{00000000-0005-0000-0000-000078540000}"/>
    <cellStyle name="SAPBEXundefined 3 3 7" xfId="14891" xr:uid="{00000000-0005-0000-0000-000079540000}"/>
    <cellStyle name="SAPBEXundefined 3 3 8" xfId="16639" xr:uid="{00000000-0005-0000-0000-00007A540000}"/>
    <cellStyle name="SAPBEXundefined 3 3 9" xfId="18511" xr:uid="{00000000-0005-0000-0000-00007B540000}"/>
    <cellStyle name="SAPBEXundefined 3 4" xfId="1678" xr:uid="{00000000-0005-0000-0000-00007C540000}"/>
    <cellStyle name="SAPBEXundefined 3 4 10" xfId="20646" xr:uid="{00000000-0005-0000-0000-00007D540000}"/>
    <cellStyle name="SAPBEXundefined 3 4 11" xfId="22318" xr:uid="{00000000-0005-0000-0000-00007E540000}"/>
    <cellStyle name="SAPBEXundefined 3 4 2" xfId="4581" xr:uid="{00000000-0005-0000-0000-00007F540000}"/>
    <cellStyle name="SAPBEXundefined 3 4 3" xfId="7059" xr:uid="{00000000-0005-0000-0000-000080540000}"/>
    <cellStyle name="SAPBEXundefined 3 4 4" xfId="9015" xr:uid="{00000000-0005-0000-0000-000081540000}"/>
    <cellStyle name="SAPBEXundefined 3 4 5" xfId="10968" xr:uid="{00000000-0005-0000-0000-000082540000}"/>
    <cellStyle name="SAPBEXundefined 3 4 6" xfId="12922" xr:uid="{00000000-0005-0000-0000-000083540000}"/>
    <cellStyle name="SAPBEXundefined 3 4 7" xfId="9773" xr:uid="{00000000-0005-0000-0000-000084540000}"/>
    <cellStyle name="SAPBEXundefined 3 4 8" xfId="16977" xr:uid="{00000000-0005-0000-0000-000085540000}"/>
    <cellStyle name="SAPBEXundefined 3 4 9" xfId="18848" xr:uid="{00000000-0005-0000-0000-000086540000}"/>
    <cellStyle name="SAPBEXundefined 3 5" xfId="1945" xr:uid="{00000000-0005-0000-0000-000087540000}"/>
    <cellStyle name="SAPBEXundefined 3 5 10" xfId="20856" xr:uid="{00000000-0005-0000-0000-000088540000}"/>
    <cellStyle name="SAPBEXundefined 3 5 11" xfId="22470" xr:uid="{00000000-0005-0000-0000-000089540000}"/>
    <cellStyle name="SAPBEXundefined 3 5 2" xfId="4848" xr:uid="{00000000-0005-0000-0000-00008A540000}"/>
    <cellStyle name="SAPBEXundefined 3 5 3" xfId="7326" xr:uid="{00000000-0005-0000-0000-00008B540000}"/>
    <cellStyle name="SAPBEXundefined 3 5 4" xfId="9280" xr:uid="{00000000-0005-0000-0000-00008C540000}"/>
    <cellStyle name="SAPBEXundefined 3 5 5" xfId="11234" xr:uid="{00000000-0005-0000-0000-00008D540000}"/>
    <cellStyle name="SAPBEXundefined 3 5 6" xfId="13186" xr:uid="{00000000-0005-0000-0000-00008E540000}"/>
    <cellStyle name="SAPBEXundefined 3 5 7" xfId="14249" xr:uid="{00000000-0005-0000-0000-00008F540000}"/>
    <cellStyle name="SAPBEXundefined 3 5 8" xfId="17222" xr:uid="{00000000-0005-0000-0000-000090540000}"/>
    <cellStyle name="SAPBEXundefined 3 5 9" xfId="19081" xr:uid="{00000000-0005-0000-0000-000091540000}"/>
    <cellStyle name="SAPBEXundefined 3 6" xfId="2247" xr:uid="{00000000-0005-0000-0000-000092540000}"/>
    <cellStyle name="SAPBEXundefined 3 6 10" xfId="21137" xr:uid="{00000000-0005-0000-0000-000093540000}"/>
    <cellStyle name="SAPBEXundefined 3 6 11" xfId="22722" xr:uid="{00000000-0005-0000-0000-000094540000}"/>
    <cellStyle name="SAPBEXundefined 3 6 2" xfId="5150" xr:uid="{00000000-0005-0000-0000-000095540000}"/>
    <cellStyle name="SAPBEXundefined 3 6 3" xfId="7626" xr:uid="{00000000-0005-0000-0000-000096540000}"/>
    <cellStyle name="SAPBEXundefined 3 6 4" xfId="9580" xr:uid="{00000000-0005-0000-0000-000097540000}"/>
    <cellStyle name="SAPBEXundefined 3 6 5" xfId="11534" xr:uid="{00000000-0005-0000-0000-000098540000}"/>
    <cellStyle name="SAPBEXundefined 3 6 6" xfId="13487" xr:uid="{00000000-0005-0000-0000-000099540000}"/>
    <cellStyle name="SAPBEXundefined 3 6 7" xfId="15869" xr:uid="{00000000-0005-0000-0000-00009A540000}"/>
    <cellStyle name="SAPBEXundefined 3 6 8" xfId="17518" xr:uid="{00000000-0005-0000-0000-00009B540000}"/>
    <cellStyle name="SAPBEXundefined 3 6 9" xfId="19367" xr:uid="{00000000-0005-0000-0000-00009C540000}"/>
    <cellStyle name="SAPBEXundefined 3 7" xfId="2486" xr:uid="{00000000-0005-0000-0000-00009D540000}"/>
    <cellStyle name="SAPBEXundefined 3 7 10" xfId="21344" xr:uid="{00000000-0005-0000-0000-00009E540000}"/>
    <cellStyle name="SAPBEXundefined 3 7 11" xfId="22898" xr:uid="{00000000-0005-0000-0000-00009F540000}"/>
    <cellStyle name="SAPBEXundefined 3 7 2" xfId="5388" xr:uid="{00000000-0005-0000-0000-0000A0540000}"/>
    <cellStyle name="SAPBEXundefined 3 7 3" xfId="7864" xr:uid="{00000000-0005-0000-0000-0000A1540000}"/>
    <cellStyle name="SAPBEXundefined 3 7 4" xfId="9816" xr:uid="{00000000-0005-0000-0000-0000A2540000}"/>
    <cellStyle name="SAPBEXundefined 3 7 5" xfId="11771" xr:uid="{00000000-0005-0000-0000-0000A3540000}"/>
    <cellStyle name="SAPBEXundefined 3 7 6" xfId="13723" xr:uid="{00000000-0005-0000-0000-0000A4540000}"/>
    <cellStyle name="SAPBEXundefined 3 7 7" xfId="15629" xr:uid="{00000000-0005-0000-0000-0000A5540000}"/>
    <cellStyle name="SAPBEXundefined 3 7 8" xfId="17745" xr:uid="{00000000-0005-0000-0000-0000A6540000}"/>
    <cellStyle name="SAPBEXundefined 3 7 9" xfId="19584" xr:uid="{00000000-0005-0000-0000-0000A7540000}"/>
    <cellStyle name="SAPBEXundefined 3 8" xfId="2811" xr:uid="{00000000-0005-0000-0000-0000A8540000}"/>
    <cellStyle name="SAPBEXundefined 3 8 10" xfId="21648" xr:uid="{00000000-0005-0000-0000-0000A9540000}"/>
    <cellStyle name="SAPBEXundefined 3 8 11" xfId="23178" xr:uid="{00000000-0005-0000-0000-0000AA540000}"/>
    <cellStyle name="SAPBEXundefined 3 8 2" xfId="5713" xr:uid="{00000000-0005-0000-0000-0000AB540000}"/>
    <cellStyle name="SAPBEXundefined 3 8 3" xfId="8189" xr:uid="{00000000-0005-0000-0000-0000AC540000}"/>
    <cellStyle name="SAPBEXundefined 3 8 4" xfId="10141" xr:uid="{00000000-0005-0000-0000-0000AD540000}"/>
    <cellStyle name="SAPBEXundefined 3 8 5" xfId="12096" xr:uid="{00000000-0005-0000-0000-0000AE540000}"/>
    <cellStyle name="SAPBEXundefined 3 8 6" xfId="14046" xr:uid="{00000000-0005-0000-0000-0000AF540000}"/>
    <cellStyle name="SAPBEXundefined 3 8 7" xfId="16175" xr:uid="{00000000-0005-0000-0000-0000B0540000}"/>
    <cellStyle name="SAPBEXundefined 3 8 8" xfId="18063" xr:uid="{00000000-0005-0000-0000-0000B1540000}"/>
    <cellStyle name="SAPBEXundefined 3 8 9" xfId="19898" xr:uid="{00000000-0005-0000-0000-0000B2540000}"/>
    <cellStyle name="SAPBEXundefined 3 9" xfId="3375" xr:uid="{00000000-0005-0000-0000-0000B3540000}"/>
    <cellStyle name="SAPBEXundefined 4" xfId="389" xr:uid="{00000000-0005-0000-0000-0000B4540000}"/>
    <cellStyle name="SAPBEXundefined 4 10" xfId="3164" xr:uid="{00000000-0005-0000-0000-0000B5540000}"/>
    <cellStyle name="SAPBEXundefined 4 11" xfId="7147" xr:uid="{00000000-0005-0000-0000-0000B6540000}"/>
    <cellStyle name="SAPBEXundefined 4 12" xfId="8459" xr:uid="{00000000-0005-0000-0000-0000B7540000}"/>
    <cellStyle name="SAPBEXundefined 4 13" xfId="10412" xr:uid="{00000000-0005-0000-0000-0000B8540000}"/>
    <cellStyle name="SAPBEXundefined 4 14" xfId="7135" xr:uid="{00000000-0005-0000-0000-0000B9540000}"/>
    <cellStyle name="SAPBEXundefined 4 15" xfId="14632" xr:uid="{00000000-0005-0000-0000-0000BA540000}"/>
    <cellStyle name="SAPBEXundefined 4 16" xfId="16442" xr:uid="{00000000-0005-0000-0000-0000BB540000}"/>
    <cellStyle name="SAPBEXundefined 4 17" xfId="18329" xr:uid="{00000000-0005-0000-0000-0000BC540000}"/>
    <cellStyle name="SAPBEXundefined 4 18" xfId="20162" xr:uid="{00000000-0005-0000-0000-0000BD540000}"/>
    <cellStyle name="SAPBEXundefined 4 2" xfId="937" xr:uid="{00000000-0005-0000-0000-0000BE540000}"/>
    <cellStyle name="SAPBEXundefined 4 2 10" xfId="19986" xr:uid="{00000000-0005-0000-0000-0000BF540000}"/>
    <cellStyle name="SAPBEXundefined 4 2 11" xfId="21733" xr:uid="{00000000-0005-0000-0000-0000C0540000}"/>
    <cellStyle name="SAPBEXundefined 4 2 2" xfId="3840" xr:uid="{00000000-0005-0000-0000-0000C1540000}"/>
    <cellStyle name="SAPBEXundefined 4 2 3" xfId="6318" xr:uid="{00000000-0005-0000-0000-0000C2540000}"/>
    <cellStyle name="SAPBEXundefined 4 2 4" xfId="8275" xr:uid="{00000000-0005-0000-0000-0000C3540000}"/>
    <cellStyle name="SAPBEXundefined 4 2 5" xfId="10228" xr:uid="{00000000-0005-0000-0000-0000C4540000}"/>
    <cellStyle name="SAPBEXundefined 4 2 6" xfId="12183" xr:uid="{00000000-0005-0000-0000-0000C5540000}"/>
    <cellStyle name="SAPBEXundefined 4 2 7" xfId="14497" xr:uid="{00000000-0005-0000-0000-0000C6540000}"/>
    <cellStyle name="SAPBEXundefined 4 2 8" xfId="16261" xr:uid="{00000000-0005-0000-0000-0000C7540000}"/>
    <cellStyle name="SAPBEXundefined 4 2 9" xfId="18150" xr:uid="{00000000-0005-0000-0000-0000C8540000}"/>
    <cellStyle name="SAPBEXundefined 4 3" xfId="1251" xr:uid="{00000000-0005-0000-0000-0000C9540000}"/>
    <cellStyle name="SAPBEXundefined 4 3 10" xfId="20238" xr:uid="{00000000-0005-0000-0000-0000CA540000}"/>
    <cellStyle name="SAPBEXundefined 4 3 11" xfId="21930" xr:uid="{00000000-0005-0000-0000-0000CB540000}"/>
    <cellStyle name="SAPBEXundefined 4 3 2" xfId="4154" xr:uid="{00000000-0005-0000-0000-0000CC540000}"/>
    <cellStyle name="SAPBEXundefined 4 3 3" xfId="6632" xr:uid="{00000000-0005-0000-0000-0000CD540000}"/>
    <cellStyle name="SAPBEXundefined 4 3 4" xfId="8588" xr:uid="{00000000-0005-0000-0000-0000CE540000}"/>
    <cellStyle name="SAPBEXundefined 4 3 5" xfId="10541" xr:uid="{00000000-0005-0000-0000-0000CF540000}"/>
    <cellStyle name="SAPBEXundefined 4 3 6" xfId="12495" xr:uid="{00000000-0005-0000-0000-0000D0540000}"/>
    <cellStyle name="SAPBEXundefined 4 3 7" xfId="15083" xr:uid="{00000000-0005-0000-0000-0000D1540000}"/>
    <cellStyle name="SAPBEXundefined 4 3 8" xfId="16557" xr:uid="{00000000-0005-0000-0000-0000D2540000}"/>
    <cellStyle name="SAPBEXundefined 4 3 9" xfId="18430" xr:uid="{00000000-0005-0000-0000-0000D3540000}"/>
    <cellStyle name="SAPBEXundefined 4 4" xfId="1597" xr:uid="{00000000-0005-0000-0000-0000D4540000}"/>
    <cellStyle name="SAPBEXundefined 4 4 10" xfId="20565" xr:uid="{00000000-0005-0000-0000-0000D5540000}"/>
    <cellStyle name="SAPBEXundefined 4 4 11" xfId="22237" xr:uid="{00000000-0005-0000-0000-0000D6540000}"/>
    <cellStyle name="SAPBEXundefined 4 4 2" xfId="4500" xr:uid="{00000000-0005-0000-0000-0000D7540000}"/>
    <cellStyle name="SAPBEXundefined 4 4 3" xfId="6978" xr:uid="{00000000-0005-0000-0000-0000D8540000}"/>
    <cellStyle name="SAPBEXundefined 4 4 4" xfId="8934" xr:uid="{00000000-0005-0000-0000-0000D9540000}"/>
    <cellStyle name="SAPBEXundefined 4 4 5" xfId="10887" xr:uid="{00000000-0005-0000-0000-0000DA540000}"/>
    <cellStyle name="SAPBEXundefined 4 4 6" xfId="12841" xr:uid="{00000000-0005-0000-0000-0000DB540000}"/>
    <cellStyle name="SAPBEXundefined 4 4 7" xfId="14415" xr:uid="{00000000-0005-0000-0000-0000DC540000}"/>
    <cellStyle name="SAPBEXundefined 4 4 8" xfId="16896" xr:uid="{00000000-0005-0000-0000-0000DD540000}"/>
    <cellStyle name="SAPBEXundefined 4 4 9" xfId="18767" xr:uid="{00000000-0005-0000-0000-0000DE540000}"/>
    <cellStyle name="SAPBEXundefined 4 5" xfId="1410" xr:uid="{00000000-0005-0000-0000-0000DF540000}"/>
    <cellStyle name="SAPBEXundefined 4 5 10" xfId="20390" xr:uid="{00000000-0005-0000-0000-0000E0540000}"/>
    <cellStyle name="SAPBEXundefined 4 5 11" xfId="22080" xr:uid="{00000000-0005-0000-0000-0000E1540000}"/>
    <cellStyle name="SAPBEXundefined 4 5 2" xfId="4313" xr:uid="{00000000-0005-0000-0000-0000E2540000}"/>
    <cellStyle name="SAPBEXundefined 4 5 3" xfId="6791" xr:uid="{00000000-0005-0000-0000-0000E3540000}"/>
    <cellStyle name="SAPBEXundefined 4 5 4" xfId="8747" xr:uid="{00000000-0005-0000-0000-0000E4540000}"/>
    <cellStyle name="SAPBEXundefined 4 5 5" xfId="10700" xr:uid="{00000000-0005-0000-0000-0000E5540000}"/>
    <cellStyle name="SAPBEXundefined 4 5 6" xfId="12654" xr:uid="{00000000-0005-0000-0000-0000E6540000}"/>
    <cellStyle name="SAPBEXundefined 4 5 7" xfId="14611" xr:uid="{00000000-0005-0000-0000-0000E7540000}"/>
    <cellStyle name="SAPBEXundefined 4 5 8" xfId="16711" xr:uid="{00000000-0005-0000-0000-0000E8540000}"/>
    <cellStyle name="SAPBEXundefined 4 5 9" xfId="18584" xr:uid="{00000000-0005-0000-0000-0000E9540000}"/>
    <cellStyle name="SAPBEXundefined 4 6" xfId="2059" xr:uid="{00000000-0005-0000-0000-0000EA540000}"/>
    <cellStyle name="SAPBEXundefined 4 6 10" xfId="20961" xr:uid="{00000000-0005-0000-0000-0000EB540000}"/>
    <cellStyle name="SAPBEXundefined 4 6 11" xfId="22571" xr:uid="{00000000-0005-0000-0000-0000EC540000}"/>
    <cellStyle name="SAPBEXundefined 4 6 2" xfId="4962" xr:uid="{00000000-0005-0000-0000-0000ED540000}"/>
    <cellStyle name="SAPBEXundefined 4 6 3" xfId="7439" xr:uid="{00000000-0005-0000-0000-0000EE540000}"/>
    <cellStyle name="SAPBEXundefined 4 6 4" xfId="9392" xr:uid="{00000000-0005-0000-0000-0000EF540000}"/>
    <cellStyle name="SAPBEXundefined 4 6 5" xfId="11347" xr:uid="{00000000-0005-0000-0000-0000F0540000}"/>
    <cellStyle name="SAPBEXundefined 4 6 6" xfId="13299" xr:uid="{00000000-0005-0000-0000-0000F1540000}"/>
    <cellStyle name="SAPBEXundefined 4 6 7" xfId="11580" xr:uid="{00000000-0005-0000-0000-0000F2540000}"/>
    <cellStyle name="SAPBEXundefined 4 6 8" xfId="17331" xr:uid="{00000000-0005-0000-0000-0000F3540000}"/>
    <cellStyle name="SAPBEXundefined 4 6 9" xfId="19186" xr:uid="{00000000-0005-0000-0000-0000F4540000}"/>
    <cellStyle name="SAPBEXundefined 4 7" xfId="2689" xr:uid="{00000000-0005-0000-0000-0000F5540000}"/>
    <cellStyle name="SAPBEXundefined 4 7 10" xfId="21528" xr:uid="{00000000-0005-0000-0000-0000F6540000}"/>
    <cellStyle name="SAPBEXundefined 4 7 11" xfId="23065" xr:uid="{00000000-0005-0000-0000-0000F7540000}"/>
    <cellStyle name="SAPBEXundefined 4 7 2" xfId="5591" xr:uid="{00000000-0005-0000-0000-0000F8540000}"/>
    <cellStyle name="SAPBEXundefined 4 7 3" xfId="8067" xr:uid="{00000000-0005-0000-0000-0000F9540000}"/>
    <cellStyle name="SAPBEXundefined 4 7 4" xfId="10019" xr:uid="{00000000-0005-0000-0000-0000FA540000}"/>
    <cellStyle name="SAPBEXundefined 4 7 5" xfId="11974" xr:uid="{00000000-0005-0000-0000-0000FB540000}"/>
    <cellStyle name="SAPBEXundefined 4 7 6" xfId="13924" xr:uid="{00000000-0005-0000-0000-0000FC540000}"/>
    <cellStyle name="SAPBEXundefined 4 7 7" xfId="16053" xr:uid="{00000000-0005-0000-0000-0000FD540000}"/>
    <cellStyle name="SAPBEXundefined 4 7 8" xfId="17942" xr:uid="{00000000-0005-0000-0000-0000FE540000}"/>
    <cellStyle name="SAPBEXundefined 4 7 9" xfId="19778" xr:uid="{00000000-0005-0000-0000-0000FF540000}"/>
    <cellStyle name="SAPBEXundefined 4 8" xfId="2865" xr:uid="{00000000-0005-0000-0000-000000550000}"/>
    <cellStyle name="SAPBEXundefined 4 8 10" xfId="21702" xr:uid="{00000000-0005-0000-0000-000001550000}"/>
    <cellStyle name="SAPBEXundefined 4 8 11" xfId="23231" xr:uid="{00000000-0005-0000-0000-000002550000}"/>
    <cellStyle name="SAPBEXundefined 4 8 2" xfId="5767" xr:uid="{00000000-0005-0000-0000-000003550000}"/>
    <cellStyle name="SAPBEXundefined 4 8 3" xfId="8243" xr:uid="{00000000-0005-0000-0000-000004550000}"/>
    <cellStyle name="SAPBEXundefined 4 8 4" xfId="10195" xr:uid="{00000000-0005-0000-0000-000005550000}"/>
    <cellStyle name="SAPBEXundefined 4 8 5" xfId="12150" xr:uid="{00000000-0005-0000-0000-000006550000}"/>
    <cellStyle name="SAPBEXundefined 4 8 6" xfId="14100" xr:uid="{00000000-0005-0000-0000-000007550000}"/>
    <cellStyle name="SAPBEXundefined 4 8 7" xfId="16229" xr:uid="{00000000-0005-0000-0000-000008550000}"/>
    <cellStyle name="SAPBEXundefined 4 8 8" xfId="18117" xr:uid="{00000000-0005-0000-0000-000009550000}"/>
    <cellStyle name="SAPBEXundefined 4 8 9" xfId="19952" xr:uid="{00000000-0005-0000-0000-00000A550000}"/>
    <cellStyle name="SAPBEXundefined 4 9" xfId="3292" xr:uid="{00000000-0005-0000-0000-00000B550000}"/>
    <cellStyle name="SAPBEXundefined 5" xfId="502" xr:uid="{00000000-0005-0000-0000-00000C550000}"/>
    <cellStyle name="SAPBEXundefined 5 10" xfId="5883" xr:uid="{00000000-0005-0000-0000-00000D550000}"/>
    <cellStyle name="SAPBEXundefined 5 11" xfId="3494" xr:uid="{00000000-0005-0000-0000-00000E550000}"/>
    <cellStyle name="SAPBEXundefined 5 12" xfId="5974" xr:uid="{00000000-0005-0000-0000-00000F550000}"/>
    <cellStyle name="SAPBEXundefined 5 13" xfId="2992" xr:uid="{00000000-0005-0000-0000-000010550000}"/>
    <cellStyle name="SAPBEXundefined 5 14" xfId="15432" xr:uid="{00000000-0005-0000-0000-000011550000}"/>
    <cellStyle name="SAPBEXundefined 5 15" xfId="13089" xr:uid="{00000000-0005-0000-0000-000012550000}"/>
    <cellStyle name="SAPBEXundefined 5 16" xfId="16003" xr:uid="{00000000-0005-0000-0000-000013550000}"/>
    <cellStyle name="SAPBEXundefined 5 17" xfId="15831" xr:uid="{00000000-0005-0000-0000-000014550000}"/>
    <cellStyle name="SAPBEXundefined 5 18" xfId="16005" xr:uid="{00000000-0005-0000-0000-000015550000}"/>
    <cellStyle name="SAPBEXundefined 5 2" xfId="1050" xr:uid="{00000000-0005-0000-0000-000016550000}"/>
    <cellStyle name="SAPBEXundefined 5 2 10" xfId="20097" xr:uid="{00000000-0005-0000-0000-000017550000}"/>
    <cellStyle name="SAPBEXundefined 5 2 11" xfId="21844" xr:uid="{00000000-0005-0000-0000-000018550000}"/>
    <cellStyle name="SAPBEXundefined 5 2 2" xfId="3953" xr:uid="{00000000-0005-0000-0000-000019550000}"/>
    <cellStyle name="SAPBEXundefined 5 2 3" xfId="6431" xr:uid="{00000000-0005-0000-0000-00001A550000}"/>
    <cellStyle name="SAPBEXundefined 5 2 4" xfId="8388" xr:uid="{00000000-0005-0000-0000-00001B550000}"/>
    <cellStyle name="SAPBEXundefined 5 2 5" xfId="10341" xr:uid="{00000000-0005-0000-0000-00001C550000}"/>
    <cellStyle name="SAPBEXundefined 5 2 6" xfId="12296" xr:uid="{00000000-0005-0000-0000-00001D550000}"/>
    <cellStyle name="SAPBEXundefined 5 2 7" xfId="14222" xr:uid="{00000000-0005-0000-0000-00001E550000}"/>
    <cellStyle name="SAPBEXundefined 5 2 8" xfId="16374" xr:uid="{00000000-0005-0000-0000-00001F550000}"/>
    <cellStyle name="SAPBEXundefined 5 2 9" xfId="18262" xr:uid="{00000000-0005-0000-0000-000020550000}"/>
    <cellStyle name="SAPBEXundefined 5 3" xfId="1363" xr:uid="{00000000-0005-0000-0000-000021550000}"/>
    <cellStyle name="SAPBEXundefined 5 3 10" xfId="20348" xr:uid="{00000000-0005-0000-0000-000022550000}"/>
    <cellStyle name="SAPBEXundefined 5 3 11" xfId="22040" xr:uid="{00000000-0005-0000-0000-000023550000}"/>
    <cellStyle name="SAPBEXundefined 5 3 2" xfId="4266" xr:uid="{00000000-0005-0000-0000-000024550000}"/>
    <cellStyle name="SAPBEXundefined 5 3 3" xfId="6744" xr:uid="{00000000-0005-0000-0000-000025550000}"/>
    <cellStyle name="SAPBEXundefined 5 3 4" xfId="8700" xr:uid="{00000000-0005-0000-0000-000026550000}"/>
    <cellStyle name="SAPBEXundefined 5 3 5" xfId="10653" xr:uid="{00000000-0005-0000-0000-000027550000}"/>
    <cellStyle name="SAPBEXundefined 5 3 6" xfId="12607" xr:uid="{00000000-0005-0000-0000-000028550000}"/>
    <cellStyle name="SAPBEXundefined 5 3 7" xfId="14610" xr:uid="{00000000-0005-0000-0000-000029550000}"/>
    <cellStyle name="SAPBEXundefined 5 3 8" xfId="16669" xr:uid="{00000000-0005-0000-0000-00002A550000}"/>
    <cellStyle name="SAPBEXundefined 5 3 9" xfId="18541" xr:uid="{00000000-0005-0000-0000-00002B550000}"/>
    <cellStyle name="SAPBEXundefined 5 4" xfId="1708" xr:uid="{00000000-0005-0000-0000-00002C550000}"/>
    <cellStyle name="SAPBEXundefined 5 4 10" xfId="20676" xr:uid="{00000000-0005-0000-0000-00002D550000}"/>
    <cellStyle name="SAPBEXundefined 5 4 11" xfId="22348" xr:uid="{00000000-0005-0000-0000-00002E550000}"/>
    <cellStyle name="SAPBEXundefined 5 4 2" xfId="4611" xr:uid="{00000000-0005-0000-0000-00002F550000}"/>
    <cellStyle name="SAPBEXundefined 5 4 3" xfId="7089" xr:uid="{00000000-0005-0000-0000-000030550000}"/>
    <cellStyle name="SAPBEXundefined 5 4 4" xfId="9045" xr:uid="{00000000-0005-0000-0000-000031550000}"/>
    <cellStyle name="SAPBEXundefined 5 4 5" xfId="10998" xr:uid="{00000000-0005-0000-0000-000032550000}"/>
    <cellStyle name="SAPBEXundefined 5 4 6" xfId="12952" xr:uid="{00000000-0005-0000-0000-000033550000}"/>
    <cellStyle name="SAPBEXundefined 5 4 7" xfId="15808" xr:uid="{00000000-0005-0000-0000-000034550000}"/>
    <cellStyle name="SAPBEXundefined 5 4 8" xfId="17007" xr:uid="{00000000-0005-0000-0000-000035550000}"/>
    <cellStyle name="SAPBEXundefined 5 4 9" xfId="18878" xr:uid="{00000000-0005-0000-0000-000036550000}"/>
    <cellStyle name="SAPBEXundefined 5 5" xfId="1975" xr:uid="{00000000-0005-0000-0000-000037550000}"/>
    <cellStyle name="SAPBEXundefined 5 5 10" xfId="20886" xr:uid="{00000000-0005-0000-0000-000038550000}"/>
    <cellStyle name="SAPBEXundefined 5 5 11" xfId="22500" xr:uid="{00000000-0005-0000-0000-000039550000}"/>
    <cellStyle name="SAPBEXundefined 5 5 2" xfId="4878" xr:uid="{00000000-0005-0000-0000-00003A550000}"/>
    <cellStyle name="SAPBEXundefined 5 5 3" xfId="7356" xr:uid="{00000000-0005-0000-0000-00003B550000}"/>
    <cellStyle name="SAPBEXundefined 5 5 4" xfId="9310" xr:uid="{00000000-0005-0000-0000-00003C550000}"/>
    <cellStyle name="SAPBEXundefined 5 5 5" xfId="11264" xr:uid="{00000000-0005-0000-0000-00003D550000}"/>
    <cellStyle name="SAPBEXundefined 5 5 6" xfId="13216" xr:uid="{00000000-0005-0000-0000-00003E550000}"/>
    <cellStyle name="SAPBEXundefined 5 5 7" xfId="11127" xr:uid="{00000000-0005-0000-0000-00003F550000}"/>
    <cellStyle name="SAPBEXundefined 5 5 8" xfId="17252" xr:uid="{00000000-0005-0000-0000-000040550000}"/>
    <cellStyle name="SAPBEXundefined 5 5 9" xfId="19111" xr:uid="{00000000-0005-0000-0000-000041550000}"/>
    <cellStyle name="SAPBEXundefined 5 6" xfId="2277" xr:uid="{00000000-0005-0000-0000-000042550000}"/>
    <cellStyle name="SAPBEXundefined 5 6 10" xfId="21167" xr:uid="{00000000-0005-0000-0000-000043550000}"/>
    <cellStyle name="SAPBEXundefined 5 6 11" xfId="22752" xr:uid="{00000000-0005-0000-0000-000044550000}"/>
    <cellStyle name="SAPBEXundefined 5 6 2" xfId="5180" xr:uid="{00000000-0005-0000-0000-000045550000}"/>
    <cellStyle name="SAPBEXundefined 5 6 3" xfId="7656" xr:uid="{00000000-0005-0000-0000-000046550000}"/>
    <cellStyle name="SAPBEXundefined 5 6 4" xfId="9610" xr:uid="{00000000-0005-0000-0000-000047550000}"/>
    <cellStyle name="SAPBEXundefined 5 6 5" xfId="11564" xr:uid="{00000000-0005-0000-0000-000048550000}"/>
    <cellStyle name="SAPBEXundefined 5 6 6" xfId="13517" xr:uid="{00000000-0005-0000-0000-000049550000}"/>
    <cellStyle name="SAPBEXundefined 5 6 7" xfId="10403" xr:uid="{00000000-0005-0000-0000-00004A550000}"/>
    <cellStyle name="SAPBEXundefined 5 6 8" xfId="17548" xr:uid="{00000000-0005-0000-0000-00004B550000}"/>
    <cellStyle name="SAPBEXundefined 5 6 9" xfId="19397" xr:uid="{00000000-0005-0000-0000-00004C550000}"/>
    <cellStyle name="SAPBEXundefined 5 7" xfId="2702" xr:uid="{00000000-0005-0000-0000-00004D550000}"/>
    <cellStyle name="SAPBEXundefined 5 7 10" xfId="21541" xr:uid="{00000000-0005-0000-0000-00004E550000}"/>
    <cellStyle name="SAPBEXundefined 5 7 11" xfId="23078" xr:uid="{00000000-0005-0000-0000-00004F550000}"/>
    <cellStyle name="SAPBEXundefined 5 7 2" xfId="5604" xr:uid="{00000000-0005-0000-0000-000050550000}"/>
    <cellStyle name="SAPBEXundefined 5 7 3" xfId="8080" xr:uid="{00000000-0005-0000-0000-000051550000}"/>
    <cellStyle name="SAPBEXundefined 5 7 4" xfId="10032" xr:uid="{00000000-0005-0000-0000-000052550000}"/>
    <cellStyle name="SAPBEXundefined 5 7 5" xfId="11987" xr:uid="{00000000-0005-0000-0000-000053550000}"/>
    <cellStyle name="SAPBEXundefined 5 7 6" xfId="13937" xr:uid="{00000000-0005-0000-0000-000054550000}"/>
    <cellStyle name="SAPBEXundefined 5 7 7" xfId="16066" xr:uid="{00000000-0005-0000-0000-000055550000}"/>
    <cellStyle name="SAPBEXundefined 5 7 8" xfId="17955" xr:uid="{00000000-0005-0000-0000-000056550000}"/>
    <cellStyle name="SAPBEXundefined 5 7 9" xfId="19791" xr:uid="{00000000-0005-0000-0000-000057550000}"/>
    <cellStyle name="SAPBEXundefined 5 8" xfId="2878" xr:uid="{00000000-0005-0000-0000-000058550000}"/>
    <cellStyle name="SAPBEXundefined 5 8 10" xfId="21715" xr:uid="{00000000-0005-0000-0000-000059550000}"/>
    <cellStyle name="SAPBEXundefined 5 8 11" xfId="23244" xr:uid="{00000000-0005-0000-0000-00005A550000}"/>
    <cellStyle name="SAPBEXundefined 5 8 2" xfId="5780" xr:uid="{00000000-0005-0000-0000-00005B550000}"/>
    <cellStyle name="SAPBEXundefined 5 8 3" xfId="8256" xr:uid="{00000000-0005-0000-0000-00005C550000}"/>
    <cellStyle name="SAPBEXundefined 5 8 4" xfId="10208" xr:uid="{00000000-0005-0000-0000-00005D550000}"/>
    <cellStyle name="SAPBEXundefined 5 8 5" xfId="12163" xr:uid="{00000000-0005-0000-0000-00005E550000}"/>
    <cellStyle name="SAPBEXundefined 5 8 6" xfId="14113" xr:uid="{00000000-0005-0000-0000-00005F550000}"/>
    <cellStyle name="SAPBEXundefined 5 8 7" xfId="16242" xr:uid="{00000000-0005-0000-0000-000060550000}"/>
    <cellStyle name="SAPBEXundefined 5 8 8" xfId="18130" xr:uid="{00000000-0005-0000-0000-000061550000}"/>
    <cellStyle name="SAPBEXundefined 5 8 9" xfId="19965" xr:uid="{00000000-0005-0000-0000-000062550000}"/>
    <cellStyle name="SAPBEXundefined 5 9" xfId="3405" xr:uid="{00000000-0005-0000-0000-000063550000}"/>
    <cellStyle name="SAPBEXundefined 6" xfId="889" xr:uid="{00000000-0005-0000-0000-000064550000}"/>
    <cellStyle name="SAPBEXundefined 6 10" xfId="6098" xr:uid="{00000000-0005-0000-0000-000065550000}"/>
    <cellStyle name="SAPBEXundefined 6 11" xfId="16456" xr:uid="{00000000-0005-0000-0000-000066550000}"/>
    <cellStyle name="SAPBEXundefined 6 12" xfId="19546" xr:uid="{00000000-0005-0000-0000-000067550000}"/>
    <cellStyle name="SAPBEXundefined 6 13" xfId="20176" xr:uid="{00000000-0005-0000-0000-000068550000}"/>
    <cellStyle name="SAPBEXundefined 6 2" xfId="2705" xr:uid="{00000000-0005-0000-0000-000069550000}"/>
    <cellStyle name="SAPBEXundefined 6 2 10" xfId="21544" xr:uid="{00000000-0005-0000-0000-00006A550000}"/>
    <cellStyle name="SAPBEXundefined 6 2 11" xfId="23081" xr:uid="{00000000-0005-0000-0000-00006B550000}"/>
    <cellStyle name="SAPBEXundefined 6 2 2" xfId="5607" xr:uid="{00000000-0005-0000-0000-00006C550000}"/>
    <cellStyle name="SAPBEXundefined 6 2 3" xfId="8083" xr:uid="{00000000-0005-0000-0000-00006D550000}"/>
    <cellStyle name="SAPBEXundefined 6 2 4" xfId="10035" xr:uid="{00000000-0005-0000-0000-00006E550000}"/>
    <cellStyle name="SAPBEXundefined 6 2 5" xfId="11990" xr:uid="{00000000-0005-0000-0000-00006F550000}"/>
    <cellStyle name="SAPBEXundefined 6 2 6" xfId="13940" xr:uid="{00000000-0005-0000-0000-000070550000}"/>
    <cellStyle name="SAPBEXundefined 6 2 7" xfId="16069" xr:uid="{00000000-0005-0000-0000-000071550000}"/>
    <cellStyle name="SAPBEXundefined 6 2 8" xfId="17958" xr:uid="{00000000-0005-0000-0000-000072550000}"/>
    <cellStyle name="SAPBEXundefined 6 2 9" xfId="19794" xr:uid="{00000000-0005-0000-0000-000073550000}"/>
    <cellStyle name="SAPBEXundefined 6 3" xfId="2881" xr:uid="{00000000-0005-0000-0000-000074550000}"/>
    <cellStyle name="SAPBEXundefined 6 3 10" xfId="21718" xr:uid="{00000000-0005-0000-0000-000075550000}"/>
    <cellStyle name="SAPBEXundefined 6 3 11" xfId="23247" xr:uid="{00000000-0005-0000-0000-000076550000}"/>
    <cellStyle name="SAPBEXundefined 6 3 2" xfId="5783" xr:uid="{00000000-0005-0000-0000-000077550000}"/>
    <cellStyle name="SAPBEXundefined 6 3 3" xfId="8259" xr:uid="{00000000-0005-0000-0000-000078550000}"/>
    <cellStyle name="SAPBEXundefined 6 3 4" xfId="10211" xr:uid="{00000000-0005-0000-0000-000079550000}"/>
    <cellStyle name="SAPBEXundefined 6 3 5" xfId="12166" xr:uid="{00000000-0005-0000-0000-00007A550000}"/>
    <cellStyle name="SAPBEXundefined 6 3 6" xfId="14116" xr:uid="{00000000-0005-0000-0000-00007B550000}"/>
    <cellStyle name="SAPBEXundefined 6 3 7" xfId="16245" xr:uid="{00000000-0005-0000-0000-00007C550000}"/>
    <cellStyle name="SAPBEXundefined 6 3 8" xfId="18133" xr:uid="{00000000-0005-0000-0000-00007D550000}"/>
    <cellStyle name="SAPBEXundefined 6 3 9" xfId="19968" xr:uid="{00000000-0005-0000-0000-00007E550000}"/>
    <cellStyle name="SAPBEXundefined 6 4" xfId="3792" xr:uid="{00000000-0005-0000-0000-00007F550000}"/>
    <cellStyle name="SAPBEXundefined 6 5" xfId="6270" xr:uid="{00000000-0005-0000-0000-000080550000}"/>
    <cellStyle name="SAPBEXundefined 6 6" xfId="7162" xr:uid="{00000000-0005-0000-0000-000081550000}"/>
    <cellStyle name="SAPBEXundefined 6 7" xfId="8474" xr:uid="{00000000-0005-0000-0000-000082550000}"/>
    <cellStyle name="SAPBEXundefined 6 8" xfId="10427" xr:uid="{00000000-0005-0000-0000-000083550000}"/>
    <cellStyle name="SAPBEXundefined 6 9" xfId="13696" xr:uid="{00000000-0005-0000-0000-000084550000}"/>
    <cellStyle name="SAPBEXundefined 7" xfId="842" xr:uid="{00000000-0005-0000-0000-000085550000}"/>
    <cellStyle name="SAPBEXundefined 7 10" xfId="14907" xr:uid="{00000000-0005-0000-0000-000086550000}"/>
    <cellStyle name="SAPBEXundefined 7 11" xfId="20754" xr:uid="{00000000-0005-0000-0000-000087550000}"/>
    <cellStyle name="SAPBEXundefined 7 2" xfId="3745" xr:uid="{00000000-0005-0000-0000-000088550000}"/>
    <cellStyle name="SAPBEXundefined 7 3" xfId="6223" xr:uid="{00000000-0005-0000-0000-000089550000}"/>
    <cellStyle name="SAPBEXundefined 7 4" xfId="6528" xr:uid="{00000000-0005-0000-0000-00008A550000}"/>
    <cellStyle name="SAPBEXundefined 7 5" xfId="9129" xr:uid="{00000000-0005-0000-0000-00008B550000}"/>
    <cellStyle name="SAPBEXundefined 7 6" xfId="11083" xr:uid="{00000000-0005-0000-0000-00008C550000}"/>
    <cellStyle name="SAPBEXundefined 7 7" xfId="13345" xr:uid="{00000000-0005-0000-0000-00008D550000}"/>
    <cellStyle name="SAPBEXundefined 7 8" xfId="15700" xr:uid="{00000000-0005-0000-0000-00008E550000}"/>
    <cellStyle name="SAPBEXundefined 7 9" xfId="17087" xr:uid="{00000000-0005-0000-0000-00008F550000}"/>
    <cellStyle name="SAPBEXundefined 8" xfId="1549" xr:uid="{00000000-0005-0000-0000-000090550000}"/>
    <cellStyle name="SAPBEXundefined 8 10" xfId="20518" xr:uid="{00000000-0005-0000-0000-000091550000}"/>
    <cellStyle name="SAPBEXundefined 8 11" xfId="22190" xr:uid="{00000000-0005-0000-0000-000092550000}"/>
    <cellStyle name="SAPBEXundefined 8 2" xfId="4452" xr:uid="{00000000-0005-0000-0000-000093550000}"/>
    <cellStyle name="SAPBEXundefined 8 3" xfId="6930" xr:uid="{00000000-0005-0000-0000-000094550000}"/>
    <cellStyle name="SAPBEXundefined 8 4" xfId="8886" xr:uid="{00000000-0005-0000-0000-000095550000}"/>
    <cellStyle name="SAPBEXundefined 8 5" xfId="10839" xr:uid="{00000000-0005-0000-0000-000096550000}"/>
    <cellStyle name="SAPBEXundefined 8 6" xfId="12793" xr:uid="{00000000-0005-0000-0000-000097550000}"/>
    <cellStyle name="SAPBEXundefined 8 7" xfId="14257" xr:uid="{00000000-0005-0000-0000-000098550000}"/>
    <cellStyle name="SAPBEXundefined 8 8" xfId="16848" xr:uid="{00000000-0005-0000-0000-000099550000}"/>
    <cellStyle name="SAPBEXundefined 8 9" xfId="18720" xr:uid="{00000000-0005-0000-0000-00009A550000}"/>
    <cellStyle name="SAPBEXundefined 9" xfId="1724" xr:uid="{00000000-0005-0000-0000-00009B550000}"/>
    <cellStyle name="SAPBEXundefined 9 10" xfId="20691" xr:uid="{00000000-0005-0000-0000-00009C550000}"/>
    <cellStyle name="SAPBEXundefined 9 11" xfId="22356" xr:uid="{00000000-0005-0000-0000-00009D550000}"/>
    <cellStyle name="SAPBEXundefined 9 2" xfId="4627" xr:uid="{00000000-0005-0000-0000-00009E550000}"/>
    <cellStyle name="SAPBEXundefined 9 3" xfId="7105" xr:uid="{00000000-0005-0000-0000-00009F550000}"/>
    <cellStyle name="SAPBEXundefined 9 4" xfId="9061" xr:uid="{00000000-0005-0000-0000-0000A0550000}"/>
    <cellStyle name="SAPBEXundefined 9 5" xfId="11014" xr:uid="{00000000-0005-0000-0000-0000A1550000}"/>
    <cellStyle name="SAPBEXundefined 9 6" xfId="12968" xr:uid="{00000000-0005-0000-0000-0000A2550000}"/>
    <cellStyle name="SAPBEXundefined 9 7" xfId="14689" xr:uid="{00000000-0005-0000-0000-0000A3550000}"/>
    <cellStyle name="SAPBEXundefined 9 8" xfId="17023" xr:uid="{00000000-0005-0000-0000-0000A4550000}"/>
    <cellStyle name="SAPBEXundefined 9 9" xfId="18894" xr:uid="{00000000-0005-0000-0000-0000A5550000}"/>
    <cellStyle name="Sheet Title" xfId="638" xr:uid="{00000000-0005-0000-0000-0000A6550000}"/>
    <cellStyle name="Spolu 2" xfId="212" xr:uid="{00000000-0005-0000-0000-0000A7550000}"/>
    <cellStyle name="Spolu 2 10" xfId="14864" xr:uid="{00000000-0005-0000-0000-0000A8550000}"/>
    <cellStyle name="Spolu 2 11" xfId="17901" xr:uid="{00000000-0005-0000-0000-0000A9550000}"/>
    <cellStyle name="Spolu 2 12" xfId="18404" xr:uid="{00000000-0005-0000-0000-0000AA550000}"/>
    <cellStyle name="Spolu 2 2" xfId="3115" xr:uid="{00000000-0005-0000-0000-0000AB550000}"/>
    <cellStyle name="Spolu 2 3" xfId="3188" xr:uid="{00000000-0005-0000-0000-0000AC550000}"/>
    <cellStyle name="Spolu 2 4" xfId="5186" xr:uid="{00000000-0005-0000-0000-0000AD550000}"/>
    <cellStyle name="Spolu 2 5" xfId="6134" xr:uid="{00000000-0005-0000-0000-0000AE550000}"/>
    <cellStyle name="Spolu 2 6" xfId="8010" xr:uid="{00000000-0005-0000-0000-0000AF550000}"/>
    <cellStyle name="Spolu 2 7" xfId="8452" xr:uid="{00000000-0005-0000-0000-0000B0550000}"/>
    <cellStyle name="Spolu 2 8" xfId="15327" xr:uid="{00000000-0005-0000-0000-0000B1550000}"/>
    <cellStyle name="Spolu 2 9" xfId="15883" xr:uid="{00000000-0005-0000-0000-0000B2550000}"/>
    <cellStyle name="Štýl 1" xfId="339" xr:uid="{00000000-0005-0000-0000-0000B3550000}"/>
    <cellStyle name="Štýl 1 2" xfId="428" xr:uid="{00000000-0005-0000-0000-0000B4550000}"/>
    <cellStyle name="Štýl 1 2 2" xfId="976" xr:uid="{00000000-0005-0000-0000-0000B5550000}"/>
    <cellStyle name="Štýl 1 2 3" xfId="1289" xr:uid="{00000000-0005-0000-0000-0000B6550000}"/>
    <cellStyle name="Štýl 1 3" xfId="890" xr:uid="{00000000-0005-0000-0000-0000B7550000}"/>
    <cellStyle name="Štýl 2" xfId="340" xr:uid="{00000000-0005-0000-0000-0000B8550000}"/>
    <cellStyle name="Štýl 2 2" xfId="429" xr:uid="{00000000-0005-0000-0000-0000B9550000}"/>
    <cellStyle name="Štýl 2 2 2" xfId="977" xr:uid="{00000000-0005-0000-0000-0000BA550000}"/>
    <cellStyle name="Štýl 2 2 3" xfId="1290" xr:uid="{00000000-0005-0000-0000-0000BB550000}"/>
    <cellStyle name="Štýl 2 3" xfId="891" xr:uid="{00000000-0005-0000-0000-0000BC550000}"/>
    <cellStyle name="Text upozornenia 2" xfId="213" xr:uid="{00000000-0005-0000-0000-0000BD550000}"/>
    <cellStyle name="Title" xfId="126" xr:uid="{00000000-0005-0000-0000-0000BE550000}"/>
    <cellStyle name="Titul 2" xfId="2465" xr:uid="{00000000-0005-0000-0000-0000BF550000}"/>
    <cellStyle name="Titul 3" xfId="2421" xr:uid="{00000000-0005-0000-0000-0000C0550000}"/>
    <cellStyle name="Total" xfId="127" xr:uid="{00000000-0005-0000-0000-0000C1550000}"/>
    <cellStyle name="Total 10" xfId="1742" xr:uid="{00000000-0005-0000-0000-0000C2550000}"/>
    <cellStyle name="Total 10 10" xfId="18911" xr:uid="{00000000-0005-0000-0000-0000C3550000}"/>
    <cellStyle name="Total 10 11" xfId="20709" xr:uid="{00000000-0005-0000-0000-0000C4550000}"/>
    <cellStyle name="Total 10 12" xfId="22373" xr:uid="{00000000-0005-0000-0000-0000C5550000}"/>
    <cellStyle name="Total 10 2" xfId="4645" xr:uid="{00000000-0005-0000-0000-0000C6550000}"/>
    <cellStyle name="Total 10 3" xfId="7123" xr:uid="{00000000-0005-0000-0000-0000C7550000}"/>
    <cellStyle name="Total 10 4" xfId="9079" xr:uid="{00000000-0005-0000-0000-0000C8550000}"/>
    <cellStyle name="Total 10 5" xfId="11032" xr:uid="{00000000-0005-0000-0000-0000C9550000}"/>
    <cellStyle name="Total 10 6" xfId="12986" xr:uid="{00000000-0005-0000-0000-0000CA550000}"/>
    <cellStyle name="Total 10 7" xfId="14912" xr:uid="{00000000-0005-0000-0000-0000CB550000}"/>
    <cellStyle name="Total 10 8" xfId="15392" xr:uid="{00000000-0005-0000-0000-0000CC550000}"/>
    <cellStyle name="Total 10 9" xfId="17041" xr:uid="{00000000-0005-0000-0000-0000CD550000}"/>
    <cellStyle name="Total 11" xfId="2187" xr:uid="{00000000-0005-0000-0000-0000CE550000}"/>
    <cellStyle name="Total 11 10" xfId="19310" xr:uid="{00000000-0005-0000-0000-0000CF550000}"/>
    <cellStyle name="Total 11 11" xfId="21081" xr:uid="{00000000-0005-0000-0000-0000D0550000}"/>
    <cellStyle name="Total 11 12" xfId="22671" xr:uid="{00000000-0005-0000-0000-0000D1550000}"/>
    <cellStyle name="Total 11 2" xfId="5090" xr:uid="{00000000-0005-0000-0000-0000D2550000}"/>
    <cellStyle name="Total 11 3" xfId="7567" xr:uid="{00000000-0005-0000-0000-0000D3550000}"/>
    <cellStyle name="Total 11 4" xfId="9520" xr:uid="{00000000-0005-0000-0000-0000D4550000}"/>
    <cellStyle name="Total 11 5" xfId="11474" xr:uid="{00000000-0005-0000-0000-0000D5550000}"/>
    <cellStyle name="Total 11 6" xfId="13427" xr:uid="{00000000-0005-0000-0000-0000D6550000}"/>
    <cellStyle name="Total 11 7" xfId="15352" xr:uid="{00000000-0005-0000-0000-0000D7550000}"/>
    <cellStyle name="Total 11 8" xfId="7490" xr:uid="{00000000-0005-0000-0000-0000D8550000}"/>
    <cellStyle name="Total 11 9" xfId="17458" xr:uid="{00000000-0005-0000-0000-0000D9550000}"/>
    <cellStyle name="Total 12" xfId="2415" xr:uid="{00000000-0005-0000-0000-0000DA550000}"/>
    <cellStyle name="Total 12 10" xfId="19527" xr:uid="{00000000-0005-0000-0000-0000DB550000}"/>
    <cellStyle name="Total 12 11" xfId="21295" xr:uid="{00000000-0005-0000-0000-0000DC550000}"/>
    <cellStyle name="Total 12 12" xfId="22868" xr:uid="{00000000-0005-0000-0000-0000DD550000}"/>
    <cellStyle name="Total 12 2" xfId="5318" xr:uid="{00000000-0005-0000-0000-0000DE550000}"/>
    <cellStyle name="Total 12 3" xfId="7794" xr:uid="{00000000-0005-0000-0000-0000DF550000}"/>
    <cellStyle name="Total 12 4" xfId="9747" xr:uid="{00000000-0005-0000-0000-0000E0550000}"/>
    <cellStyle name="Total 12 5" xfId="11701" xr:uid="{00000000-0005-0000-0000-0000E1550000}"/>
    <cellStyle name="Total 12 6" xfId="13653" xr:uid="{00000000-0005-0000-0000-0000E2550000}"/>
    <cellStyle name="Total 12 7" xfId="15575" xr:uid="{00000000-0005-0000-0000-0000E3550000}"/>
    <cellStyle name="Total 12 8" xfId="14999" xr:uid="{00000000-0005-0000-0000-0000E4550000}"/>
    <cellStyle name="Total 12 9" xfId="17681" xr:uid="{00000000-0005-0000-0000-0000E5550000}"/>
    <cellStyle name="Total 13" xfId="2726" xr:uid="{00000000-0005-0000-0000-0000E6550000}"/>
    <cellStyle name="Total 13 10" xfId="19814" xr:uid="{00000000-0005-0000-0000-0000E7550000}"/>
    <cellStyle name="Total 13 11" xfId="21564" xr:uid="{00000000-0005-0000-0000-0000E8550000}"/>
    <cellStyle name="Total 13 12" xfId="23094" xr:uid="{00000000-0005-0000-0000-0000E9550000}"/>
    <cellStyle name="Total 13 2" xfId="5628" xr:uid="{00000000-0005-0000-0000-0000EA550000}"/>
    <cellStyle name="Total 13 3" xfId="8104" xr:uid="{00000000-0005-0000-0000-0000EB550000}"/>
    <cellStyle name="Total 13 4" xfId="10056" xr:uid="{00000000-0005-0000-0000-0000EC550000}"/>
    <cellStyle name="Total 13 5" xfId="12011" xr:uid="{00000000-0005-0000-0000-0000ED550000}"/>
    <cellStyle name="Total 13 6" xfId="13961" xr:uid="{00000000-0005-0000-0000-0000EE550000}"/>
    <cellStyle name="Total 13 7" xfId="15865" xr:uid="{00000000-0005-0000-0000-0000EF550000}"/>
    <cellStyle name="Total 13 8" xfId="16090" xr:uid="{00000000-0005-0000-0000-0000F0550000}"/>
    <cellStyle name="Total 13 9" xfId="17978" xr:uid="{00000000-0005-0000-0000-0000F1550000}"/>
    <cellStyle name="Total 14" xfId="2838" xr:uid="{00000000-0005-0000-0000-0000F2550000}"/>
    <cellStyle name="Total 14 10" xfId="19925" xr:uid="{00000000-0005-0000-0000-0000F3550000}"/>
    <cellStyle name="Total 14 11" xfId="21675" xr:uid="{00000000-0005-0000-0000-0000F4550000}"/>
    <cellStyle name="Total 14 12" xfId="23204" xr:uid="{00000000-0005-0000-0000-0000F5550000}"/>
    <cellStyle name="Total 14 2" xfId="5740" xr:uid="{00000000-0005-0000-0000-0000F6550000}"/>
    <cellStyle name="Total 14 3" xfId="8216" xr:uid="{00000000-0005-0000-0000-0000F7550000}"/>
    <cellStyle name="Total 14 4" xfId="10168" xr:uid="{00000000-0005-0000-0000-0000F8550000}"/>
    <cellStyle name="Total 14 5" xfId="12123" xr:uid="{00000000-0005-0000-0000-0000F9550000}"/>
    <cellStyle name="Total 14 6" xfId="14073" xr:uid="{00000000-0005-0000-0000-0000FA550000}"/>
    <cellStyle name="Total 14 7" xfId="15972" xr:uid="{00000000-0005-0000-0000-0000FB550000}"/>
    <cellStyle name="Total 14 8" xfId="16202" xr:uid="{00000000-0005-0000-0000-0000FC550000}"/>
    <cellStyle name="Total 14 9" xfId="18090" xr:uid="{00000000-0005-0000-0000-0000FD550000}"/>
    <cellStyle name="Total 15" xfId="3030" xr:uid="{00000000-0005-0000-0000-0000FE550000}"/>
    <cellStyle name="Total 16" xfId="3294" xr:uid="{00000000-0005-0000-0000-0000FF550000}"/>
    <cellStyle name="Total 17" xfId="8024" xr:uid="{00000000-0005-0000-0000-000000560000}"/>
    <cellStyle name="Total 18" xfId="7830" xr:uid="{00000000-0005-0000-0000-000001560000}"/>
    <cellStyle name="Total 19" xfId="13882" xr:uid="{00000000-0005-0000-0000-000002560000}"/>
    <cellStyle name="Total 2" xfId="158" xr:uid="{00000000-0005-0000-0000-000003560000}"/>
    <cellStyle name="Total 2 10" xfId="2727" xr:uid="{00000000-0005-0000-0000-000004560000}"/>
    <cellStyle name="Total 2 10 10" xfId="19815" xr:uid="{00000000-0005-0000-0000-000005560000}"/>
    <cellStyle name="Total 2 10 11" xfId="21565" xr:uid="{00000000-0005-0000-0000-000006560000}"/>
    <cellStyle name="Total 2 10 12" xfId="23095" xr:uid="{00000000-0005-0000-0000-000007560000}"/>
    <cellStyle name="Total 2 10 2" xfId="5629" xr:uid="{00000000-0005-0000-0000-000008560000}"/>
    <cellStyle name="Total 2 10 3" xfId="8105" xr:uid="{00000000-0005-0000-0000-000009560000}"/>
    <cellStyle name="Total 2 10 4" xfId="10057" xr:uid="{00000000-0005-0000-0000-00000A560000}"/>
    <cellStyle name="Total 2 10 5" xfId="12012" xr:uid="{00000000-0005-0000-0000-00000B560000}"/>
    <cellStyle name="Total 2 10 6" xfId="13962" xr:uid="{00000000-0005-0000-0000-00000C560000}"/>
    <cellStyle name="Total 2 10 7" xfId="15866" xr:uid="{00000000-0005-0000-0000-00000D560000}"/>
    <cellStyle name="Total 2 10 8" xfId="16091" xr:uid="{00000000-0005-0000-0000-00000E560000}"/>
    <cellStyle name="Total 2 10 9" xfId="17979" xr:uid="{00000000-0005-0000-0000-00000F560000}"/>
    <cellStyle name="Total 2 11" xfId="2831" xr:uid="{00000000-0005-0000-0000-000010560000}"/>
    <cellStyle name="Total 2 11 10" xfId="19918" xr:uid="{00000000-0005-0000-0000-000011560000}"/>
    <cellStyle name="Total 2 11 11" xfId="21668" xr:uid="{00000000-0005-0000-0000-000012560000}"/>
    <cellStyle name="Total 2 11 12" xfId="23198" xr:uid="{00000000-0005-0000-0000-000013560000}"/>
    <cellStyle name="Total 2 11 2" xfId="5733" xr:uid="{00000000-0005-0000-0000-000014560000}"/>
    <cellStyle name="Total 2 11 3" xfId="8209" xr:uid="{00000000-0005-0000-0000-000015560000}"/>
    <cellStyle name="Total 2 11 4" xfId="10161" xr:uid="{00000000-0005-0000-0000-000016560000}"/>
    <cellStyle name="Total 2 11 5" xfId="12116" xr:uid="{00000000-0005-0000-0000-000017560000}"/>
    <cellStyle name="Total 2 11 6" xfId="14066" xr:uid="{00000000-0005-0000-0000-000018560000}"/>
    <cellStyle name="Total 2 11 7" xfId="15965" xr:uid="{00000000-0005-0000-0000-000019560000}"/>
    <cellStyle name="Total 2 11 8" xfId="16195" xr:uid="{00000000-0005-0000-0000-00001A560000}"/>
    <cellStyle name="Total 2 11 9" xfId="18083" xr:uid="{00000000-0005-0000-0000-00001B560000}"/>
    <cellStyle name="Total 2 12" xfId="341" xr:uid="{00000000-0005-0000-0000-00001C560000}"/>
    <cellStyle name="Total 2 12 10" xfId="17966" xr:uid="{00000000-0005-0000-0000-00001D560000}"/>
    <cellStyle name="Total 2 12 11" xfId="15685" xr:uid="{00000000-0005-0000-0000-00001E560000}"/>
    <cellStyle name="Total 2 12 12" xfId="21552" xr:uid="{00000000-0005-0000-0000-00001F560000}"/>
    <cellStyle name="Total 2 12 2" xfId="3244" xr:uid="{00000000-0005-0000-0000-000020560000}"/>
    <cellStyle name="Total 2 12 3" xfId="2958" xr:uid="{00000000-0005-0000-0000-000021560000}"/>
    <cellStyle name="Total 2 12 4" xfId="3958" xr:uid="{00000000-0005-0000-0000-000022560000}"/>
    <cellStyle name="Total 2 12 5" xfId="10044" xr:uid="{00000000-0005-0000-0000-000023560000}"/>
    <cellStyle name="Total 2 12 6" xfId="11999" xr:uid="{00000000-0005-0000-0000-000024560000}"/>
    <cellStyle name="Total 2 12 7" xfId="10733" xr:uid="{00000000-0005-0000-0000-000025560000}"/>
    <cellStyle name="Total 2 12 8" xfId="15297" xr:uid="{00000000-0005-0000-0000-000026560000}"/>
    <cellStyle name="Total 2 12 9" xfId="14541" xr:uid="{00000000-0005-0000-0000-000027560000}"/>
    <cellStyle name="Total 2 13" xfId="3061" xr:uid="{00000000-0005-0000-0000-000028560000}"/>
    <cellStyle name="Total 2 14" xfId="3458" xr:uid="{00000000-0005-0000-0000-000029560000}"/>
    <cellStyle name="Total 2 15" xfId="6836" xr:uid="{00000000-0005-0000-0000-00002A560000}"/>
    <cellStyle name="Total 2 16" xfId="6543" xr:uid="{00000000-0005-0000-0000-00002B560000}"/>
    <cellStyle name="Total 2 17" xfId="6089" xr:uid="{00000000-0005-0000-0000-00002C560000}"/>
    <cellStyle name="Total 2 18" xfId="12699" xr:uid="{00000000-0005-0000-0000-00002D560000}"/>
    <cellStyle name="Total 2 19" xfId="15108" xr:uid="{00000000-0005-0000-0000-00002E560000}"/>
    <cellStyle name="Total 2 2" xfId="186" xr:uid="{00000000-0005-0000-0000-00002F560000}"/>
    <cellStyle name="Total 2 2 10" xfId="3089" xr:uid="{00000000-0005-0000-0000-000030560000}"/>
    <cellStyle name="Total 2 2 11" xfId="3445" xr:uid="{00000000-0005-0000-0000-000031560000}"/>
    <cellStyle name="Total 2 2 12" xfId="2981" xr:uid="{00000000-0005-0000-0000-000032560000}"/>
    <cellStyle name="Total 2 2 13" xfId="6132" xr:uid="{00000000-0005-0000-0000-000033560000}"/>
    <cellStyle name="Total 2 2 14" xfId="9206" xr:uid="{00000000-0005-0000-0000-000034560000}"/>
    <cellStyle name="Total 2 2 15" xfId="11928" xr:uid="{00000000-0005-0000-0000-000035560000}"/>
    <cellStyle name="Total 2 2 16" xfId="15604" xr:uid="{00000000-0005-0000-0000-000036560000}"/>
    <cellStyle name="Total 2 2 17" xfId="15642" xr:uid="{00000000-0005-0000-0000-000037560000}"/>
    <cellStyle name="Total 2 2 18" xfId="15427" xr:uid="{00000000-0005-0000-0000-000038560000}"/>
    <cellStyle name="Total 2 2 19" xfId="16531" xr:uid="{00000000-0005-0000-0000-000039560000}"/>
    <cellStyle name="Total 2 2 2" xfId="929" xr:uid="{00000000-0005-0000-0000-00003A560000}"/>
    <cellStyle name="Total 2 2 2 10" xfId="18142" xr:uid="{00000000-0005-0000-0000-00003B560000}"/>
    <cellStyle name="Total 2 2 2 11" xfId="19979" xr:uid="{00000000-0005-0000-0000-00003C560000}"/>
    <cellStyle name="Total 2 2 2 12" xfId="21726" xr:uid="{00000000-0005-0000-0000-00003D560000}"/>
    <cellStyle name="Total 2 2 2 2" xfId="3832" xr:uid="{00000000-0005-0000-0000-00003E560000}"/>
    <cellStyle name="Total 2 2 2 3" xfId="6310" xr:uid="{00000000-0005-0000-0000-00003F560000}"/>
    <cellStyle name="Total 2 2 2 4" xfId="8267" xr:uid="{00000000-0005-0000-0000-000040560000}"/>
    <cellStyle name="Total 2 2 2 5" xfId="10220" xr:uid="{00000000-0005-0000-0000-000041560000}"/>
    <cellStyle name="Total 2 2 2 6" xfId="12175" xr:uid="{00000000-0005-0000-0000-000042560000}"/>
    <cellStyle name="Total 2 2 2 7" xfId="14123" xr:uid="{00000000-0005-0000-0000-000043560000}"/>
    <cellStyle name="Total 2 2 2 8" xfId="14529" xr:uid="{00000000-0005-0000-0000-000044560000}"/>
    <cellStyle name="Total 2 2 2 9" xfId="16253" xr:uid="{00000000-0005-0000-0000-000045560000}"/>
    <cellStyle name="Total 2 2 20" xfId="18405" xr:uid="{00000000-0005-0000-0000-000046560000}"/>
    <cellStyle name="Total 2 2 3" xfId="1244" xr:uid="{00000000-0005-0000-0000-000047560000}"/>
    <cellStyle name="Total 2 2 3 10" xfId="18423" xr:uid="{00000000-0005-0000-0000-000048560000}"/>
    <cellStyle name="Total 2 2 3 11" xfId="20231" xr:uid="{00000000-0005-0000-0000-000049560000}"/>
    <cellStyle name="Total 2 2 3 12" xfId="21923" xr:uid="{00000000-0005-0000-0000-00004A560000}"/>
    <cellStyle name="Total 2 2 3 2" xfId="4147" xr:uid="{00000000-0005-0000-0000-00004B560000}"/>
    <cellStyle name="Total 2 2 3 3" xfId="6625" xr:uid="{00000000-0005-0000-0000-00004C560000}"/>
    <cellStyle name="Total 2 2 3 4" xfId="8581" xr:uid="{00000000-0005-0000-0000-00004D560000}"/>
    <cellStyle name="Total 2 2 3 5" xfId="10534" xr:uid="{00000000-0005-0000-0000-00004E560000}"/>
    <cellStyle name="Total 2 2 3 6" xfId="12488" xr:uid="{00000000-0005-0000-0000-00004F560000}"/>
    <cellStyle name="Total 2 2 3 7" xfId="14433" xr:uid="{00000000-0005-0000-0000-000050560000}"/>
    <cellStyle name="Total 2 2 3 8" xfId="14730" xr:uid="{00000000-0005-0000-0000-000051560000}"/>
    <cellStyle name="Total 2 2 3 9" xfId="16550" xr:uid="{00000000-0005-0000-0000-000052560000}"/>
    <cellStyle name="Total 2 2 4" xfId="1589" xr:uid="{00000000-0005-0000-0000-000053560000}"/>
    <cellStyle name="Total 2 2 4 10" xfId="18760" xr:uid="{00000000-0005-0000-0000-000054560000}"/>
    <cellStyle name="Total 2 2 4 11" xfId="20558" xr:uid="{00000000-0005-0000-0000-000055560000}"/>
    <cellStyle name="Total 2 2 4 12" xfId="22230" xr:uid="{00000000-0005-0000-0000-000056560000}"/>
    <cellStyle name="Total 2 2 4 2" xfId="4492" xr:uid="{00000000-0005-0000-0000-000057560000}"/>
    <cellStyle name="Total 2 2 4 3" xfId="6970" xr:uid="{00000000-0005-0000-0000-000058560000}"/>
    <cellStyle name="Total 2 2 4 4" xfId="8926" xr:uid="{00000000-0005-0000-0000-000059560000}"/>
    <cellStyle name="Total 2 2 4 5" xfId="10879" xr:uid="{00000000-0005-0000-0000-00005A560000}"/>
    <cellStyle name="Total 2 2 4 6" xfId="12833" xr:uid="{00000000-0005-0000-0000-00005B560000}"/>
    <cellStyle name="Total 2 2 4 7" xfId="14763" xr:uid="{00000000-0005-0000-0000-00005C560000}"/>
    <cellStyle name="Total 2 2 4 8" xfId="15923" xr:uid="{00000000-0005-0000-0000-00005D560000}"/>
    <cellStyle name="Total 2 2 4 9" xfId="16888" xr:uid="{00000000-0005-0000-0000-00005E560000}"/>
    <cellStyle name="Total 2 2 5" xfId="1499" xr:uid="{00000000-0005-0000-0000-00005F560000}"/>
    <cellStyle name="Total 2 2 5 10" xfId="18670" xr:uid="{00000000-0005-0000-0000-000060560000}"/>
    <cellStyle name="Total 2 2 5 11" xfId="20469" xr:uid="{00000000-0005-0000-0000-000061560000}"/>
    <cellStyle name="Total 2 2 5 12" xfId="22141" xr:uid="{00000000-0005-0000-0000-000062560000}"/>
    <cellStyle name="Total 2 2 5 2" xfId="4402" xr:uid="{00000000-0005-0000-0000-000063560000}"/>
    <cellStyle name="Total 2 2 5 3" xfId="6880" xr:uid="{00000000-0005-0000-0000-000064560000}"/>
    <cellStyle name="Total 2 2 5 4" xfId="8836" xr:uid="{00000000-0005-0000-0000-000065560000}"/>
    <cellStyle name="Total 2 2 5 5" xfId="10789" xr:uid="{00000000-0005-0000-0000-000066560000}"/>
    <cellStyle name="Total 2 2 5 6" xfId="12743" xr:uid="{00000000-0005-0000-0000-000067560000}"/>
    <cellStyle name="Total 2 2 5 7" xfId="14675" xr:uid="{00000000-0005-0000-0000-000068560000}"/>
    <cellStyle name="Total 2 2 5 8" xfId="13691" xr:uid="{00000000-0005-0000-0000-000069560000}"/>
    <cellStyle name="Total 2 2 5 9" xfId="16798" xr:uid="{00000000-0005-0000-0000-00006A560000}"/>
    <cellStyle name="Total 2 2 6" xfId="2065" xr:uid="{00000000-0005-0000-0000-00006B560000}"/>
    <cellStyle name="Total 2 2 6 10" xfId="19192" xr:uid="{00000000-0005-0000-0000-00006C560000}"/>
    <cellStyle name="Total 2 2 6 11" xfId="20967" xr:uid="{00000000-0005-0000-0000-00006D560000}"/>
    <cellStyle name="Total 2 2 6 12" xfId="22577" xr:uid="{00000000-0005-0000-0000-00006E560000}"/>
    <cellStyle name="Total 2 2 6 2" xfId="4968" xr:uid="{00000000-0005-0000-0000-00006F560000}"/>
    <cellStyle name="Total 2 2 6 3" xfId="7445" xr:uid="{00000000-0005-0000-0000-000070560000}"/>
    <cellStyle name="Total 2 2 6 4" xfId="9398" xr:uid="{00000000-0005-0000-0000-000071560000}"/>
    <cellStyle name="Total 2 2 6 5" xfId="11353" xr:uid="{00000000-0005-0000-0000-000072560000}"/>
    <cellStyle name="Total 2 2 6 6" xfId="13305" xr:uid="{00000000-0005-0000-0000-000073560000}"/>
    <cellStyle name="Total 2 2 6 7" xfId="15231" xr:uid="{00000000-0005-0000-0000-000074560000}"/>
    <cellStyle name="Total 2 2 6 8" xfId="13052" xr:uid="{00000000-0005-0000-0000-000075560000}"/>
    <cellStyle name="Total 2 2 6 9" xfId="17337" xr:uid="{00000000-0005-0000-0000-000076560000}"/>
    <cellStyle name="Total 2 2 7" xfId="2607" xr:uid="{00000000-0005-0000-0000-000077560000}"/>
    <cellStyle name="Total 2 2 7 10" xfId="19704" xr:uid="{00000000-0005-0000-0000-000078560000}"/>
    <cellStyle name="Total 2 2 7 11" xfId="21463" xr:uid="{00000000-0005-0000-0000-000079560000}"/>
    <cellStyle name="Total 2 2 7 12" xfId="23016" xr:uid="{00000000-0005-0000-0000-00007A560000}"/>
    <cellStyle name="Total 2 2 7 2" xfId="5509" xr:uid="{00000000-0005-0000-0000-00007B560000}"/>
    <cellStyle name="Total 2 2 7 3" xfId="7985" xr:uid="{00000000-0005-0000-0000-00007C560000}"/>
    <cellStyle name="Total 2 2 7 4" xfId="9937" xr:uid="{00000000-0005-0000-0000-00007D560000}"/>
    <cellStyle name="Total 2 2 7 5" xfId="11892" xr:uid="{00000000-0005-0000-0000-00007E560000}"/>
    <cellStyle name="Total 2 2 7 6" xfId="13844" xr:uid="{00000000-0005-0000-0000-00007F560000}"/>
    <cellStyle name="Total 2 2 7 7" xfId="15752" xr:uid="{00000000-0005-0000-0000-000080560000}"/>
    <cellStyle name="Total 2 2 7 8" xfId="14326" xr:uid="{00000000-0005-0000-0000-000081560000}"/>
    <cellStyle name="Total 2 2 7 9" xfId="17866" xr:uid="{00000000-0005-0000-0000-000082560000}"/>
    <cellStyle name="Total 2 2 8" xfId="2808" xr:uid="{00000000-0005-0000-0000-000083560000}"/>
    <cellStyle name="Total 2 2 8 10" xfId="19895" xr:uid="{00000000-0005-0000-0000-000084560000}"/>
    <cellStyle name="Total 2 2 8 11" xfId="21645" xr:uid="{00000000-0005-0000-0000-000085560000}"/>
    <cellStyle name="Total 2 2 8 12" xfId="23175" xr:uid="{00000000-0005-0000-0000-000086560000}"/>
    <cellStyle name="Total 2 2 8 2" xfId="5710" xr:uid="{00000000-0005-0000-0000-000087560000}"/>
    <cellStyle name="Total 2 2 8 3" xfId="8186" xr:uid="{00000000-0005-0000-0000-000088560000}"/>
    <cellStyle name="Total 2 2 8 4" xfId="10138" xr:uid="{00000000-0005-0000-0000-000089560000}"/>
    <cellStyle name="Total 2 2 8 5" xfId="12093" xr:uid="{00000000-0005-0000-0000-00008A560000}"/>
    <cellStyle name="Total 2 2 8 6" xfId="14043" xr:uid="{00000000-0005-0000-0000-00008B560000}"/>
    <cellStyle name="Total 2 2 8 7" xfId="15944" xr:uid="{00000000-0005-0000-0000-00008C560000}"/>
    <cellStyle name="Total 2 2 8 8" xfId="16172" xr:uid="{00000000-0005-0000-0000-00008D560000}"/>
    <cellStyle name="Total 2 2 8 9" xfId="18060" xr:uid="{00000000-0005-0000-0000-00008E560000}"/>
    <cellStyle name="Total 2 2 9" xfId="382" xr:uid="{00000000-0005-0000-0000-00008F560000}"/>
    <cellStyle name="Total 2 2 9 10" xfId="15102" xr:uid="{00000000-0005-0000-0000-000090560000}"/>
    <cellStyle name="Total 2 2 9 11" xfId="18933" xr:uid="{00000000-0005-0000-0000-000091560000}"/>
    <cellStyle name="Total 2 2 9 12" xfId="9978" xr:uid="{00000000-0005-0000-0000-000092560000}"/>
    <cellStyle name="Total 2 2 9 2" xfId="3285" xr:uid="{00000000-0005-0000-0000-000093560000}"/>
    <cellStyle name="Total 2 2 9 3" xfId="2947" xr:uid="{00000000-0005-0000-0000-000094560000}"/>
    <cellStyle name="Total 2 2 9 4" xfId="3218" xr:uid="{00000000-0005-0000-0000-000095560000}"/>
    <cellStyle name="Total 2 2 9 5" xfId="5809" xr:uid="{00000000-0005-0000-0000-000096560000}"/>
    <cellStyle name="Total 2 2 9 6" xfId="3033" xr:uid="{00000000-0005-0000-0000-000097560000}"/>
    <cellStyle name="Total 2 2 9 7" xfId="6358" xr:uid="{00000000-0005-0000-0000-000098560000}"/>
    <cellStyle name="Total 2 2 9 8" xfId="15598" xr:uid="{00000000-0005-0000-0000-000099560000}"/>
    <cellStyle name="Total 2 2 9 9" xfId="7407" xr:uid="{00000000-0005-0000-0000-00009A560000}"/>
    <cellStyle name="Total 2 20" xfId="14256" xr:uid="{00000000-0005-0000-0000-00009B560000}"/>
    <cellStyle name="Total 2 21" xfId="15459" xr:uid="{00000000-0005-0000-0000-00009C560000}"/>
    <cellStyle name="Total 2 22" xfId="15093" xr:uid="{00000000-0005-0000-0000-00009D560000}"/>
    <cellStyle name="Total 2 23" xfId="18365" xr:uid="{00000000-0005-0000-0000-00009E560000}"/>
    <cellStyle name="Total 2 3" xfId="200" xr:uid="{00000000-0005-0000-0000-00009F560000}"/>
    <cellStyle name="Total 2 3 10" xfId="3103" xr:uid="{00000000-0005-0000-0000-0000A0560000}"/>
    <cellStyle name="Total 2 3 11" xfId="3152" xr:uid="{00000000-0005-0000-0000-0000A1560000}"/>
    <cellStyle name="Total 2 3 12" xfId="8091" xr:uid="{00000000-0005-0000-0000-0000A2560000}"/>
    <cellStyle name="Total 2 3 13" xfId="9104" xr:uid="{00000000-0005-0000-0000-0000A3560000}"/>
    <cellStyle name="Total 2 3 14" xfId="11058" xr:uid="{00000000-0005-0000-0000-0000A4560000}"/>
    <cellStyle name="Total 2 3 15" xfId="13948" xr:uid="{00000000-0005-0000-0000-0000A5560000}"/>
    <cellStyle name="Total 2 3 16" xfId="8516" xr:uid="{00000000-0005-0000-0000-0000A6560000}"/>
    <cellStyle name="Total 2 3 17" xfId="16077" xr:uid="{00000000-0005-0000-0000-0000A7560000}"/>
    <cellStyle name="Total 2 3 18" xfId="17062" xr:uid="{00000000-0005-0000-0000-0000A8560000}"/>
    <cellStyle name="Total 2 3 19" xfId="19638" xr:uid="{00000000-0005-0000-0000-0000A9560000}"/>
    <cellStyle name="Total 2 3 2" xfId="1023" xr:uid="{00000000-0005-0000-0000-0000AA560000}"/>
    <cellStyle name="Total 2 3 2 10" xfId="18235" xr:uid="{00000000-0005-0000-0000-0000AB560000}"/>
    <cellStyle name="Total 2 3 2 11" xfId="20070" xr:uid="{00000000-0005-0000-0000-0000AC560000}"/>
    <cellStyle name="Total 2 3 2 12" xfId="21817" xr:uid="{00000000-0005-0000-0000-0000AD560000}"/>
    <cellStyle name="Total 2 3 2 2" xfId="3926" xr:uid="{00000000-0005-0000-0000-0000AE560000}"/>
    <cellStyle name="Total 2 3 2 3" xfId="6404" xr:uid="{00000000-0005-0000-0000-0000AF560000}"/>
    <cellStyle name="Total 2 3 2 4" xfId="8361" xr:uid="{00000000-0005-0000-0000-0000B0560000}"/>
    <cellStyle name="Total 2 3 2 5" xfId="10314" xr:uid="{00000000-0005-0000-0000-0000B1560000}"/>
    <cellStyle name="Total 2 3 2 6" xfId="12269" xr:uid="{00000000-0005-0000-0000-0000B2560000}"/>
    <cellStyle name="Total 2 3 2 7" xfId="14214" xr:uid="{00000000-0005-0000-0000-0000B3560000}"/>
    <cellStyle name="Total 2 3 2 8" xfId="15378" xr:uid="{00000000-0005-0000-0000-0000B4560000}"/>
    <cellStyle name="Total 2 3 2 9" xfId="16347" xr:uid="{00000000-0005-0000-0000-0000B5560000}"/>
    <cellStyle name="Total 2 3 20" xfId="20729" xr:uid="{00000000-0005-0000-0000-0000B6560000}"/>
    <cellStyle name="Total 2 3 3" xfId="1336" xr:uid="{00000000-0005-0000-0000-0000B7560000}"/>
    <cellStyle name="Total 2 3 3 10" xfId="18514" xr:uid="{00000000-0005-0000-0000-0000B8560000}"/>
    <cellStyle name="Total 2 3 3 11" xfId="20321" xr:uid="{00000000-0005-0000-0000-0000B9560000}"/>
    <cellStyle name="Total 2 3 3 12" xfId="22013" xr:uid="{00000000-0005-0000-0000-0000BA560000}"/>
    <cellStyle name="Total 2 3 3 2" xfId="4239" xr:uid="{00000000-0005-0000-0000-0000BB560000}"/>
    <cellStyle name="Total 2 3 3 3" xfId="6717" xr:uid="{00000000-0005-0000-0000-0000BC560000}"/>
    <cellStyle name="Total 2 3 3 4" xfId="8673" xr:uid="{00000000-0005-0000-0000-0000BD560000}"/>
    <cellStyle name="Total 2 3 3 5" xfId="10626" xr:uid="{00000000-0005-0000-0000-0000BE560000}"/>
    <cellStyle name="Total 2 3 3 6" xfId="12580" xr:uid="{00000000-0005-0000-0000-0000BF560000}"/>
    <cellStyle name="Total 2 3 3 7" xfId="14519" xr:uid="{00000000-0005-0000-0000-0000C0560000}"/>
    <cellStyle name="Total 2 3 3 8" xfId="13672" xr:uid="{00000000-0005-0000-0000-0000C1560000}"/>
    <cellStyle name="Total 2 3 3 9" xfId="16642" xr:uid="{00000000-0005-0000-0000-0000C2560000}"/>
    <cellStyle name="Total 2 3 4" xfId="1681" xr:uid="{00000000-0005-0000-0000-0000C3560000}"/>
    <cellStyle name="Total 2 3 4 10" xfId="18851" xr:uid="{00000000-0005-0000-0000-0000C4560000}"/>
    <cellStyle name="Total 2 3 4 11" xfId="20649" xr:uid="{00000000-0005-0000-0000-0000C5560000}"/>
    <cellStyle name="Total 2 3 4 12" xfId="22321" xr:uid="{00000000-0005-0000-0000-0000C6560000}"/>
    <cellStyle name="Total 2 3 4 2" xfId="4584" xr:uid="{00000000-0005-0000-0000-0000C7560000}"/>
    <cellStyle name="Total 2 3 4 3" xfId="7062" xr:uid="{00000000-0005-0000-0000-0000C8560000}"/>
    <cellStyle name="Total 2 3 4 4" xfId="9018" xr:uid="{00000000-0005-0000-0000-0000C9560000}"/>
    <cellStyle name="Total 2 3 4 5" xfId="10971" xr:uid="{00000000-0005-0000-0000-0000CA560000}"/>
    <cellStyle name="Total 2 3 4 6" xfId="12925" xr:uid="{00000000-0005-0000-0000-0000CB560000}"/>
    <cellStyle name="Total 2 3 4 7" xfId="14851" xr:uid="{00000000-0005-0000-0000-0000CC560000}"/>
    <cellStyle name="Total 2 3 4 8" xfId="6860" xr:uid="{00000000-0005-0000-0000-0000CD560000}"/>
    <cellStyle name="Total 2 3 4 9" xfId="16980" xr:uid="{00000000-0005-0000-0000-0000CE560000}"/>
    <cellStyle name="Total 2 3 5" xfId="1948" xr:uid="{00000000-0005-0000-0000-0000CF560000}"/>
    <cellStyle name="Total 2 3 5 10" xfId="19084" xr:uid="{00000000-0005-0000-0000-0000D0560000}"/>
    <cellStyle name="Total 2 3 5 11" xfId="20859" xr:uid="{00000000-0005-0000-0000-0000D1560000}"/>
    <cellStyle name="Total 2 3 5 12" xfId="22473" xr:uid="{00000000-0005-0000-0000-0000D2560000}"/>
    <cellStyle name="Total 2 3 5 2" xfId="4851" xr:uid="{00000000-0005-0000-0000-0000D3560000}"/>
    <cellStyle name="Total 2 3 5 3" xfId="7329" xr:uid="{00000000-0005-0000-0000-0000D4560000}"/>
    <cellStyle name="Total 2 3 5 4" xfId="9283" xr:uid="{00000000-0005-0000-0000-0000D5560000}"/>
    <cellStyle name="Total 2 3 5 5" xfId="11237" xr:uid="{00000000-0005-0000-0000-0000D6560000}"/>
    <cellStyle name="Total 2 3 5 6" xfId="13189" xr:uid="{00000000-0005-0000-0000-0000D7560000}"/>
    <cellStyle name="Total 2 3 5 7" xfId="15114" xr:uid="{00000000-0005-0000-0000-0000D8560000}"/>
    <cellStyle name="Total 2 3 5 8" xfId="10491" xr:uid="{00000000-0005-0000-0000-0000D9560000}"/>
    <cellStyle name="Total 2 3 5 9" xfId="17225" xr:uid="{00000000-0005-0000-0000-0000DA560000}"/>
    <cellStyle name="Total 2 3 6" xfId="2250" xr:uid="{00000000-0005-0000-0000-0000DB560000}"/>
    <cellStyle name="Total 2 3 6 10" xfId="19370" xr:uid="{00000000-0005-0000-0000-0000DC560000}"/>
    <cellStyle name="Total 2 3 6 11" xfId="21140" xr:uid="{00000000-0005-0000-0000-0000DD560000}"/>
    <cellStyle name="Total 2 3 6 12" xfId="22725" xr:uid="{00000000-0005-0000-0000-0000DE560000}"/>
    <cellStyle name="Total 2 3 6 2" xfId="5153" xr:uid="{00000000-0005-0000-0000-0000DF560000}"/>
    <cellStyle name="Total 2 3 6 3" xfId="7629" xr:uid="{00000000-0005-0000-0000-0000E0560000}"/>
    <cellStyle name="Total 2 3 6 4" xfId="9583" xr:uid="{00000000-0005-0000-0000-0000E1560000}"/>
    <cellStyle name="Total 2 3 6 5" xfId="11537" xr:uid="{00000000-0005-0000-0000-0000E2560000}"/>
    <cellStyle name="Total 2 3 6 6" xfId="13490" xr:uid="{00000000-0005-0000-0000-0000E3560000}"/>
    <cellStyle name="Total 2 3 6 7" xfId="15414" xr:uid="{00000000-0005-0000-0000-0000E4560000}"/>
    <cellStyle name="Total 2 3 6 8" xfId="15387" xr:uid="{00000000-0005-0000-0000-0000E5560000}"/>
    <cellStyle name="Total 2 3 6 9" xfId="17521" xr:uid="{00000000-0005-0000-0000-0000E6560000}"/>
    <cellStyle name="Total 2 3 7" xfId="2484" xr:uid="{00000000-0005-0000-0000-0000E7560000}"/>
    <cellStyle name="Total 2 3 7 10" xfId="19582" xr:uid="{00000000-0005-0000-0000-0000E8560000}"/>
    <cellStyle name="Total 2 3 7 11" xfId="21342" xr:uid="{00000000-0005-0000-0000-0000E9560000}"/>
    <cellStyle name="Total 2 3 7 12" xfId="22896" xr:uid="{00000000-0005-0000-0000-0000EA560000}"/>
    <cellStyle name="Total 2 3 7 2" xfId="5386" xr:uid="{00000000-0005-0000-0000-0000EB560000}"/>
    <cellStyle name="Total 2 3 7 3" xfId="7862" xr:uid="{00000000-0005-0000-0000-0000EC560000}"/>
    <cellStyle name="Total 2 3 7 4" xfId="9814" xr:uid="{00000000-0005-0000-0000-0000ED560000}"/>
    <cellStyle name="Total 2 3 7 5" xfId="11769" xr:uid="{00000000-0005-0000-0000-0000EE560000}"/>
    <cellStyle name="Total 2 3 7 6" xfId="13721" xr:uid="{00000000-0005-0000-0000-0000EF560000}"/>
    <cellStyle name="Total 2 3 7 7" xfId="15635" xr:uid="{00000000-0005-0000-0000-0000F0560000}"/>
    <cellStyle name="Total 2 3 7 8" xfId="13071" xr:uid="{00000000-0005-0000-0000-0000F1560000}"/>
    <cellStyle name="Total 2 3 7 9" xfId="17743" xr:uid="{00000000-0005-0000-0000-0000F2560000}"/>
    <cellStyle name="Total 2 3 8" xfId="2824" xr:uid="{00000000-0005-0000-0000-0000F3560000}"/>
    <cellStyle name="Total 2 3 8 10" xfId="19911" xr:uid="{00000000-0005-0000-0000-0000F4560000}"/>
    <cellStyle name="Total 2 3 8 11" xfId="21661" xr:uid="{00000000-0005-0000-0000-0000F5560000}"/>
    <cellStyle name="Total 2 3 8 12" xfId="23191" xr:uid="{00000000-0005-0000-0000-0000F6560000}"/>
    <cellStyle name="Total 2 3 8 2" xfId="5726" xr:uid="{00000000-0005-0000-0000-0000F7560000}"/>
    <cellStyle name="Total 2 3 8 3" xfId="8202" xr:uid="{00000000-0005-0000-0000-0000F8560000}"/>
    <cellStyle name="Total 2 3 8 4" xfId="10154" xr:uid="{00000000-0005-0000-0000-0000F9560000}"/>
    <cellStyle name="Total 2 3 8 5" xfId="12109" xr:uid="{00000000-0005-0000-0000-0000FA560000}"/>
    <cellStyle name="Total 2 3 8 6" xfId="14059" xr:uid="{00000000-0005-0000-0000-0000FB560000}"/>
    <cellStyle name="Total 2 3 8 7" xfId="15959" xr:uid="{00000000-0005-0000-0000-0000FC560000}"/>
    <cellStyle name="Total 2 3 8 8" xfId="16188" xr:uid="{00000000-0005-0000-0000-0000FD560000}"/>
    <cellStyle name="Total 2 3 8 9" xfId="18076" xr:uid="{00000000-0005-0000-0000-0000FE560000}"/>
    <cellStyle name="Total 2 3 9" xfId="475" xr:uid="{00000000-0005-0000-0000-0000FF560000}"/>
    <cellStyle name="Total 2 3 9 10" xfId="15906" xr:uid="{00000000-0005-0000-0000-000000570000}"/>
    <cellStyle name="Total 2 3 9 11" xfId="12445" xr:uid="{00000000-0005-0000-0000-000001570000}"/>
    <cellStyle name="Total 2 3 9 12" xfId="19621" xr:uid="{00000000-0005-0000-0000-000002570000}"/>
    <cellStyle name="Total 2 3 9 2" xfId="3378" xr:uid="{00000000-0005-0000-0000-000003570000}"/>
    <cellStyle name="Total 2 3 9 3" xfId="5856" xr:uid="{00000000-0005-0000-0000-000004570000}"/>
    <cellStyle name="Total 2 3 9 4" xfId="7486" xr:uid="{00000000-0005-0000-0000-000005570000}"/>
    <cellStyle name="Total 2 3 9 5" xfId="6602" xr:uid="{00000000-0005-0000-0000-000006570000}"/>
    <cellStyle name="Total 2 3 9 6" xfId="2997" xr:uid="{00000000-0005-0000-0000-000007570000}"/>
    <cellStyle name="Total 2 3 9 7" xfId="11528" xr:uid="{00000000-0005-0000-0000-000008570000}"/>
    <cellStyle name="Total 2 3 9 8" xfId="14925" xr:uid="{00000000-0005-0000-0000-000009570000}"/>
    <cellStyle name="Total 2 3 9 9" xfId="13009" xr:uid="{00000000-0005-0000-0000-00000A570000}"/>
    <cellStyle name="Total 2 4" xfId="892" xr:uid="{00000000-0005-0000-0000-00000B570000}"/>
    <cellStyle name="Total 2 4 10" xfId="9617" xr:uid="{00000000-0005-0000-0000-00000C570000}"/>
    <cellStyle name="Total 2 4 11" xfId="13475" xr:uid="{00000000-0005-0000-0000-00000D570000}"/>
    <cellStyle name="Total 2 4 12" xfId="17701" xr:uid="{00000000-0005-0000-0000-00000E570000}"/>
    <cellStyle name="Total 2 4 13" xfId="15342" xr:uid="{00000000-0005-0000-0000-00000F570000}"/>
    <cellStyle name="Total 2 4 14" xfId="21313" xr:uid="{00000000-0005-0000-0000-000010570000}"/>
    <cellStyle name="Total 2 4 2" xfId="2669" xr:uid="{00000000-0005-0000-0000-000011570000}"/>
    <cellStyle name="Total 2 4 2 10" xfId="19758" xr:uid="{00000000-0005-0000-0000-000012570000}"/>
    <cellStyle name="Total 2 4 2 11" xfId="21508" xr:uid="{00000000-0005-0000-0000-000013570000}"/>
    <cellStyle name="Total 2 4 2 12" xfId="23045" xr:uid="{00000000-0005-0000-0000-000014570000}"/>
    <cellStyle name="Total 2 4 2 2" xfId="5571" xr:uid="{00000000-0005-0000-0000-000015570000}"/>
    <cellStyle name="Total 2 4 2 3" xfId="8047" xr:uid="{00000000-0005-0000-0000-000016570000}"/>
    <cellStyle name="Total 2 4 2 4" xfId="9999" xr:uid="{00000000-0005-0000-0000-000017570000}"/>
    <cellStyle name="Total 2 4 2 5" xfId="11954" xr:uid="{00000000-0005-0000-0000-000018570000}"/>
    <cellStyle name="Total 2 4 2 6" xfId="13904" xr:uid="{00000000-0005-0000-0000-000019570000}"/>
    <cellStyle name="Total 2 4 2 7" xfId="15813" xr:uid="{00000000-0005-0000-0000-00001A570000}"/>
    <cellStyle name="Total 2 4 2 8" xfId="16033" xr:uid="{00000000-0005-0000-0000-00001B570000}"/>
    <cellStyle name="Total 2 4 2 9" xfId="17922" xr:uid="{00000000-0005-0000-0000-00001C570000}"/>
    <cellStyle name="Total 2 4 3" xfId="2802" xr:uid="{00000000-0005-0000-0000-00001D570000}"/>
    <cellStyle name="Total 2 4 3 10" xfId="19889" xr:uid="{00000000-0005-0000-0000-00001E570000}"/>
    <cellStyle name="Total 2 4 3 11" xfId="21639" xr:uid="{00000000-0005-0000-0000-00001F570000}"/>
    <cellStyle name="Total 2 4 3 12" xfId="23169" xr:uid="{00000000-0005-0000-0000-000020570000}"/>
    <cellStyle name="Total 2 4 3 2" xfId="5704" xr:uid="{00000000-0005-0000-0000-000021570000}"/>
    <cellStyle name="Total 2 4 3 3" xfId="8180" xr:uid="{00000000-0005-0000-0000-000022570000}"/>
    <cellStyle name="Total 2 4 3 4" xfId="10132" xr:uid="{00000000-0005-0000-0000-000023570000}"/>
    <cellStyle name="Total 2 4 3 5" xfId="12087" xr:uid="{00000000-0005-0000-0000-000024570000}"/>
    <cellStyle name="Total 2 4 3 6" xfId="14037" xr:uid="{00000000-0005-0000-0000-000025570000}"/>
    <cellStyle name="Total 2 4 3 7" xfId="15938" xr:uid="{00000000-0005-0000-0000-000026570000}"/>
    <cellStyle name="Total 2 4 3 8" xfId="16166" xr:uid="{00000000-0005-0000-0000-000027570000}"/>
    <cellStyle name="Total 2 4 3 9" xfId="18054" xr:uid="{00000000-0005-0000-0000-000028570000}"/>
    <cellStyle name="Total 2 4 4" xfId="3795" xr:uid="{00000000-0005-0000-0000-000029570000}"/>
    <cellStyle name="Total 2 4 5" xfId="6273" xr:uid="{00000000-0005-0000-0000-00002A570000}"/>
    <cellStyle name="Total 2 4 6" xfId="6037" xr:uid="{00000000-0005-0000-0000-00002B570000}"/>
    <cellStyle name="Total 2 4 7" xfId="9767" xr:uid="{00000000-0005-0000-0000-00002C570000}"/>
    <cellStyle name="Total 2 4 8" xfId="11721" xr:uid="{00000000-0005-0000-0000-00002D570000}"/>
    <cellStyle name="Total 2 4 9" xfId="11728" xr:uid="{00000000-0005-0000-0000-00002E570000}"/>
    <cellStyle name="Total 2 5" xfId="841" xr:uid="{00000000-0005-0000-0000-00002F570000}"/>
    <cellStyle name="Total 2 5 10" xfId="14627" xr:uid="{00000000-0005-0000-0000-000030570000}"/>
    <cellStyle name="Total 2 5 11" xfId="11108" xr:uid="{00000000-0005-0000-0000-000031570000}"/>
    <cellStyle name="Total 2 5 12" xfId="16467" xr:uid="{00000000-0005-0000-0000-000032570000}"/>
    <cellStyle name="Total 2 5 13" xfId="14639" xr:uid="{00000000-0005-0000-0000-000033570000}"/>
    <cellStyle name="Total 2 5 14" xfId="20187" xr:uid="{00000000-0005-0000-0000-000034570000}"/>
    <cellStyle name="Total 2 5 2" xfId="2686" xr:uid="{00000000-0005-0000-0000-000035570000}"/>
    <cellStyle name="Total 2 5 2 10" xfId="19775" xr:uid="{00000000-0005-0000-0000-000036570000}"/>
    <cellStyle name="Total 2 5 2 11" xfId="21525" xr:uid="{00000000-0005-0000-0000-000037570000}"/>
    <cellStyle name="Total 2 5 2 12" xfId="23062" xr:uid="{00000000-0005-0000-0000-000038570000}"/>
    <cellStyle name="Total 2 5 2 2" xfId="5588" xr:uid="{00000000-0005-0000-0000-000039570000}"/>
    <cellStyle name="Total 2 5 2 3" xfId="8064" xr:uid="{00000000-0005-0000-0000-00003A570000}"/>
    <cellStyle name="Total 2 5 2 4" xfId="10016" xr:uid="{00000000-0005-0000-0000-00003B570000}"/>
    <cellStyle name="Total 2 5 2 5" xfId="11971" xr:uid="{00000000-0005-0000-0000-00003C570000}"/>
    <cellStyle name="Total 2 5 2 6" xfId="13921" xr:uid="{00000000-0005-0000-0000-00003D570000}"/>
    <cellStyle name="Total 2 5 2 7" xfId="15828" xr:uid="{00000000-0005-0000-0000-00003E570000}"/>
    <cellStyle name="Total 2 5 2 8" xfId="16050" xr:uid="{00000000-0005-0000-0000-00003F570000}"/>
    <cellStyle name="Total 2 5 2 9" xfId="17939" xr:uid="{00000000-0005-0000-0000-000040570000}"/>
    <cellStyle name="Total 2 5 3" xfId="2862" xr:uid="{00000000-0005-0000-0000-000041570000}"/>
    <cellStyle name="Total 2 5 3 10" xfId="19949" xr:uid="{00000000-0005-0000-0000-000042570000}"/>
    <cellStyle name="Total 2 5 3 11" xfId="21699" xr:uid="{00000000-0005-0000-0000-000043570000}"/>
    <cellStyle name="Total 2 5 3 12" xfId="23228" xr:uid="{00000000-0005-0000-0000-000044570000}"/>
    <cellStyle name="Total 2 5 3 2" xfId="5764" xr:uid="{00000000-0005-0000-0000-000045570000}"/>
    <cellStyle name="Total 2 5 3 3" xfId="8240" xr:uid="{00000000-0005-0000-0000-000046570000}"/>
    <cellStyle name="Total 2 5 3 4" xfId="10192" xr:uid="{00000000-0005-0000-0000-000047570000}"/>
    <cellStyle name="Total 2 5 3 5" xfId="12147" xr:uid="{00000000-0005-0000-0000-000048570000}"/>
    <cellStyle name="Total 2 5 3 6" xfId="14097" xr:uid="{00000000-0005-0000-0000-000049570000}"/>
    <cellStyle name="Total 2 5 3 7" xfId="15994" xr:uid="{00000000-0005-0000-0000-00004A570000}"/>
    <cellStyle name="Total 2 5 3 8" xfId="16226" xr:uid="{00000000-0005-0000-0000-00004B570000}"/>
    <cellStyle name="Total 2 5 3 9" xfId="18114" xr:uid="{00000000-0005-0000-0000-00004C570000}"/>
    <cellStyle name="Total 2 5 4" xfId="3744" xr:uid="{00000000-0005-0000-0000-00004D570000}"/>
    <cellStyle name="Total 2 5 5" xfId="6222" xr:uid="{00000000-0005-0000-0000-00004E570000}"/>
    <cellStyle name="Total 2 5 6" xfId="7173" xr:uid="{00000000-0005-0000-0000-00004F570000}"/>
    <cellStyle name="Total 2 5 7" xfId="8485" xr:uid="{00000000-0005-0000-0000-000050570000}"/>
    <cellStyle name="Total 2 5 8" xfId="10438" xr:uid="{00000000-0005-0000-0000-000051570000}"/>
    <cellStyle name="Total 2 5 9" xfId="13859" xr:uid="{00000000-0005-0000-0000-000052570000}"/>
    <cellStyle name="Total 2 6" xfId="1551" xr:uid="{00000000-0005-0000-0000-000053570000}"/>
    <cellStyle name="Total 2 6 10" xfId="15826" xr:uid="{00000000-0005-0000-0000-000054570000}"/>
    <cellStyle name="Total 2 6 11" xfId="16850" xr:uid="{00000000-0005-0000-0000-000055570000}"/>
    <cellStyle name="Total 2 6 12" xfId="18722" xr:uid="{00000000-0005-0000-0000-000056570000}"/>
    <cellStyle name="Total 2 6 13" xfId="20520" xr:uid="{00000000-0005-0000-0000-000057570000}"/>
    <cellStyle name="Total 2 6 14" xfId="22192" xr:uid="{00000000-0005-0000-0000-000058570000}"/>
    <cellStyle name="Total 2 6 2" xfId="2707" xr:uid="{00000000-0005-0000-0000-000059570000}"/>
    <cellStyle name="Total 2 6 2 10" xfId="19796" xr:uid="{00000000-0005-0000-0000-00005A570000}"/>
    <cellStyle name="Total 2 6 2 11" xfId="21546" xr:uid="{00000000-0005-0000-0000-00005B570000}"/>
    <cellStyle name="Total 2 6 2 12" xfId="23083" xr:uid="{00000000-0005-0000-0000-00005C570000}"/>
    <cellStyle name="Total 2 6 2 2" xfId="5609" xr:uid="{00000000-0005-0000-0000-00005D570000}"/>
    <cellStyle name="Total 2 6 2 3" xfId="8085" xr:uid="{00000000-0005-0000-0000-00005E570000}"/>
    <cellStyle name="Total 2 6 2 4" xfId="10037" xr:uid="{00000000-0005-0000-0000-00005F570000}"/>
    <cellStyle name="Total 2 6 2 5" xfId="11992" xr:uid="{00000000-0005-0000-0000-000060570000}"/>
    <cellStyle name="Total 2 6 2 6" xfId="13942" xr:uid="{00000000-0005-0000-0000-000061570000}"/>
    <cellStyle name="Total 2 6 2 7" xfId="15848" xr:uid="{00000000-0005-0000-0000-000062570000}"/>
    <cellStyle name="Total 2 6 2 8" xfId="16071" xr:uid="{00000000-0005-0000-0000-000063570000}"/>
    <cellStyle name="Total 2 6 2 9" xfId="17960" xr:uid="{00000000-0005-0000-0000-000064570000}"/>
    <cellStyle name="Total 2 6 3" xfId="2883" xr:uid="{00000000-0005-0000-0000-000065570000}"/>
    <cellStyle name="Total 2 6 3 10" xfId="19970" xr:uid="{00000000-0005-0000-0000-000066570000}"/>
    <cellStyle name="Total 2 6 3 11" xfId="21720" xr:uid="{00000000-0005-0000-0000-000067570000}"/>
    <cellStyle name="Total 2 6 3 12" xfId="23249" xr:uid="{00000000-0005-0000-0000-000068570000}"/>
    <cellStyle name="Total 2 6 3 2" xfId="5785" xr:uid="{00000000-0005-0000-0000-000069570000}"/>
    <cellStyle name="Total 2 6 3 3" xfId="8261" xr:uid="{00000000-0005-0000-0000-00006A570000}"/>
    <cellStyle name="Total 2 6 3 4" xfId="10213" xr:uid="{00000000-0005-0000-0000-00006B570000}"/>
    <cellStyle name="Total 2 6 3 5" xfId="12168" xr:uid="{00000000-0005-0000-0000-00006C570000}"/>
    <cellStyle name="Total 2 6 3 6" xfId="14118" xr:uid="{00000000-0005-0000-0000-00006D570000}"/>
    <cellStyle name="Total 2 6 3 7" xfId="16015" xr:uid="{00000000-0005-0000-0000-00006E570000}"/>
    <cellStyle name="Total 2 6 3 8" xfId="16247" xr:uid="{00000000-0005-0000-0000-00006F570000}"/>
    <cellStyle name="Total 2 6 3 9" xfId="18135" xr:uid="{00000000-0005-0000-0000-000070570000}"/>
    <cellStyle name="Total 2 6 4" xfId="4454" xr:uid="{00000000-0005-0000-0000-000071570000}"/>
    <cellStyle name="Total 2 6 5" xfId="6932" xr:uid="{00000000-0005-0000-0000-000072570000}"/>
    <cellStyle name="Total 2 6 6" xfId="8888" xr:uid="{00000000-0005-0000-0000-000073570000}"/>
    <cellStyle name="Total 2 6 7" xfId="10841" xr:uid="{00000000-0005-0000-0000-000074570000}"/>
    <cellStyle name="Total 2 6 8" xfId="12795" xr:uid="{00000000-0005-0000-0000-000075570000}"/>
    <cellStyle name="Total 2 6 9" xfId="14726" xr:uid="{00000000-0005-0000-0000-000076570000}"/>
    <cellStyle name="Total 2 7" xfId="1723" xr:uid="{00000000-0005-0000-0000-000077570000}"/>
    <cellStyle name="Total 2 7 10" xfId="18893" xr:uid="{00000000-0005-0000-0000-000078570000}"/>
    <cellStyle name="Total 2 7 11" xfId="20690" xr:uid="{00000000-0005-0000-0000-000079570000}"/>
    <cellStyle name="Total 2 7 12" xfId="22355" xr:uid="{00000000-0005-0000-0000-00007A570000}"/>
    <cellStyle name="Total 2 7 2" xfId="4626" xr:uid="{00000000-0005-0000-0000-00007B570000}"/>
    <cellStyle name="Total 2 7 3" xfId="7104" xr:uid="{00000000-0005-0000-0000-00007C570000}"/>
    <cellStyle name="Total 2 7 4" xfId="9060" xr:uid="{00000000-0005-0000-0000-00007D570000}"/>
    <cellStyle name="Total 2 7 5" xfId="11013" xr:uid="{00000000-0005-0000-0000-00007E570000}"/>
    <cellStyle name="Total 2 7 6" xfId="12967" xr:uid="{00000000-0005-0000-0000-00007F570000}"/>
    <cellStyle name="Total 2 7 7" xfId="14893" xr:uid="{00000000-0005-0000-0000-000080570000}"/>
    <cellStyle name="Total 2 7 8" xfId="14635" xr:uid="{00000000-0005-0000-0000-000081570000}"/>
    <cellStyle name="Total 2 7 9" xfId="17022" xr:uid="{00000000-0005-0000-0000-000082570000}"/>
    <cellStyle name="Total 2 8" xfId="2074" xr:uid="{00000000-0005-0000-0000-000083570000}"/>
    <cellStyle name="Total 2 8 10" xfId="19201" xr:uid="{00000000-0005-0000-0000-000084570000}"/>
    <cellStyle name="Total 2 8 11" xfId="20976" xr:uid="{00000000-0005-0000-0000-000085570000}"/>
    <cellStyle name="Total 2 8 12" xfId="22585" xr:uid="{00000000-0005-0000-0000-000086570000}"/>
    <cellStyle name="Total 2 8 2" xfId="4977" xr:uid="{00000000-0005-0000-0000-000087570000}"/>
    <cellStyle name="Total 2 8 3" xfId="7454" xr:uid="{00000000-0005-0000-0000-000088570000}"/>
    <cellStyle name="Total 2 8 4" xfId="9407" xr:uid="{00000000-0005-0000-0000-000089570000}"/>
    <cellStyle name="Total 2 8 5" xfId="11362" xr:uid="{00000000-0005-0000-0000-00008A570000}"/>
    <cellStyle name="Total 2 8 6" xfId="13314" xr:uid="{00000000-0005-0000-0000-00008B570000}"/>
    <cellStyle name="Total 2 8 7" xfId="15240" xr:uid="{00000000-0005-0000-0000-00008C570000}"/>
    <cellStyle name="Total 2 8 8" xfId="12412" xr:uid="{00000000-0005-0000-0000-00008D570000}"/>
    <cellStyle name="Total 2 8 9" xfId="17346" xr:uid="{00000000-0005-0000-0000-00008E570000}"/>
    <cellStyle name="Total 2 9" xfId="2416" xr:uid="{00000000-0005-0000-0000-00008F570000}"/>
    <cellStyle name="Total 2 9 10" xfId="19528" xr:uid="{00000000-0005-0000-0000-000090570000}"/>
    <cellStyle name="Total 2 9 11" xfId="21296" xr:uid="{00000000-0005-0000-0000-000091570000}"/>
    <cellStyle name="Total 2 9 12" xfId="22869" xr:uid="{00000000-0005-0000-0000-000092570000}"/>
    <cellStyle name="Total 2 9 2" xfId="5319" xr:uid="{00000000-0005-0000-0000-000093570000}"/>
    <cellStyle name="Total 2 9 3" xfId="7795" xr:uid="{00000000-0005-0000-0000-000094570000}"/>
    <cellStyle name="Total 2 9 4" xfId="9748" xr:uid="{00000000-0005-0000-0000-000095570000}"/>
    <cellStyle name="Total 2 9 5" xfId="11702" xr:uid="{00000000-0005-0000-0000-000096570000}"/>
    <cellStyle name="Total 2 9 6" xfId="13654" xr:uid="{00000000-0005-0000-0000-000097570000}"/>
    <cellStyle name="Total 2 9 7" xfId="15576" xr:uid="{00000000-0005-0000-0000-000098570000}"/>
    <cellStyle name="Total 2 9 8" xfId="14375" xr:uid="{00000000-0005-0000-0000-000099570000}"/>
    <cellStyle name="Total 2 9 9" xfId="17682" xr:uid="{00000000-0005-0000-0000-00009A570000}"/>
    <cellStyle name="Total 20" xfId="13340" xr:uid="{00000000-0005-0000-0000-00009B570000}"/>
    <cellStyle name="Total 21" xfId="15619" xr:uid="{00000000-0005-0000-0000-00009C570000}"/>
    <cellStyle name="Total 22" xfId="14364" xr:uid="{00000000-0005-0000-0000-00009D570000}"/>
    <cellStyle name="Total 23" xfId="18400" xr:uid="{00000000-0005-0000-0000-00009E570000}"/>
    <cellStyle name="Total 24" xfId="19727" xr:uid="{00000000-0005-0000-0000-00009F570000}"/>
    <cellStyle name="Total 3" xfId="147" xr:uid="{00000000-0005-0000-0000-0000A0570000}"/>
    <cellStyle name="Total 3 10" xfId="2728" xr:uid="{00000000-0005-0000-0000-0000A1570000}"/>
    <cellStyle name="Total 3 10 10" xfId="19816" xr:uid="{00000000-0005-0000-0000-0000A2570000}"/>
    <cellStyle name="Total 3 10 11" xfId="21566" xr:uid="{00000000-0005-0000-0000-0000A3570000}"/>
    <cellStyle name="Total 3 10 12" xfId="23096" xr:uid="{00000000-0005-0000-0000-0000A4570000}"/>
    <cellStyle name="Total 3 10 2" xfId="5630" xr:uid="{00000000-0005-0000-0000-0000A5570000}"/>
    <cellStyle name="Total 3 10 3" xfId="8106" xr:uid="{00000000-0005-0000-0000-0000A6570000}"/>
    <cellStyle name="Total 3 10 4" xfId="10058" xr:uid="{00000000-0005-0000-0000-0000A7570000}"/>
    <cellStyle name="Total 3 10 5" xfId="12013" xr:uid="{00000000-0005-0000-0000-0000A8570000}"/>
    <cellStyle name="Total 3 10 6" xfId="13963" xr:uid="{00000000-0005-0000-0000-0000A9570000}"/>
    <cellStyle name="Total 3 10 7" xfId="15867" xr:uid="{00000000-0005-0000-0000-0000AA570000}"/>
    <cellStyle name="Total 3 10 8" xfId="16092" xr:uid="{00000000-0005-0000-0000-0000AB570000}"/>
    <cellStyle name="Total 3 10 9" xfId="17980" xr:uid="{00000000-0005-0000-0000-0000AC570000}"/>
    <cellStyle name="Total 3 11" xfId="2771" xr:uid="{00000000-0005-0000-0000-0000AD570000}"/>
    <cellStyle name="Total 3 11 10" xfId="19858" xr:uid="{00000000-0005-0000-0000-0000AE570000}"/>
    <cellStyle name="Total 3 11 11" xfId="21608" xr:uid="{00000000-0005-0000-0000-0000AF570000}"/>
    <cellStyle name="Total 3 11 12" xfId="23138" xr:uid="{00000000-0005-0000-0000-0000B0570000}"/>
    <cellStyle name="Total 3 11 2" xfId="5673" xr:uid="{00000000-0005-0000-0000-0000B1570000}"/>
    <cellStyle name="Total 3 11 3" xfId="8149" xr:uid="{00000000-0005-0000-0000-0000B2570000}"/>
    <cellStyle name="Total 3 11 4" xfId="10101" xr:uid="{00000000-0005-0000-0000-0000B3570000}"/>
    <cellStyle name="Total 3 11 5" xfId="12056" xr:uid="{00000000-0005-0000-0000-0000B4570000}"/>
    <cellStyle name="Total 3 11 6" xfId="14006" xr:uid="{00000000-0005-0000-0000-0000B5570000}"/>
    <cellStyle name="Total 3 11 7" xfId="15909" xr:uid="{00000000-0005-0000-0000-0000B6570000}"/>
    <cellStyle name="Total 3 11 8" xfId="16135" xr:uid="{00000000-0005-0000-0000-0000B7570000}"/>
    <cellStyle name="Total 3 11 9" xfId="18023" xr:uid="{00000000-0005-0000-0000-0000B8570000}"/>
    <cellStyle name="Total 3 12" xfId="342" xr:uid="{00000000-0005-0000-0000-0000B9570000}"/>
    <cellStyle name="Total 3 12 10" xfId="13658" xr:uid="{00000000-0005-0000-0000-0000BA570000}"/>
    <cellStyle name="Total 3 12 11" xfId="19971" xr:uid="{00000000-0005-0000-0000-0000BB570000}"/>
    <cellStyle name="Total 3 12 12" xfId="14868" xr:uid="{00000000-0005-0000-0000-0000BC570000}"/>
    <cellStyle name="Total 3 12 2" xfId="3245" xr:uid="{00000000-0005-0000-0000-0000BD570000}"/>
    <cellStyle name="Total 3 12 3" xfId="5192" xr:uid="{00000000-0005-0000-0000-0000BE570000}"/>
    <cellStyle name="Total 3 12 4" xfId="8092" xr:uid="{00000000-0005-0000-0000-0000BF570000}"/>
    <cellStyle name="Total 3 12 5" xfId="6601" xr:uid="{00000000-0005-0000-0000-0000C0570000}"/>
    <cellStyle name="Total 3 12 6" xfId="9204" xr:uid="{00000000-0005-0000-0000-0000C1570000}"/>
    <cellStyle name="Total 3 12 7" xfId="9625" xr:uid="{00000000-0005-0000-0000-0000C2570000}"/>
    <cellStyle name="Total 3 12 8" xfId="15104" xr:uid="{00000000-0005-0000-0000-0000C3570000}"/>
    <cellStyle name="Total 3 12 9" xfId="16078" xr:uid="{00000000-0005-0000-0000-0000C4570000}"/>
    <cellStyle name="Total 3 13" xfId="3050" xr:uid="{00000000-0005-0000-0000-0000C5570000}"/>
    <cellStyle name="Total 3 14" xfId="2907" xr:uid="{00000000-0005-0000-0000-0000C6570000}"/>
    <cellStyle name="Total 3 15" xfId="3187" xr:uid="{00000000-0005-0000-0000-0000C7570000}"/>
    <cellStyle name="Total 3 16" xfId="9889" xr:uid="{00000000-0005-0000-0000-0000C8570000}"/>
    <cellStyle name="Total 3 17" xfId="11844" xr:uid="{00000000-0005-0000-0000-0000C9570000}"/>
    <cellStyle name="Total 3 18" xfId="6010" xr:uid="{00000000-0005-0000-0000-0000CA570000}"/>
    <cellStyle name="Total 3 19" xfId="15552" xr:uid="{00000000-0005-0000-0000-0000CB570000}"/>
    <cellStyle name="Total 3 2" xfId="175" xr:uid="{00000000-0005-0000-0000-0000CC570000}"/>
    <cellStyle name="Total 3 2 10" xfId="3078" xr:uid="{00000000-0005-0000-0000-0000CD570000}"/>
    <cellStyle name="Total 3 2 11" xfId="3112" xr:uid="{00000000-0005-0000-0000-0000CE570000}"/>
    <cellStyle name="Total 3 2 12" xfId="8214" xr:uid="{00000000-0005-0000-0000-0000CF570000}"/>
    <cellStyle name="Total 3 2 13" xfId="9654" xr:uid="{00000000-0005-0000-0000-0000D0570000}"/>
    <cellStyle name="Total 3 2 14" xfId="11608" xr:uid="{00000000-0005-0000-0000-0000D1570000}"/>
    <cellStyle name="Total 3 2 15" xfId="14071" xr:uid="{00000000-0005-0000-0000-0000D2570000}"/>
    <cellStyle name="Total 3 2 16" xfId="15471" xr:uid="{00000000-0005-0000-0000-0000D3570000}"/>
    <cellStyle name="Total 3 2 17" xfId="16200" xr:uid="{00000000-0005-0000-0000-0000D4570000}"/>
    <cellStyle name="Total 3 2 18" xfId="17589" xr:uid="{00000000-0005-0000-0000-0000D5570000}"/>
    <cellStyle name="Total 3 2 19" xfId="15283" xr:uid="{00000000-0005-0000-0000-0000D6570000}"/>
    <cellStyle name="Total 3 2 2" xfId="982" xr:uid="{00000000-0005-0000-0000-0000D7570000}"/>
    <cellStyle name="Total 3 2 2 10" xfId="18194" xr:uid="{00000000-0005-0000-0000-0000D8570000}"/>
    <cellStyle name="Total 3 2 2 11" xfId="20029" xr:uid="{00000000-0005-0000-0000-0000D9570000}"/>
    <cellStyle name="Total 3 2 2 12" xfId="21776" xr:uid="{00000000-0005-0000-0000-0000DA570000}"/>
    <cellStyle name="Total 3 2 2 2" xfId="3885" xr:uid="{00000000-0005-0000-0000-0000DB570000}"/>
    <cellStyle name="Total 3 2 2 3" xfId="6363" xr:uid="{00000000-0005-0000-0000-0000DC570000}"/>
    <cellStyle name="Total 3 2 2 4" xfId="8320" xr:uid="{00000000-0005-0000-0000-0000DD570000}"/>
    <cellStyle name="Total 3 2 2 5" xfId="10273" xr:uid="{00000000-0005-0000-0000-0000DE570000}"/>
    <cellStyle name="Total 3 2 2 6" xfId="12228" xr:uid="{00000000-0005-0000-0000-0000DF570000}"/>
    <cellStyle name="Total 3 2 2 7" xfId="14174" xr:uid="{00000000-0005-0000-0000-0000E0570000}"/>
    <cellStyle name="Total 3 2 2 8" xfId="14687" xr:uid="{00000000-0005-0000-0000-0000E1570000}"/>
    <cellStyle name="Total 3 2 2 9" xfId="16306" xr:uid="{00000000-0005-0000-0000-0000E2570000}"/>
    <cellStyle name="Total 3 2 20" xfId="21203" xr:uid="{00000000-0005-0000-0000-0000E3570000}"/>
    <cellStyle name="Total 3 2 3" xfId="1295" xr:uid="{00000000-0005-0000-0000-0000E4570000}"/>
    <cellStyle name="Total 3 2 3 10" xfId="18473" xr:uid="{00000000-0005-0000-0000-0000E5570000}"/>
    <cellStyle name="Total 3 2 3 11" xfId="20280" xr:uid="{00000000-0005-0000-0000-0000E6570000}"/>
    <cellStyle name="Total 3 2 3 12" xfId="21972" xr:uid="{00000000-0005-0000-0000-0000E7570000}"/>
    <cellStyle name="Total 3 2 3 2" xfId="4198" xr:uid="{00000000-0005-0000-0000-0000E8570000}"/>
    <cellStyle name="Total 3 2 3 3" xfId="6676" xr:uid="{00000000-0005-0000-0000-0000E9570000}"/>
    <cellStyle name="Total 3 2 3 4" xfId="8632" xr:uid="{00000000-0005-0000-0000-0000EA570000}"/>
    <cellStyle name="Total 3 2 3 5" xfId="10585" xr:uid="{00000000-0005-0000-0000-0000EB570000}"/>
    <cellStyle name="Total 3 2 3 6" xfId="12539" xr:uid="{00000000-0005-0000-0000-0000EC570000}"/>
    <cellStyle name="Total 3 2 3 7" xfId="14483" xr:uid="{00000000-0005-0000-0000-0000ED570000}"/>
    <cellStyle name="Total 3 2 3 8" xfId="15880" xr:uid="{00000000-0005-0000-0000-0000EE570000}"/>
    <cellStyle name="Total 3 2 3 9" xfId="16601" xr:uid="{00000000-0005-0000-0000-0000EF570000}"/>
    <cellStyle name="Total 3 2 4" xfId="1640" xr:uid="{00000000-0005-0000-0000-0000F0570000}"/>
    <cellStyle name="Total 3 2 4 10" xfId="18810" xr:uid="{00000000-0005-0000-0000-0000F1570000}"/>
    <cellStyle name="Total 3 2 4 11" xfId="20608" xr:uid="{00000000-0005-0000-0000-0000F2570000}"/>
    <cellStyle name="Total 3 2 4 12" xfId="22280" xr:uid="{00000000-0005-0000-0000-0000F3570000}"/>
    <cellStyle name="Total 3 2 4 2" xfId="4543" xr:uid="{00000000-0005-0000-0000-0000F4570000}"/>
    <cellStyle name="Total 3 2 4 3" xfId="7021" xr:uid="{00000000-0005-0000-0000-0000F5570000}"/>
    <cellStyle name="Total 3 2 4 4" xfId="8977" xr:uid="{00000000-0005-0000-0000-0000F6570000}"/>
    <cellStyle name="Total 3 2 4 5" xfId="10930" xr:uid="{00000000-0005-0000-0000-0000F7570000}"/>
    <cellStyle name="Total 3 2 4 6" xfId="12884" xr:uid="{00000000-0005-0000-0000-0000F8570000}"/>
    <cellStyle name="Total 3 2 4 7" xfId="14811" xr:uid="{00000000-0005-0000-0000-0000F9570000}"/>
    <cellStyle name="Total 3 2 4 8" xfId="15264" xr:uid="{00000000-0005-0000-0000-0000FA570000}"/>
    <cellStyle name="Total 3 2 4 9" xfId="16939" xr:uid="{00000000-0005-0000-0000-0000FB570000}"/>
    <cellStyle name="Total 3 2 5" xfId="1907" xr:uid="{00000000-0005-0000-0000-0000FC570000}"/>
    <cellStyle name="Total 3 2 5 10" xfId="19043" xr:uid="{00000000-0005-0000-0000-0000FD570000}"/>
    <cellStyle name="Total 3 2 5 11" xfId="20818" xr:uid="{00000000-0005-0000-0000-0000FE570000}"/>
    <cellStyle name="Total 3 2 5 12" xfId="22432" xr:uid="{00000000-0005-0000-0000-0000FF570000}"/>
    <cellStyle name="Total 3 2 5 2" xfId="4810" xr:uid="{00000000-0005-0000-0000-000000580000}"/>
    <cellStyle name="Total 3 2 5 3" xfId="7288" xr:uid="{00000000-0005-0000-0000-000001580000}"/>
    <cellStyle name="Total 3 2 5 4" xfId="9242" xr:uid="{00000000-0005-0000-0000-000002580000}"/>
    <cellStyle name="Total 3 2 5 5" xfId="11196" xr:uid="{00000000-0005-0000-0000-000003580000}"/>
    <cellStyle name="Total 3 2 5 6" xfId="13148" xr:uid="{00000000-0005-0000-0000-000004580000}"/>
    <cellStyle name="Total 3 2 5 7" xfId="15074" xr:uid="{00000000-0005-0000-0000-000005580000}"/>
    <cellStyle name="Total 3 2 5 8" xfId="14628" xr:uid="{00000000-0005-0000-0000-000006580000}"/>
    <cellStyle name="Total 3 2 5 9" xfId="17184" xr:uid="{00000000-0005-0000-0000-000007580000}"/>
    <cellStyle name="Total 3 2 6" xfId="2153" xr:uid="{00000000-0005-0000-0000-000008580000}"/>
    <cellStyle name="Total 3 2 6 10" xfId="19276" xr:uid="{00000000-0005-0000-0000-000009580000}"/>
    <cellStyle name="Total 3 2 6 11" xfId="21047" xr:uid="{00000000-0005-0000-0000-00000A580000}"/>
    <cellStyle name="Total 3 2 6 12" xfId="22638" xr:uid="{00000000-0005-0000-0000-00000B580000}"/>
    <cellStyle name="Total 3 2 6 2" xfId="5056" xr:uid="{00000000-0005-0000-0000-00000C580000}"/>
    <cellStyle name="Total 3 2 6 3" xfId="7533" xr:uid="{00000000-0005-0000-0000-00000D580000}"/>
    <cellStyle name="Total 3 2 6 4" xfId="9486" xr:uid="{00000000-0005-0000-0000-00000E580000}"/>
    <cellStyle name="Total 3 2 6 5" xfId="11440" xr:uid="{00000000-0005-0000-0000-00000F580000}"/>
    <cellStyle name="Total 3 2 6 6" xfId="13393" xr:uid="{00000000-0005-0000-0000-000010580000}"/>
    <cellStyle name="Total 3 2 6 7" xfId="15318" xr:uid="{00000000-0005-0000-0000-000011580000}"/>
    <cellStyle name="Total 3 2 6 8" xfId="8510" xr:uid="{00000000-0005-0000-0000-000012580000}"/>
    <cellStyle name="Total 3 2 6 9" xfId="17424" xr:uid="{00000000-0005-0000-0000-000013580000}"/>
    <cellStyle name="Total 3 2 7" xfId="2608" xr:uid="{00000000-0005-0000-0000-000014580000}"/>
    <cellStyle name="Total 3 2 7 10" xfId="19705" xr:uid="{00000000-0005-0000-0000-000015580000}"/>
    <cellStyle name="Total 3 2 7 11" xfId="21464" xr:uid="{00000000-0005-0000-0000-000016580000}"/>
    <cellStyle name="Total 3 2 7 12" xfId="23017" xr:uid="{00000000-0005-0000-0000-000017580000}"/>
    <cellStyle name="Total 3 2 7 2" xfId="5510" xr:uid="{00000000-0005-0000-0000-000018580000}"/>
    <cellStyle name="Total 3 2 7 3" xfId="7986" xr:uid="{00000000-0005-0000-0000-000019580000}"/>
    <cellStyle name="Total 3 2 7 4" xfId="9938" xr:uid="{00000000-0005-0000-0000-00001A580000}"/>
    <cellStyle name="Total 3 2 7 5" xfId="11893" xr:uid="{00000000-0005-0000-0000-00001B580000}"/>
    <cellStyle name="Total 3 2 7 6" xfId="13845" xr:uid="{00000000-0005-0000-0000-00001C580000}"/>
    <cellStyle name="Total 3 2 7 7" xfId="15753" xr:uid="{00000000-0005-0000-0000-00001D580000}"/>
    <cellStyle name="Total 3 2 7 8" xfId="14951" xr:uid="{00000000-0005-0000-0000-00001E580000}"/>
    <cellStyle name="Total 3 2 7 9" xfId="17867" xr:uid="{00000000-0005-0000-0000-00001F580000}"/>
    <cellStyle name="Total 3 2 8" xfId="2821" xr:uid="{00000000-0005-0000-0000-000020580000}"/>
    <cellStyle name="Total 3 2 8 10" xfId="19908" xr:uid="{00000000-0005-0000-0000-000021580000}"/>
    <cellStyle name="Total 3 2 8 11" xfId="21658" xr:uid="{00000000-0005-0000-0000-000022580000}"/>
    <cellStyle name="Total 3 2 8 12" xfId="23188" xr:uid="{00000000-0005-0000-0000-000023580000}"/>
    <cellStyle name="Total 3 2 8 2" xfId="5723" xr:uid="{00000000-0005-0000-0000-000024580000}"/>
    <cellStyle name="Total 3 2 8 3" xfId="8199" xr:uid="{00000000-0005-0000-0000-000025580000}"/>
    <cellStyle name="Total 3 2 8 4" xfId="10151" xr:uid="{00000000-0005-0000-0000-000026580000}"/>
    <cellStyle name="Total 3 2 8 5" xfId="12106" xr:uid="{00000000-0005-0000-0000-000027580000}"/>
    <cellStyle name="Total 3 2 8 6" xfId="14056" xr:uid="{00000000-0005-0000-0000-000028580000}"/>
    <cellStyle name="Total 3 2 8 7" xfId="15956" xr:uid="{00000000-0005-0000-0000-000029580000}"/>
    <cellStyle name="Total 3 2 8 8" xfId="16185" xr:uid="{00000000-0005-0000-0000-00002A580000}"/>
    <cellStyle name="Total 3 2 8 9" xfId="18073" xr:uid="{00000000-0005-0000-0000-00002B580000}"/>
    <cellStyle name="Total 3 2 9" xfId="434" xr:uid="{00000000-0005-0000-0000-00002C580000}"/>
    <cellStyle name="Total 3 2 9 10" xfId="17962" xr:uid="{00000000-0005-0000-0000-00002D580000}"/>
    <cellStyle name="Total 3 2 9 11" xfId="19737" xr:uid="{00000000-0005-0000-0000-00002E580000}"/>
    <cellStyle name="Total 3 2 9 12" xfId="21548" xr:uid="{00000000-0005-0000-0000-00002F580000}"/>
    <cellStyle name="Total 3 2 9 2" xfId="3337" xr:uid="{00000000-0005-0000-0000-000030580000}"/>
    <cellStyle name="Total 3 2 9 3" xfId="5815" xr:uid="{00000000-0005-0000-0000-000031580000}"/>
    <cellStyle name="Total 3 2 9 4" xfId="2932" xr:uid="{00000000-0005-0000-0000-000032580000}"/>
    <cellStyle name="Total 3 2 9 5" xfId="10039" xr:uid="{00000000-0005-0000-0000-000033580000}"/>
    <cellStyle name="Total 3 2 9 6" xfId="11994" xr:uid="{00000000-0005-0000-0000-000034580000}"/>
    <cellStyle name="Total 3 2 9 7" xfId="3711" xr:uid="{00000000-0005-0000-0000-000035580000}"/>
    <cellStyle name="Total 3 2 9 8" xfId="15740" xr:uid="{00000000-0005-0000-0000-000036580000}"/>
    <cellStyle name="Total 3 2 9 9" xfId="14208" xr:uid="{00000000-0005-0000-0000-000037580000}"/>
    <cellStyle name="Total 3 20" xfId="15571" xr:uid="{00000000-0005-0000-0000-000038580000}"/>
    <cellStyle name="Total 3 21" xfId="17818" xr:uid="{00000000-0005-0000-0000-000039580000}"/>
    <cellStyle name="Total 3 22" xfId="16479" xr:uid="{00000000-0005-0000-0000-00003A580000}"/>
    <cellStyle name="Total 3 23" xfId="21415" xr:uid="{00000000-0005-0000-0000-00003B580000}"/>
    <cellStyle name="Total 3 3" xfId="189" xr:uid="{00000000-0005-0000-0000-00003C580000}"/>
    <cellStyle name="Total 3 3 10" xfId="3092" xr:uid="{00000000-0005-0000-0000-00003D580000}"/>
    <cellStyle name="Total 3 3 11" xfId="3190" xr:uid="{00000000-0005-0000-0000-00003E580000}"/>
    <cellStyle name="Total 3 3 12" xfId="2982" xr:uid="{00000000-0005-0000-0000-00003F580000}"/>
    <cellStyle name="Total 3 3 13" xfId="7252" xr:uid="{00000000-0005-0000-0000-000040580000}"/>
    <cellStyle name="Total 3 3 14" xfId="8562" xr:uid="{00000000-0005-0000-0000-000041580000}"/>
    <cellStyle name="Total 3 3 15" xfId="11748" xr:uid="{00000000-0005-0000-0000-000042580000}"/>
    <cellStyle name="Total 3 3 16" xfId="15138" xr:uid="{00000000-0005-0000-0000-000043580000}"/>
    <cellStyle name="Total 3 3 17" xfId="15915" xr:uid="{00000000-0005-0000-0000-000044580000}"/>
    <cellStyle name="Total 3 3 18" xfId="12223" xr:uid="{00000000-0005-0000-0000-000045580000}"/>
    <cellStyle name="Total 3 3 19" xfId="19483" xr:uid="{00000000-0005-0000-0000-000046580000}"/>
    <cellStyle name="Total 3 3 2" xfId="1024" xr:uid="{00000000-0005-0000-0000-000047580000}"/>
    <cellStyle name="Total 3 3 2 10" xfId="18236" xr:uid="{00000000-0005-0000-0000-000048580000}"/>
    <cellStyle name="Total 3 3 2 11" xfId="20071" xr:uid="{00000000-0005-0000-0000-000049580000}"/>
    <cellStyle name="Total 3 3 2 12" xfId="21818" xr:uid="{00000000-0005-0000-0000-00004A580000}"/>
    <cellStyle name="Total 3 3 2 2" xfId="3927" xr:uid="{00000000-0005-0000-0000-00004B580000}"/>
    <cellStyle name="Total 3 3 2 3" xfId="6405" xr:uid="{00000000-0005-0000-0000-00004C580000}"/>
    <cellStyle name="Total 3 3 2 4" xfId="8362" xr:uid="{00000000-0005-0000-0000-00004D580000}"/>
    <cellStyle name="Total 3 3 2 5" xfId="10315" xr:uid="{00000000-0005-0000-0000-00004E580000}"/>
    <cellStyle name="Total 3 3 2 6" xfId="12270" xr:uid="{00000000-0005-0000-0000-00004F580000}"/>
    <cellStyle name="Total 3 3 2 7" xfId="14215" xr:uid="{00000000-0005-0000-0000-000050580000}"/>
    <cellStyle name="Total 3 3 2 8" xfId="14666" xr:uid="{00000000-0005-0000-0000-000051580000}"/>
    <cellStyle name="Total 3 3 2 9" xfId="16348" xr:uid="{00000000-0005-0000-0000-000052580000}"/>
    <cellStyle name="Total 3 3 20" xfId="14533" xr:uid="{00000000-0005-0000-0000-000053580000}"/>
    <cellStyle name="Total 3 3 3" xfId="1337" xr:uid="{00000000-0005-0000-0000-000054580000}"/>
    <cellStyle name="Total 3 3 3 10" xfId="18515" xr:uid="{00000000-0005-0000-0000-000055580000}"/>
    <cellStyle name="Total 3 3 3 11" xfId="20322" xr:uid="{00000000-0005-0000-0000-000056580000}"/>
    <cellStyle name="Total 3 3 3 12" xfId="22014" xr:uid="{00000000-0005-0000-0000-000057580000}"/>
    <cellStyle name="Total 3 3 3 2" xfId="4240" xr:uid="{00000000-0005-0000-0000-000058580000}"/>
    <cellStyle name="Total 3 3 3 3" xfId="6718" xr:uid="{00000000-0005-0000-0000-000059580000}"/>
    <cellStyle name="Total 3 3 3 4" xfId="8674" xr:uid="{00000000-0005-0000-0000-00005A580000}"/>
    <cellStyle name="Total 3 3 3 5" xfId="10627" xr:uid="{00000000-0005-0000-0000-00005B580000}"/>
    <cellStyle name="Total 3 3 3 6" xfId="12581" xr:uid="{00000000-0005-0000-0000-00005C580000}"/>
    <cellStyle name="Total 3 3 3 7" xfId="14520" xr:uid="{00000000-0005-0000-0000-00005D580000}"/>
    <cellStyle name="Total 3 3 3 8" xfId="13949" xr:uid="{00000000-0005-0000-0000-00005E580000}"/>
    <cellStyle name="Total 3 3 3 9" xfId="16643" xr:uid="{00000000-0005-0000-0000-00005F580000}"/>
    <cellStyle name="Total 3 3 4" xfId="1682" xr:uid="{00000000-0005-0000-0000-000060580000}"/>
    <cellStyle name="Total 3 3 4 10" xfId="18852" xr:uid="{00000000-0005-0000-0000-000061580000}"/>
    <cellStyle name="Total 3 3 4 11" xfId="20650" xr:uid="{00000000-0005-0000-0000-000062580000}"/>
    <cellStyle name="Total 3 3 4 12" xfId="22322" xr:uid="{00000000-0005-0000-0000-000063580000}"/>
    <cellStyle name="Total 3 3 4 2" xfId="4585" xr:uid="{00000000-0005-0000-0000-000064580000}"/>
    <cellStyle name="Total 3 3 4 3" xfId="7063" xr:uid="{00000000-0005-0000-0000-000065580000}"/>
    <cellStyle name="Total 3 3 4 4" xfId="9019" xr:uid="{00000000-0005-0000-0000-000066580000}"/>
    <cellStyle name="Total 3 3 4 5" xfId="10972" xr:uid="{00000000-0005-0000-0000-000067580000}"/>
    <cellStyle name="Total 3 3 4 6" xfId="12926" xr:uid="{00000000-0005-0000-0000-000068580000}"/>
    <cellStyle name="Total 3 3 4 7" xfId="14852" xr:uid="{00000000-0005-0000-0000-000069580000}"/>
    <cellStyle name="Total 3 3 4 8" xfId="13054" xr:uid="{00000000-0005-0000-0000-00006A580000}"/>
    <cellStyle name="Total 3 3 4 9" xfId="16981" xr:uid="{00000000-0005-0000-0000-00006B580000}"/>
    <cellStyle name="Total 3 3 5" xfId="1949" xr:uid="{00000000-0005-0000-0000-00006C580000}"/>
    <cellStyle name="Total 3 3 5 10" xfId="19085" xr:uid="{00000000-0005-0000-0000-00006D580000}"/>
    <cellStyle name="Total 3 3 5 11" xfId="20860" xr:uid="{00000000-0005-0000-0000-00006E580000}"/>
    <cellStyle name="Total 3 3 5 12" xfId="22474" xr:uid="{00000000-0005-0000-0000-00006F580000}"/>
    <cellStyle name="Total 3 3 5 2" xfId="4852" xr:uid="{00000000-0005-0000-0000-000070580000}"/>
    <cellStyle name="Total 3 3 5 3" xfId="7330" xr:uid="{00000000-0005-0000-0000-000071580000}"/>
    <cellStyle name="Total 3 3 5 4" xfId="9284" xr:uid="{00000000-0005-0000-0000-000072580000}"/>
    <cellStyle name="Total 3 3 5 5" xfId="11238" xr:uid="{00000000-0005-0000-0000-000073580000}"/>
    <cellStyle name="Total 3 3 5 6" xfId="13190" xr:uid="{00000000-0005-0000-0000-000074580000}"/>
    <cellStyle name="Total 3 3 5 7" xfId="15115" xr:uid="{00000000-0005-0000-0000-000075580000}"/>
    <cellStyle name="Total 3 3 5 8" xfId="15849" xr:uid="{00000000-0005-0000-0000-000076580000}"/>
    <cellStyle name="Total 3 3 5 9" xfId="17226" xr:uid="{00000000-0005-0000-0000-000077580000}"/>
    <cellStyle name="Total 3 3 6" xfId="2251" xr:uid="{00000000-0005-0000-0000-000078580000}"/>
    <cellStyle name="Total 3 3 6 10" xfId="19371" xr:uid="{00000000-0005-0000-0000-000079580000}"/>
    <cellStyle name="Total 3 3 6 11" xfId="21141" xr:uid="{00000000-0005-0000-0000-00007A580000}"/>
    <cellStyle name="Total 3 3 6 12" xfId="22726" xr:uid="{00000000-0005-0000-0000-00007B580000}"/>
    <cellStyle name="Total 3 3 6 2" xfId="5154" xr:uid="{00000000-0005-0000-0000-00007C580000}"/>
    <cellStyle name="Total 3 3 6 3" xfId="7630" xr:uid="{00000000-0005-0000-0000-00007D580000}"/>
    <cellStyle name="Total 3 3 6 4" xfId="9584" xr:uid="{00000000-0005-0000-0000-00007E580000}"/>
    <cellStyle name="Total 3 3 6 5" xfId="11538" xr:uid="{00000000-0005-0000-0000-00007F580000}"/>
    <cellStyle name="Total 3 3 6 6" xfId="13491" xr:uid="{00000000-0005-0000-0000-000080580000}"/>
    <cellStyle name="Total 3 3 6 7" xfId="15415" xr:uid="{00000000-0005-0000-0000-000081580000}"/>
    <cellStyle name="Total 3 3 6 8" xfId="15449" xr:uid="{00000000-0005-0000-0000-000082580000}"/>
    <cellStyle name="Total 3 3 6 9" xfId="17522" xr:uid="{00000000-0005-0000-0000-000083580000}"/>
    <cellStyle name="Total 3 3 7" xfId="2483" xr:uid="{00000000-0005-0000-0000-000084580000}"/>
    <cellStyle name="Total 3 3 7 10" xfId="19581" xr:uid="{00000000-0005-0000-0000-000085580000}"/>
    <cellStyle name="Total 3 3 7 11" xfId="21341" xr:uid="{00000000-0005-0000-0000-000086580000}"/>
    <cellStyle name="Total 3 3 7 12" xfId="22895" xr:uid="{00000000-0005-0000-0000-000087580000}"/>
    <cellStyle name="Total 3 3 7 2" xfId="5385" xr:uid="{00000000-0005-0000-0000-000088580000}"/>
    <cellStyle name="Total 3 3 7 3" xfId="7861" xr:uid="{00000000-0005-0000-0000-000089580000}"/>
    <cellStyle name="Total 3 3 7 4" xfId="9813" xr:uid="{00000000-0005-0000-0000-00008A580000}"/>
    <cellStyle name="Total 3 3 7 5" xfId="11768" xr:uid="{00000000-0005-0000-0000-00008B580000}"/>
    <cellStyle name="Total 3 3 7 6" xfId="13720" xr:uid="{00000000-0005-0000-0000-00008C580000}"/>
    <cellStyle name="Total 3 3 7 7" xfId="15634" xr:uid="{00000000-0005-0000-0000-00008D580000}"/>
    <cellStyle name="Total 3 3 7 8" xfId="14362" xr:uid="{00000000-0005-0000-0000-00008E580000}"/>
    <cellStyle name="Total 3 3 7 9" xfId="17742" xr:uid="{00000000-0005-0000-0000-00008F580000}"/>
    <cellStyle name="Total 3 3 8" xfId="2324" xr:uid="{00000000-0005-0000-0000-000090580000}"/>
    <cellStyle name="Total 3 3 8 10" xfId="19436" xr:uid="{00000000-0005-0000-0000-000091580000}"/>
    <cellStyle name="Total 3 3 8 11" xfId="21204" xr:uid="{00000000-0005-0000-0000-000092580000}"/>
    <cellStyle name="Total 3 3 8 12" xfId="22780" xr:uid="{00000000-0005-0000-0000-000093580000}"/>
    <cellStyle name="Total 3 3 8 2" xfId="5227" xr:uid="{00000000-0005-0000-0000-000094580000}"/>
    <cellStyle name="Total 3 3 8 3" xfId="7703" xr:uid="{00000000-0005-0000-0000-000095580000}"/>
    <cellStyle name="Total 3 3 8 4" xfId="9656" xr:uid="{00000000-0005-0000-0000-000096580000}"/>
    <cellStyle name="Total 3 3 8 5" xfId="11610" xr:uid="{00000000-0005-0000-0000-000097580000}"/>
    <cellStyle name="Total 3 3 8 6" xfId="13562" xr:uid="{00000000-0005-0000-0000-000098580000}"/>
    <cellStyle name="Total 3 3 8 7" xfId="15487" xr:uid="{00000000-0005-0000-0000-000099580000}"/>
    <cellStyle name="Total 3 3 8 8" xfId="4346" xr:uid="{00000000-0005-0000-0000-00009A580000}"/>
    <cellStyle name="Total 3 3 8 9" xfId="17590" xr:uid="{00000000-0005-0000-0000-00009B580000}"/>
    <cellStyle name="Total 3 3 9" xfId="476" xr:uid="{00000000-0005-0000-0000-00009C580000}"/>
    <cellStyle name="Total 3 3 9 10" xfId="15885" xr:uid="{00000000-0005-0000-0000-00009D580000}"/>
    <cellStyle name="Total 3 3 9 11" xfId="15467" xr:uid="{00000000-0005-0000-0000-00009E580000}"/>
    <cellStyle name="Total 3 3 9 12" xfId="14808" xr:uid="{00000000-0005-0000-0000-00009F580000}"/>
    <cellStyle name="Total 3 3 9 2" xfId="3379" xr:uid="{00000000-0005-0000-0000-0000A0580000}"/>
    <cellStyle name="Total 3 3 9 3" xfId="5857" xr:uid="{00000000-0005-0000-0000-0000A1580000}"/>
    <cellStyle name="Total 3 3 9 4" xfId="5274" xr:uid="{00000000-0005-0000-0000-0000A2580000}"/>
    <cellStyle name="Total 3 3 9 5" xfId="3046" xr:uid="{00000000-0005-0000-0000-0000A3580000}"/>
    <cellStyle name="Total 3 3 9 6" xfId="3024" xr:uid="{00000000-0005-0000-0000-0000A4580000}"/>
    <cellStyle name="Total 3 3 9 7" xfId="13346" xr:uid="{00000000-0005-0000-0000-0000A5580000}"/>
    <cellStyle name="Total 3 3 9 8" xfId="14577" xr:uid="{00000000-0005-0000-0000-0000A6580000}"/>
    <cellStyle name="Total 3 3 9 9" xfId="15914" xr:uid="{00000000-0005-0000-0000-0000A7580000}"/>
    <cellStyle name="Total 3 4" xfId="893" xr:uid="{00000000-0005-0000-0000-0000A8580000}"/>
    <cellStyle name="Total 3 4 10" xfId="11314" xr:uid="{00000000-0005-0000-0000-0000A9580000}"/>
    <cellStyle name="Total 3 4 11" xfId="14370" xr:uid="{00000000-0005-0000-0000-0000AA580000}"/>
    <cellStyle name="Total 3 4 12" xfId="17073" xr:uid="{00000000-0005-0000-0000-0000AB580000}"/>
    <cellStyle name="Total 3 4 13" xfId="18942" xr:uid="{00000000-0005-0000-0000-0000AC580000}"/>
    <cellStyle name="Total 3 4 14" xfId="20740" xr:uid="{00000000-0005-0000-0000-0000AD580000}"/>
    <cellStyle name="Total 3 4 2" xfId="2687" xr:uid="{00000000-0005-0000-0000-0000AE580000}"/>
    <cellStyle name="Total 3 4 2 10" xfId="19776" xr:uid="{00000000-0005-0000-0000-0000AF580000}"/>
    <cellStyle name="Total 3 4 2 11" xfId="21526" xr:uid="{00000000-0005-0000-0000-0000B0580000}"/>
    <cellStyle name="Total 3 4 2 12" xfId="23063" xr:uid="{00000000-0005-0000-0000-0000B1580000}"/>
    <cellStyle name="Total 3 4 2 2" xfId="5589" xr:uid="{00000000-0005-0000-0000-0000B2580000}"/>
    <cellStyle name="Total 3 4 2 3" xfId="8065" xr:uid="{00000000-0005-0000-0000-0000B3580000}"/>
    <cellStyle name="Total 3 4 2 4" xfId="10017" xr:uid="{00000000-0005-0000-0000-0000B4580000}"/>
    <cellStyle name="Total 3 4 2 5" xfId="11972" xr:uid="{00000000-0005-0000-0000-0000B5580000}"/>
    <cellStyle name="Total 3 4 2 6" xfId="13922" xr:uid="{00000000-0005-0000-0000-0000B6580000}"/>
    <cellStyle name="Total 3 4 2 7" xfId="15829" xr:uid="{00000000-0005-0000-0000-0000B7580000}"/>
    <cellStyle name="Total 3 4 2 8" xfId="16051" xr:uid="{00000000-0005-0000-0000-0000B8580000}"/>
    <cellStyle name="Total 3 4 2 9" xfId="17940" xr:uid="{00000000-0005-0000-0000-0000B9580000}"/>
    <cellStyle name="Total 3 4 3" xfId="2863" xr:uid="{00000000-0005-0000-0000-0000BA580000}"/>
    <cellStyle name="Total 3 4 3 10" xfId="19950" xr:uid="{00000000-0005-0000-0000-0000BB580000}"/>
    <cellStyle name="Total 3 4 3 11" xfId="21700" xr:uid="{00000000-0005-0000-0000-0000BC580000}"/>
    <cellStyle name="Total 3 4 3 12" xfId="23229" xr:uid="{00000000-0005-0000-0000-0000BD580000}"/>
    <cellStyle name="Total 3 4 3 2" xfId="5765" xr:uid="{00000000-0005-0000-0000-0000BE580000}"/>
    <cellStyle name="Total 3 4 3 3" xfId="8241" xr:uid="{00000000-0005-0000-0000-0000BF580000}"/>
    <cellStyle name="Total 3 4 3 4" xfId="10193" xr:uid="{00000000-0005-0000-0000-0000C0580000}"/>
    <cellStyle name="Total 3 4 3 5" xfId="12148" xr:uid="{00000000-0005-0000-0000-0000C1580000}"/>
    <cellStyle name="Total 3 4 3 6" xfId="14098" xr:uid="{00000000-0005-0000-0000-0000C2580000}"/>
    <cellStyle name="Total 3 4 3 7" xfId="15995" xr:uid="{00000000-0005-0000-0000-0000C3580000}"/>
    <cellStyle name="Total 3 4 3 8" xfId="16227" xr:uid="{00000000-0005-0000-0000-0000C4580000}"/>
    <cellStyle name="Total 3 4 3 9" xfId="18115" xr:uid="{00000000-0005-0000-0000-0000C5580000}"/>
    <cellStyle name="Total 3 4 4" xfId="3796" xr:uid="{00000000-0005-0000-0000-0000C6580000}"/>
    <cellStyle name="Total 3 4 5" xfId="6274" xr:uid="{00000000-0005-0000-0000-0000C7580000}"/>
    <cellStyle name="Total 3 4 6" xfId="7814" xr:uid="{00000000-0005-0000-0000-0000C8580000}"/>
    <cellStyle name="Total 3 4 7" xfId="9115" xr:uid="{00000000-0005-0000-0000-0000C9580000}"/>
    <cellStyle name="Total 3 4 8" xfId="11069" xr:uid="{00000000-0005-0000-0000-0000CA580000}"/>
    <cellStyle name="Total 3 4 9" xfId="8515" xr:uid="{00000000-0005-0000-0000-0000CB580000}"/>
    <cellStyle name="Total 3 5" xfId="840" xr:uid="{00000000-0005-0000-0000-0000CC580000}"/>
    <cellStyle name="Total 3 5 10" xfId="15263" xr:uid="{00000000-0005-0000-0000-0000CD580000}"/>
    <cellStyle name="Total 3 5 11" xfId="13082" xr:uid="{00000000-0005-0000-0000-0000CE580000}"/>
    <cellStyle name="Total 3 5 12" xfId="17086" xr:uid="{00000000-0005-0000-0000-0000CF580000}"/>
    <cellStyle name="Total 3 5 13" xfId="18356" xr:uid="{00000000-0005-0000-0000-0000D0580000}"/>
    <cellStyle name="Total 3 5 14" xfId="20753" xr:uid="{00000000-0005-0000-0000-0000D1580000}"/>
    <cellStyle name="Total 3 5 2" xfId="2700" xr:uid="{00000000-0005-0000-0000-0000D2580000}"/>
    <cellStyle name="Total 3 5 2 10" xfId="19789" xr:uid="{00000000-0005-0000-0000-0000D3580000}"/>
    <cellStyle name="Total 3 5 2 11" xfId="21539" xr:uid="{00000000-0005-0000-0000-0000D4580000}"/>
    <cellStyle name="Total 3 5 2 12" xfId="23076" xr:uid="{00000000-0005-0000-0000-0000D5580000}"/>
    <cellStyle name="Total 3 5 2 2" xfId="5602" xr:uid="{00000000-0005-0000-0000-0000D6580000}"/>
    <cellStyle name="Total 3 5 2 3" xfId="8078" xr:uid="{00000000-0005-0000-0000-0000D7580000}"/>
    <cellStyle name="Total 3 5 2 4" xfId="10030" xr:uid="{00000000-0005-0000-0000-0000D8580000}"/>
    <cellStyle name="Total 3 5 2 5" xfId="11985" xr:uid="{00000000-0005-0000-0000-0000D9580000}"/>
    <cellStyle name="Total 3 5 2 6" xfId="13935" xr:uid="{00000000-0005-0000-0000-0000DA580000}"/>
    <cellStyle name="Total 3 5 2 7" xfId="15841" xr:uid="{00000000-0005-0000-0000-0000DB580000}"/>
    <cellStyle name="Total 3 5 2 8" xfId="16064" xr:uid="{00000000-0005-0000-0000-0000DC580000}"/>
    <cellStyle name="Total 3 5 2 9" xfId="17953" xr:uid="{00000000-0005-0000-0000-0000DD580000}"/>
    <cellStyle name="Total 3 5 3" xfId="2876" xr:uid="{00000000-0005-0000-0000-0000DE580000}"/>
    <cellStyle name="Total 3 5 3 10" xfId="19963" xr:uid="{00000000-0005-0000-0000-0000DF580000}"/>
    <cellStyle name="Total 3 5 3 11" xfId="21713" xr:uid="{00000000-0005-0000-0000-0000E0580000}"/>
    <cellStyle name="Total 3 5 3 12" xfId="23242" xr:uid="{00000000-0005-0000-0000-0000E1580000}"/>
    <cellStyle name="Total 3 5 3 2" xfId="5778" xr:uid="{00000000-0005-0000-0000-0000E2580000}"/>
    <cellStyle name="Total 3 5 3 3" xfId="8254" xr:uid="{00000000-0005-0000-0000-0000E3580000}"/>
    <cellStyle name="Total 3 5 3 4" xfId="10206" xr:uid="{00000000-0005-0000-0000-0000E4580000}"/>
    <cellStyle name="Total 3 5 3 5" xfId="12161" xr:uid="{00000000-0005-0000-0000-0000E5580000}"/>
    <cellStyle name="Total 3 5 3 6" xfId="14111" xr:uid="{00000000-0005-0000-0000-0000E6580000}"/>
    <cellStyle name="Total 3 5 3 7" xfId="16008" xr:uid="{00000000-0005-0000-0000-0000E7580000}"/>
    <cellStyle name="Total 3 5 3 8" xfId="16240" xr:uid="{00000000-0005-0000-0000-0000E8580000}"/>
    <cellStyle name="Total 3 5 3 9" xfId="18128" xr:uid="{00000000-0005-0000-0000-0000E9580000}"/>
    <cellStyle name="Total 3 5 4" xfId="3743" xr:uid="{00000000-0005-0000-0000-0000EA580000}"/>
    <cellStyle name="Total 3 5 5" xfId="6221" xr:uid="{00000000-0005-0000-0000-0000EB580000}"/>
    <cellStyle name="Total 3 5 6" xfId="8001" xr:uid="{00000000-0005-0000-0000-0000EC580000}"/>
    <cellStyle name="Total 3 5 7" xfId="9128" xr:uid="{00000000-0005-0000-0000-0000ED580000}"/>
    <cellStyle name="Total 3 5 8" xfId="11082" xr:uid="{00000000-0005-0000-0000-0000EE580000}"/>
    <cellStyle name="Total 3 5 9" xfId="11124" xr:uid="{00000000-0005-0000-0000-0000EF580000}"/>
    <cellStyle name="Total 3 6" xfId="1552" xr:uid="{00000000-0005-0000-0000-0000F0580000}"/>
    <cellStyle name="Total 3 6 10" xfId="13678" xr:uid="{00000000-0005-0000-0000-0000F1580000}"/>
    <cellStyle name="Total 3 6 11" xfId="16851" xr:uid="{00000000-0005-0000-0000-0000F2580000}"/>
    <cellStyle name="Total 3 6 12" xfId="18723" xr:uid="{00000000-0005-0000-0000-0000F3580000}"/>
    <cellStyle name="Total 3 6 13" xfId="20521" xr:uid="{00000000-0005-0000-0000-0000F4580000}"/>
    <cellStyle name="Total 3 6 14" xfId="22193" xr:uid="{00000000-0005-0000-0000-0000F5580000}"/>
    <cellStyle name="Total 3 6 2" xfId="2699" xr:uid="{00000000-0005-0000-0000-0000F6580000}"/>
    <cellStyle name="Total 3 6 2 10" xfId="19788" xr:uid="{00000000-0005-0000-0000-0000F7580000}"/>
    <cellStyle name="Total 3 6 2 11" xfId="21538" xr:uid="{00000000-0005-0000-0000-0000F8580000}"/>
    <cellStyle name="Total 3 6 2 12" xfId="23075" xr:uid="{00000000-0005-0000-0000-0000F9580000}"/>
    <cellStyle name="Total 3 6 2 2" xfId="5601" xr:uid="{00000000-0005-0000-0000-0000FA580000}"/>
    <cellStyle name="Total 3 6 2 3" xfId="8077" xr:uid="{00000000-0005-0000-0000-0000FB580000}"/>
    <cellStyle name="Total 3 6 2 4" xfId="10029" xr:uid="{00000000-0005-0000-0000-0000FC580000}"/>
    <cellStyle name="Total 3 6 2 5" xfId="11984" xr:uid="{00000000-0005-0000-0000-0000FD580000}"/>
    <cellStyle name="Total 3 6 2 6" xfId="13934" xr:uid="{00000000-0005-0000-0000-0000FE580000}"/>
    <cellStyle name="Total 3 6 2 7" xfId="15840" xr:uid="{00000000-0005-0000-0000-0000FF580000}"/>
    <cellStyle name="Total 3 6 2 8" xfId="16063" xr:uid="{00000000-0005-0000-0000-000000590000}"/>
    <cellStyle name="Total 3 6 2 9" xfId="17952" xr:uid="{00000000-0005-0000-0000-000001590000}"/>
    <cellStyle name="Total 3 6 3" xfId="2875" xr:uid="{00000000-0005-0000-0000-000002590000}"/>
    <cellStyle name="Total 3 6 3 10" xfId="19962" xr:uid="{00000000-0005-0000-0000-000003590000}"/>
    <cellStyle name="Total 3 6 3 11" xfId="21712" xr:uid="{00000000-0005-0000-0000-000004590000}"/>
    <cellStyle name="Total 3 6 3 12" xfId="23241" xr:uid="{00000000-0005-0000-0000-000005590000}"/>
    <cellStyle name="Total 3 6 3 2" xfId="5777" xr:uid="{00000000-0005-0000-0000-000006590000}"/>
    <cellStyle name="Total 3 6 3 3" xfId="8253" xr:uid="{00000000-0005-0000-0000-000007590000}"/>
    <cellStyle name="Total 3 6 3 4" xfId="10205" xr:uid="{00000000-0005-0000-0000-000008590000}"/>
    <cellStyle name="Total 3 6 3 5" xfId="12160" xr:uid="{00000000-0005-0000-0000-000009590000}"/>
    <cellStyle name="Total 3 6 3 6" xfId="14110" xr:uid="{00000000-0005-0000-0000-00000A590000}"/>
    <cellStyle name="Total 3 6 3 7" xfId="16007" xr:uid="{00000000-0005-0000-0000-00000B590000}"/>
    <cellStyle name="Total 3 6 3 8" xfId="16239" xr:uid="{00000000-0005-0000-0000-00000C590000}"/>
    <cellStyle name="Total 3 6 3 9" xfId="18127" xr:uid="{00000000-0005-0000-0000-00000D590000}"/>
    <cellStyle name="Total 3 6 4" xfId="4455" xr:uid="{00000000-0005-0000-0000-00000E590000}"/>
    <cellStyle name="Total 3 6 5" xfId="6933" xr:uid="{00000000-0005-0000-0000-00000F590000}"/>
    <cellStyle name="Total 3 6 6" xfId="8889" xr:uid="{00000000-0005-0000-0000-000010590000}"/>
    <cellStyle name="Total 3 6 7" xfId="10842" xr:uid="{00000000-0005-0000-0000-000011590000}"/>
    <cellStyle name="Total 3 6 8" xfId="12796" xr:uid="{00000000-0005-0000-0000-000012590000}"/>
    <cellStyle name="Total 3 6 9" xfId="14727" xr:uid="{00000000-0005-0000-0000-000013590000}"/>
    <cellStyle name="Total 3 7" xfId="1722" xr:uid="{00000000-0005-0000-0000-000014590000}"/>
    <cellStyle name="Total 3 7 10" xfId="18892" xr:uid="{00000000-0005-0000-0000-000015590000}"/>
    <cellStyle name="Total 3 7 11" xfId="20689" xr:uid="{00000000-0005-0000-0000-000016590000}"/>
    <cellStyle name="Total 3 7 12" xfId="22354" xr:uid="{00000000-0005-0000-0000-000017590000}"/>
    <cellStyle name="Total 3 7 2" xfId="4625" xr:uid="{00000000-0005-0000-0000-000018590000}"/>
    <cellStyle name="Total 3 7 3" xfId="7103" xr:uid="{00000000-0005-0000-0000-000019590000}"/>
    <cellStyle name="Total 3 7 4" xfId="9059" xr:uid="{00000000-0005-0000-0000-00001A590000}"/>
    <cellStyle name="Total 3 7 5" xfId="11012" xr:uid="{00000000-0005-0000-0000-00001B590000}"/>
    <cellStyle name="Total 3 7 6" xfId="12966" xr:uid="{00000000-0005-0000-0000-00001C590000}"/>
    <cellStyle name="Total 3 7 7" xfId="14892" xr:uid="{00000000-0005-0000-0000-00001D590000}"/>
    <cellStyle name="Total 3 7 8" xfId="15373" xr:uid="{00000000-0005-0000-0000-00001E590000}"/>
    <cellStyle name="Total 3 7 9" xfId="17021" xr:uid="{00000000-0005-0000-0000-00001F590000}"/>
    <cellStyle name="Total 3 8" xfId="2171" xr:uid="{00000000-0005-0000-0000-000020590000}"/>
    <cellStyle name="Total 3 8 10" xfId="19294" xr:uid="{00000000-0005-0000-0000-000021590000}"/>
    <cellStyle name="Total 3 8 11" xfId="21065" xr:uid="{00000000-0005-0000-0000-000022590000}"/>
    <cellStyle name="Total 3 8 12" xfId="22656" xr:uid="{00000000-0005-0000-0000-000023590000}"/>
    <cellStyle name="Total 3 8 2" xfId="5074" xr:uid="{00000000-0005-0000-0000-000024590000}"/>
    <cellStyle name="Total 3 8 3" xfId="7551" xr:uid="{00000000-0005-0000-0000-000025590000}"/>
    <cellStyle name="Total 3 8 4" xfId="9504" xr:uid="{00000000-0005-0000-0000-000026590000}"/>
    <cellStyle name="Total 3 8 5" xfId="11458" xr:uid="{00000000-0005-0000-0000-000027590000}"/>
    <cellStyle name="Total 3 8 6" xfId="13411" xr:uid="{00000000-0005-0000-0000-000028590000}"/>
    <cellStyle name="Total 3 8 7" xfId="15336" xr:uid="{00000000-0005-0000-0000-000029590000}"/>
    <cellStyle name="Total 3 8 8" xfId="15274" xr:uid="{00000000-0005-0000-0000-00002A590000}"/>
    <cellStyle name="Total 3 8 9" xfId="17442" xr:uid="{00000000-0005-0000-0000-00002B590000}"/>
    <cellStyle name="Total 3 9" xfId="2417" xr:uid="{00000000-0005-0000-0000-00002C590000}"/>
    <cellStyle name="Total 3 9 10" xfId="19529" xr:uid="{00000000-0005-0000-0000-00002D590000}"/>
    <cellStyle name="Total 3 9 11" xfId="21297" xr:uid="{00000000-0005-0000-0000-00002E590000}"/>
    <cellStyle name="Total 3 9 12" xfId="22870" xr:uid="{00000000-0005-0000-0000-00002F590000}"/>
    <cellStyle name="Total 3 9 2" xfId="5320" xr:uid="{00000000-0005-0000-0000-000030590000}"/>
    <cellStyle name="Total 3 9 3" xfId="7796" xr:uid="{00000000-0005-0000-0000-000031590000}"/>
    <cellStyle name="Total 3 9 4" xfId="9749" xr:uid="{00000000-0005-0000-0000-000032590000}"/>
    <cellStyle name="Total 3 9 5" xfId="11703" xr:uid="{00000000-0005-0000-0000-000033590000}"/>
    <cellStyle name="Total 3 9 6" xfId="13655" xr:uid="{00000000-0005-0000-0000-000034590000}"/>
    <cellStyle name="Total 3 9 7" xfId="15577" xr:uid="{00000000-0005-0000-0000-000035590000}"/>
    <cellStyle name="Total 3 9 8" xfId="13886" xr:uid="{00000000-0005-0000-0000-000036590000}"/>
    <cellStyle name="Total 3 9 9" xfId="17683" xr:uid="{00000000-0005-0000-0000-000037590000}"/>
    <cellStyle name="Total 4" xfId="172" xr:uid="{00000000-0005-0000-0000-000038590000}"/>
    <cellStyle name="Total 4 10" xfId="3075" xr:uid="{00000000-0005-0000-0000-000039590000}"/>
    <cellStyle name="Total 4 11" xfId="3454" xr:uid="{00000000-0005-0000-0000-00003A590000}"/>
    <cellStyle name="Total 4 12" xfId="3111" xr:uid="{00000000-0005-0000-0000-00003B590000}"/>
    <cellStyle name="Total 4 13" xfId="8021" xr:uid="{00000000-0005-0000-0000-00003C590000}"/>
    <cellStyle name="Total 4 14" xfId="9053" xr:uid="{00000000-0005-0000-0000-00003D590000}"/>
    <cellStyle name="Total 4 15" xfId="6067" xr:uid="{00000000-0005-0000-0000-00003E590000}"/>
    <cellStyle name="Total 4 16" xfId="14250" xr:uid="{00000000-0005-0000-0000-00003F590000}"/>
    <cellStyle name="Total 4 17" xfId="14599" xr:uid="{00000000-0005-0000-0000-000040590000}"/>
    <cellStyle name="Total 4 18" xfId="14317" xr:uid="{00000000-0005-0000-0000-000041590000}"/>
    <cellStyle name="Total 4 19" xfId="19435" xr:uid="{00000000-0005-0000-0000-000042590000}"/>
    <cellStyle name="Total 4 2" xfId="824" xr:uid="{00000000-0005-0000-0000-000043590000}"/>
    <cellStyle name="Total 4 2 10" xfId="17092" xr:uid="{00000000-0005-0000-0000-000044590000}"/>
    <cellStyle name="Total 4 2 11" xfId="18958" xr:uid="{00000000-0005-0000-0000-000045590000}"/>
    <cellStyle name="Total 4 2 12" xfId="20759" xr:uid="{00000000-0005-0000-0000-000046590000}"/>
    <cellStyle name="Total 4 2 2" xfId="3727" xr:uid="{00000000-0005-0000-0000-000047590000}"/>
    <cellStyle name="Total 4 2 3" xfId="6205" xr:uid="{00000000-0005-0000-0000-000048590000}"/>
    <cellStyle name="Total 4 2 4" xfId="6056" xr:uid="{00000000-0005-0000-0000-000049590000}"/>
    <cellStyle name="Total 4 2 5" xfId="9134" xr:uid="{00000000-0005-0000-0000-00004A590000}"/>
    <cellStyle name="Total 4 2 6" xfId="11088" xr:uid="{00000000-0005-0000-0000-00004B590000}"/>
    <cellStyle name="Total 4 2 7" xfId="12398" xr:uid="{00000000-0005-0000-0000-00004C590000}"/>
    <cellStyle name="Total 4 2 8" xfId="15095" xr:uid="{00000000-0005-0000-0000-00004D590000}"/>
    <cellStyle name="Total 4 2 9" xfId="12451" xr:uid="{00000000-0005-0000-0000-00004E590000}"/>
    <cellStyle name="Total 4 20" xfId="19559" xr:uid="{00000000-0005-0000-0000-00004F590000}"/>
    <cellStyle name="Total 4 3" xfId="817" xr:uid="{00000000-0005-0000-0000-000050590000}"/>
    <cellStyle name="Total 4 3 10" xfId="14946" xr:uid="{00000000-0005-0000-0000-000051590000}"/>
    <cellStyle name="Total 4 3 11" xfId="17710" xr:uid="{00000000-0005-0000-0000-000052590000}"/>
    <cellStyle name="Total 4 3 12" xfId="18376" xr:uid="{00000000-0005-0000-0000-000053590000}"/>
    <cellStyle name="Total 4 3 2" xfId="3720" xr:uid="{00000000-0005-0000-0000-000054590000}"/>
    <cellStyle name="Total 4 3 3" xfId="6198" xr:uid="{00000000-0005-0000-0000-000055590000}"/>
    <cellStyle name="Total 4 3 4" xfId="6537" xr:uid="{00000000-0005-0000-0000-000056590000}"/>
    <cellStyle name="Total 4 3 5" xfId="8002" xr:uid="{00000000-0005-0000-0000-000057590000}"/>
    <cellStyle name="Total 4 3 6" xfId="9167" xr:uid="{00000000-0005-0000-0000-000058590000}"/>
    <cellStyle name="Total 4 3 7" xfId="13044" xr:uid="{00000000-0005-0000-0000-000059590000}"/>
    <cellStyle name="Total 4 3 8" xfId="14564" xr:uid="{00000000-0005-0000-0000-00005A590000}"/>
    <cellStyle name="Total 4 3 9" xfId="15207" xr:uid="{00000000-0005-0000-0000-00005B590000}"/>
    <cellStyle name="Total 4 4" xfId="1485" xr:uid="{00000000-0005-0000-0000-00005C590000}"/>
    <cellStyle name="Total 4 4 10" xfId="18656" xr:uid="{00000000-0005-0000-0000-00005D590000}"/>
    <cellStyle name="Total 4 4 11" xfId="20455" xr:uid="{00000000-0005-0000-0000-00005E590000}"/>
    <cellStyle name="Total 4 4 12" xfId="22128" xr:uid="{00000000-0005-0000-0000-00005F590000}"/>
    <cellStyle name="Total 4 4 2" xfId="4388" xr:uid="{00000000-0005-0000-0000-000060590000}"/>
    <cellStyle name="Total 4 4 3" xfId="6866" xr:uid="{00000000-0005-0000-0000-000061590000}"/>
    <cellStyle name="Total 4 4 4" xfId="8822" xr:uid="{00000000-0005-0000-0000-000062590000}"/>
    <cellStyle name="Total 4 4 5" xfId="10775" xr:uid="{00000000-0005-0000-0000-000063590000}"/>
    <cellStyle name="Total 4 4 6" xfId="12729" xr:uid="{00000000-0005-0000-0000-000064590000}"/>
    <cellStyle name="Total 4 4 7" xfId="14661" xr:uid="{00000000-0005-0000-0000-000065590000}"/>
    <cellStyle name="Total 4 4 8" xfId="15222" xr:uid="{00000000-0005-0000-0000-000066590000}"/>
    <cellStyle name="Total 4 4 9" xfId="16784" xr:uid="{00000000-0005-0000-0000-000067590000}"/>
    <cellStyle name="Total 4 5" xfId="1740" xr:uid="{00000000-0005-0000-0000-000068590000}"/>
    <cellStyle name="Total 4 5 10" xfId="18910" xr:uid="{00000000-0005-0000-0000-000069590000}"/>
    <cellStyle name="Total 4 5 11" xfId="20707" xr:uid="{00000000-0005-0000-0000-00006A590000}"/>
    <cellStyle name="Total 4 5 12" xfId="22372" xr:uid="{00000000-0005-0000-0000-00006B590000}"/>
    <cellStyle name="Total 4 5 2" xfId="4643" xr:uid="{00000000-0005-0000-0000-00006C590000}"/>
    <cellStyle name="Total 4 5 3" xfId="7121" xr:uid="{00000000-0005-0000-0000-00006D590000}"/>
    <cellStyle name="Total 4 5 4" xfId="9077" xr:uid="{00000000-0005-0000-0000-00006E590000}"/>
    <cellStyle name="Total 4 5 5" xfId="11030" xr:uid="{00000000-0005-0000-0000-00006F590000}"/>
    <cellStyle name="Total 4 5 6" xfId="12984" xr:uid="{00000000-0005-0000-0000-000070590000}"/>
    <cellStyle name="Total 4 5 7" xfId="14910" xr:uid="{00000000-0005-0000-0000-000071590000}"/>
    <cellStyle name="Total 4 5 8" xfId="15489" xr:uid="{00000000-0005-0000-0000-000072590000}"/>
    <cellStyle name="Total 4 5 9" xfId="17039" xr:uid="{00000000-0005-0000-0000-000073590000}"/>
    <cellStyle name="Total 4 6" xfId="2182" xr:uid="{00000000-0005-0000-0000-000074590000}"/>
    <cellStyle name="Total 4 6 10" xfId="19305" xr:uid="{00000000-0005-0000-0000-000075590000}"/>
    <cellStyle name="Total 4 6 11" xfId="21076" xr:uid="{00000000-0005-0000-0000-000076590000}"/>
    <cellStyle name="Total 4 6 12" xfId="22667" xr:uid="{00000000-0005-0000-0000-000077590000}"/>
    <cellStyle name="Total 4 6 2" xfId="5085" xr:uid="{00000000-0005-0000-0000-000078590000}"/>
    <cellStyle name="Total 4 6 3" xfId="7562" xr:uid="{00000000-0005-0000-0000-000079590000}"/>
    <cellStyle name="Total 4 6 4" xfId="9515" xr:uid="{00000000-0005-0000-0000-00007A590000}"/>
    <cellStyle name="Total 4 6 5" xfId="11469" xr:uid="{00000000-0005-0000-0000-00007B590000}"/>
    <cellStyle name="Total 4 6 6" xfId="13422" xr:uid="{00000000-0005-0000-0000-00007C590000}"/>
    <cellStyle name="Total 4 6 7" xfId="15347" xr:uid="{00000000-0005-0000-0000-00007D590000}"/>
    <cellStyle name="Total 4 6 8" xfId="12533" xr:uid="{00000000-0005-0000-0000-00007E590000}"/>
    <cellStyle name="Total 4 6 9" xfId="17453" xr:uid="{00000000-0005-0000-0000-00007F590000}"/>
    <cellStyle name="Total 4 7" xfId="2606" xr:uid="{00000000-0005-0000-0000-000080590000}"/>
    <cellStyle name="Total 4 7 10" xfId="19703" xr:uid="{00000000-0005-0000-0000-000081590000}"/>
    <cellStyle name="Total 4 7 11" xfId="21462" xr:uid="{00000000-0005-0000-0000-000082590000}"/>
    <cellStyle name="Total 4 7 12" xfId="23015" xr:uid="{00000000-0005-0000-0000-000083590000}"/>
    <cellStyle name="Total 4 7 2" xfId="5508" xr:uid="{00000000-0005-0000-0000-000084590000}"/>
    <cellStyle name="Total 4 7 3" xfId="7984" xr:uid="{00000000-0005-0000-0000-000085590000}"/>
    <cellStyle name="Total 4 7 4" xfId="9936" xr:uid="{00000000-0005-0000-0000-000086590000}"/>
    <cellStyle name="Total 4 7 5" xfId="11891" xr:uid="{00000000-0005-0000-0000-000087590000}"/>
    <cellStyle name="Total 4 7 6" xfId="13843" xr:uid="{00000000-0005-0000-0000-000088590000}"/>
    <cellStyle name="Total 4 7 7" xfId="15751" xr:uid="{00000000-0005-0000-0000-000089590000}"/>
    <cellStyle name="Total 4 7 8" xfId="14950" xr:uid="{00000000-0005-0000-0000-00008A590000}"/>
    <cellStyle name="Total 4 7 9" xfId="17865" xr:uid="{00000000-0005-0000-0000-00008B590000}"/>
    <cellStyle name="Total 4 8" xfId="2395" xr:uid="{00000000-0005-0000-0000-00008C590000}"/>
    <cellStyle name="Total 4 8 10" xfId="19507" xr:uid="{00000000-0005-0000-0000-00008D590000}"/>
    <cellStyle name="Total 4 8 11" xfId="21275" xr:uid="{00000000-0005-0000-0000-00008E590000}"/>
    <cellStyle name="Total 4 8 12" xfId="22848" xr:uid="{00000000-0005-0000-0000-00008F590000}"/>
    <cellStyle name="Total 4 8 2" xfId="5298" xr:uid="{00000000-0005-0000-0000-000090590000}"/>
    <cellStyle name="Total 4 8 3" xfId="7774" xr:uid="{00000000-0005-0000-0000-000091590000}"/>
    <cellStyle name="Total 4 8 4" xfId="9727" xr:uid="{00000000-0005-0000-0000-000092590000}"/>
    <cellStyle name="Total 4 8 5" xfId="11681" xr:uid="{00000000-0005-0000-0000-000093590000}"/>
    <cellStyle name="Total 4 8 6" xfId="13633" xr:uid="{00000000-0005-0000-0000-000094590000}"/>
    <cellStyle name="Total 4 8 7" xfId="15556" xr:uid="{00000000-0005-0000-0000-000095590000}"/>
    <cellStyle name="Total 4 8 8" xfId="14381" xr:uid="{00000000-0005-0000-0000-000096590000}"/>
    <cellStyle name="Total 4 8 9" xfId="17661" xr:uid="{00000000-0005-0000-0000-000097590000}"/>
    <cellStyle name="Total 4 9" xfId="246" xr:uid="{00000000-0005-0000-0000-000098590000}"/>
    <cellStyle name="Total 4 9 10" xfId="14701" xr:uid="{00000000-0005-0000-0000-000099590000}"/>
    <cellStyle name="Total 4 9 11" xfId="17559" xr:uid="{00000000-0005-0000-0000-00009A590000}"/>
    <cellStyle name="Total 4 9 12" xfId="19009" xr:uid="{00000000-0005-0000-0000-00009B590000}"/>
    <cellStyle name="Total 4 9 2" xfId="3149" xr:uid="{00000000-0005-0000-0000-00009C590000}"/>
    <cellStyle name="Total 4 9 3" xfId="2910" xr:uid="{00000000-0005-0000-0000-00009D590000}"/>
    <cellStyle name="Total 4 9 4" xfId="2930" xr:uid="{00000000-0005-0000-0000-00009E590000}"/>
    <cellStyle name="Total 4 9 5" xfId="6608" xr:uid="{00000000-0005-0000-0000-00009F590000}"/>
    <cellStyle name="Total 4 9 6" xfId="7198" xr:uid="{00000000-0005-0000-0000-0000A0590000}"/>
    <cellStyle name="Total 4 9 7" xfId="9775" xr:uid="{00000000-0005-0000-0000-0000A1590000}"/>
    <cellStyle name="Total 4 9 8" xfId="11125" xr:uid="{00000000-0005-0000-0000-0000A2590000}"/>
    <cellStyle name="Total 4 9 9" xfId="5907" xr:uid="{00000000-0005-0000-0000-0000A3590000}"/>
    <cellStyle name="Total 5" xfId="161" xr:uid="{00000000-0005-0000-0000-0000A4590000}"/>
    <cellStyle name="Total 5 10" xfId="3064" xr:uid="{00000000-0005-0000-0000-0000A5590000}"/>
    <cellStyle name="Total 5 11" xfId="3456" xr:uid="{00000000-0005-0000-0000-0000A6590000}"/>
    <cellStyle name="Total 5 12" xfId="6865" xr:uid="{00000000-0005-0000-0000-0000A7590000}"/>
    <cellStyle name="Total 5 13" xfId="6535" xr:uid="{00000000-0005-0000-0000-0000A8590000}"/>
    <cellStyle name="Total 5 14" xfId="6092" xr:uid="{00000000-0005-0000-0000-0000A9590000}"/>
    <cellStyle name="Total 5 15" xfId="12728" xr:uid="{00000000-0005-0000-0000-0000AA590000}"/>
    <cellStyle name="Total 5 16" xfId="14209" xr:uid="{00000000-0005-0000-0000-0000AB590000}"/>
    <cellStyle name="Total 5 17" xfId="15715" xr:uid="{00000000-0005-0000-0000-0000AC590000}"/>
    <cellStyle name="Total 5 18" xfId="15887" xr:uid="{00000000-0005-0000-0000-0000AD590000}"/>
    <cellStyle name="Total 5 19" xfId="15932" xr:uid="{00000000-0005-0000-0000-0000AE590000}"/>
    <cellStyle name="Total 5 2" xfId="903" xr:uid="{00000000-0005-0000-0000-0000AF590000}"/>
    <cellStyle name="Total 5 2 10" xfId="16019" xr:uid="{00000000-0005-0000-0000-0000B0590000}"/>
    <cellStyle name="Total 5 2 11" xfId="18338" xr:uid="{00000000-0005-0000-0000-0000B1590000}"/>
    <cellStyle name="Total 5 2 12" xfId="16494" xr:uid="{00000000-0005-0000-0000-0000B2590000}"/>
    <cellStyle name="Total 5 2 2" xfId="3806" xr:uid="{00000000-0005-0000-0000-0000B3590000}"/>
    <cellStyle name="Total 5 2 3" xfId="6284" xr:uid="{00000000-0005-0000-0000-0000B4590000}"/>
    <cellStyle name="Total 5 2 4" xfId="6513" xr:uid="{00000000-0005-0000-0000-0000B5590000}"/>
    <cellStyle name="Total 5 2 5" xfId="8032" xr:uid="{00000000-0005-0000-0000-0000B6590000}"/>
    <cellStyle name="Total 5 2 6" xfId="9176" xr:uid="{00000000-0005-0000-0000-0000B7590000}"/>
    <cellStyle name="Total 5 2 7" xfId="13020" xr:uid="{00000000-0005-0000-0000-0000B8590000}"/>
    <cellStyle name="Total 5 2 8" xfId="8500" xr:uid="{00000000-0005-0000-0000-0000B9590000}"/>
    <cellStyle name="Total 5 2 9" xfId="14906" xr:uid="{00000000-0005-0000-0000-0000BA590000}"/>
    <cellStyle name="Total 5 20" xfId="10471" xr:uid="{00000000-0005-0000-0000-0000BB590000}"/>
    <cellStyle name="Total 5 3" xfId="762" xr:uid="{00000000-0005-0000-0000-0000BC590000}"/>
    <cellStyle name="Total 5 3 10" xfId="17107" xr:uid="{00000000-0005-0000-0000-0000BD590000}"/>
    <cellStyle name="Total 5 3 11" xfId="17705" xr:uid="{00000000-0005-0000-0000-0000BE590000}"/>
    <cellStyle name="Total 5 3 12" xfId="20769" xr:uid="{00000000-0005-0000-0000-0000BF590000}"/>
    <cellStyle name="Total 5 3 2" xfId="3665" xr:uid="{00000000-0005-0000-0000-0000C0590000}"/>
    <cellStyle name="Total 5 3 3" xfId="6143" xr:uid="{00000000-0005-0000-0000-0000C1590000}"/>
    <cellStyle name="Total 5 3 4" xfId="8035" xr:uid="{00000000-0005-0000-0000-0000C2590000}"/>
    <cellStyle name="Total 5 3 5" xfId="9152" xr:uid="{00000000-0005-0000-0000-0000C3590000}"/>
    <cellStyle name="Total 5 3 6" xfId="11106" xr:uid="{00000000-0005-0000-0000-0000C4590000}"/>
    <cellStyle name="Total 5 3 7" xfId="12414" xr:uid="{00000000-0005-0000-0000-0000C5590000}"/>
    <cellStyle name="Total 5 3 8" xfId="14454" xr:uid="{00000000-0005-0000-0000-0000C6590000}"/>
    <cellStyle name="Total 5 3 9" xfId="16021" xr:uid="{00000000-0005-0000-0000-0000C7590000}"/>
    <cellStyle name="Total 5 4" xfId="1562" xr:uid="{00000000-0005-0000-0000-0000C8590000}"/>
    <cellStyle name="Total 5 4 10" xfId="18733" xr:uid="{00000000-0005-0000-0000-0000C9590000}"/>
    <cellStyle name="Total 5 4 11" xfId="20531" xr:uid="{00000000-0005-0000-0000-0000CA590000}"/>
    <cellStyle name="Total 5 4 12" xfId="22203" xr:uid="{00000000-0005-0000-0000-0000CB590000}"/>
    <cellStyle name="Total 5 4 2" xfId="4465" xr:uid="{00000000-0005-0000-0000-0000CC590000}"/>
    <cellStyle name="Total 5 4 3" xfId="6943" xr:uid="{00000000-0005-0000-0000-0000CD590000}"/>
    <cellStyle name="Total 5 4 4" xfId="8899" xr:uid="{00000000-0005-0000-0000-0000CE590000}"/>
    <cellStyle name="Total 5 4 5" xfId="10852" xr:uid="{00000000-0005-0000-0000-0000CF590000}"/>
    <cellStyle name="Total 5 4 6" xfId="12806" xr:uid="{00000000-0005-0000-0000-0000D0590000}"/>
    <cellStyle name="Total 5 4 7" xfId="14737" xr:uid="{00000000-0005-0000-0000-0000D1590000}"/>
    <cellStyle name="Total 5 4 8" xfId="15692" xr:uid="{00000000-0005-0000-0000-0000D2590000}"/>
    <cellStyle name="Total 5 4 9" xfId="16861" xr:uid="{00000000-0005-0000-0000-0000D3590000}"/>
    <cellStyle name="Total 5 5" xfId="1418" xr:uid="{00000000-0005-0000-0000-0000D4590000}"/>
    <cellStyle name="Total 5 5 10" xfId="18592" xr:uid="{00000000-0005-0000-0000-0000D5590000}"/>
    <cellStyle name="Total 5 5 11" xfId="20398" xr:uid="{00000000-0005-0000-0000-0000D6590000}"/>
    <cellStyle name="Total 5 5 12" xfId="22088" xr:uid="{00000000-0005-0000-0000-0000D7590000}"/>
    <cellStyle name="Total 5 5 2" xfId="4321" xr:uid="{00000000-0005-0000-0000-0000D8590000}"/>
    <cellStyle name="Total 5 5 3" xfId="6799" xr:uid="{00000000-0005-0000-0000-0000D9590000}"/>
    <cellStyle name="Total 5 5 4" xfId="8755" xr:uid="{00000000-0005-0000-0000-0000DA590000}"/>
    <cellStyle name="Total 5 5 5" xfId="10708" xr:uid="{00000000-0005-0000-0000-0000DB590000}"/>
    <cellStyle name="Total 5 5 6" xfId="12662" xr:uid="{00000000-0005-0000-0000-0000DC590000}"/>
    <cellStyle name="Total 5 5 7" xfId="14598" xr:uid="{00000000-0005-0000-0000-0000DD590000}"/>
    <cellStyle name="Total 5 5 8" xfId="15419" xr:uid="{00000000-0005-0000-0000-0000DE590000}"/>
    <cellStyle name="Total 5 5 9" xfId="16719" xr:uid="{00000000-0005-0000-0000-0000DF590000}"/>
    <cellStyle name="Total 5 6" xfId="2101" xr:uid="{00000000-0005-0000-0000-0000E0590000}"/>
    <cellStyle name="Total 5 6 10" xfId="19228" xr:uid="{00000000-0005-0000-0000-0000E1590000}"/>
    <cellStyle name="Total 5 6 11" xfId="21002" xr:uid="{00000000-0005-0000-0000-0000E2590000}"/>
    <cellStyle name="Total 5 6 12" xfId="22603" xr:uid="{00000000-0005-0000-0000-0000E3590000}"/>
    <cellStyle name="Total 5 6 2" xfId="5004" xr:uid="{00000000-0005-0000-0000-0000E4590000}"/>
    <cellStyle name="Total 5 6 3" xfId="7481" xr:uid="{00000000-0005-0000-0000-0000E5590000}"/>
    <cellStyle name="Total 5 6 4" xfId="9434" xr:uid="{00000000-0005-0000-0000-0000E6590000}"/>
    <cellStyle name="Total 5 6 5" xfId="11388" xr:uid="{00000000-0005-0000-0000-0000E7590000}"/>
    <cellStyle name="Total 5 6 6" xfId="13341" xr:uid="{00000000-0005-0000-0000-0000E8590000}"/>
    <cellStyle name="Total 5 6 7" xfId="15266" xr:uid="{00000000-0005-0000-0000-0000E9590000}"/>
    <cellStyle name="Total 5 6 8" xfId="15186" xr:uid="{00000000-0005-0000-0000-0000EA590000}"/>
    <cellStyle name="Total 5 6 9" xfId="17373" xr:uid="{00000000-0005-0000-0000-0000EB590000}"/>
    <cellStyle name="Total 5 7" xfId="2485" xr:uid="{00000000-0005-0000-0000-0000EC590000}"/>
    <cellStyle name="Total 5 7 10" xfId="19583" xr:uid="{00000000-0005-0000-0000-0000ED590000}"/>
    <cellStyle name="Total 5 7 11" xfId="21343" xr:uid="{00000000-0005-0000-0000-0000EE590000}"/>
    <cellStyle name="Total 5 7 12" xfId="22897" xr:uid="{00000000-0005-0000-0000-0000EF590000}"/>
    <cellStyle name="Total 5 7 2" xfId="5387" xr:uid="{00000000-0005-0000-0000-0000F0590000}"/>
    <cellStyle name="Total 5 7 3" xfId="7863" xr:uid="{00000000-0005-0000-0000-0000F1590000}"/>
    <cellStyle name="Total 5 7 4" xfId="9815" xr:uid="{00000000-0005-0000-0000-0000F2590000}"/>
    <cellStyle name="Total 5 7 5" xfId="11770" xr:uid="{00000000-0005-0000-0000-0000F3590000}"/>
    <cellStyle name="Total 5 7 6" xfId="13722" xr:uid="{00000000-0005-0000-0000-0000F4590000}"/>
    <cellStyle name="Total 5 7 7" xfId="15636" xr:uid="{00000000-0005-0000-0000-0000F5590000}"/>
    <cellStyle name="Total 5 7 8" xfId="13676" xr:uid="{00000000-0005-0000-0000-0000F6590000}"/>
    <cellStyle name="Total 5 7 9" xfId="17744" xr:uid="{00000000-0005-0000-0000-0000F7590000}"/>
    <cellStyle name="Total 5 8" xfId="2837" xr:uid="{00000000-0005-0000-0000-0000F8590000}"/>
    <cellStyle name="Total 5 8 10" xfId="19924" xr:uid="{00000000-0005-0000-0000-0000F9590000}"/>
    <cellStyle name="Total 5 8 11" xfId="21674" xr:uid="{00000000-0005-0000-0000-0000FA590000}"/>
    <cellStyle name="Total 5 8 12" xfId="23203" xr:uid="{00000000-0005-0000-0000-0000FB590000}"/>
    <cellStyle name="Total 5 8 2" xfId="5739" xr:uid="{00000000-0005-0000-0000-0000FC590000}"/>
    <cellStyle name="Total 5 8 3" xfId="8215" xr:uid="{00000000-0005-0000-0000-0000FD590000}"/>
    <cellStyle name="Total 5 8 4" xfId="10167" xr:uid="{00000000-0005-0000-0000-0000FE590000}"/>
    <cellStyle name="Total 5 8 5" xfId="12122" xr:uid="{00000000-0005-0000-0000-0000FF590000}"/>
    <cellStyle name="Total 5 8 6" xfId="14072" xr:uid="{00000000-0005-0000-0000-0000005A0000}"/>
    <cellStyle name="Total 5 8 7" xfId="15971" xr:uid="{00000000-0005-0000-0000-0000015A0000}"/>
    <cellStyle name="Total 5 8 8" xfId="16201" xr:uid="{00000000-0005-0000-0000-0000025A0000}"/>
    <cellStyle name="Total 5 8 9" xfId="18089" xr:uid="{00000000-0005-0000-0000-0000035A0000}"/>
    <cellStyle name="Total 5 9" xfId="352" xr:uid="{00000000-0005-0000-0000-0000045A0000}"/>
    <cellStyle name="Total 5 9 10" xfId="11569" xr:uid="{00000000-0005-0000-0000-0000055A0000}"/>
    <cellStyle name="Total 5 9 11" xfId="19803" xr:uid="{00000000-0005-0000-0000-0000065A0000}"/>
    <cellStyle name="Total 5 9 12" xfId="19576" xr:uid="{00000000-0005-0000-0000-0000075A0000}"/>
    <cellStyle name="Total 5 9 2" xfId="3255" xr:uid="{00000000-0005-0000-0000-0000085A0000}"/>
    <cellStyle name="Total 5 9 3" xfId="2951" xr:uid="{00000000-0005-0000-0000-0000095A0000}"/>
    <cellStyle name="Total 5 9 4" xfId="6609" xr:uid="{00000000-0005-0000-0000-00000A5A0000}"/>
    <cellStyle name="Total 5 9 5" xfId="7199" xr:uid="{00000000-0005-0000-0000-00000B5A0000}"/>
    <cellStyle name="Total 5 9 6" xfId="8511" xr:uid="{00000000-0005-0000-0000-00000C5A0000}"/>
    <cellStyle name="Total 5 9 7" xfId="13116" xr:uid="{00000000-0005-0000-0000-00000D5A0000}"/>
    <cellStyle name="Total 5 9 8" xfId="14447" xr:uid="{00000000-0005-0000-0000-00000E5A0000}"/>
    <cellStyle name="Total 5 9 9" xfId="14252" xr:uid="{00000000-0005-0000-0000-00000F5A0000}"/>
    <cellStyle name="Total 6" xfId="344" xr:uid="{00000000-0005-0000-0000-0000105A0000}"/>
    <cellStyle name="Total 6 10" xfId="3418" xr:uid="{00000000-0005-0000-0000-0000115A0000}"/>
    <cellStyle name="Total 6 11" xfId="3537" xr:uid="{00000000-0005-0000-0000-0000125A0000}"/>
    <cellStyle name="Total 6 12" xfId="6271" xr:uid="{00000000-0005-0000-0000-0000135A0000}"/>
    <cellStyle name="Total 6 13" xfId="6517" xr:uid="{00000000-0005-0000-0000-0000145A0000}"/>
    <cellStyle name="Total 6 14" xfId="11159" xr:uid="{00000000-0005-0000-0000-0000155A0000}"/>
    <cellStyle name="Total 6 15" xfId="14510" xr:uid="{00000000-0005-0000-0000-0000165A0000}"/>
    <cellStyle name="Total 6 16" xfId="13035" xr:uid="{00000000-0005-0000-0000-0000175A0000}"/>
    <cellStyle name="Total 6 17" xfId="3420" xr:uid="{00000000-0005-0000-0000-0000185A0000}"/>
    <cellStyle name="Total 6 18" xfId="15406" xr:uid="{00000000-0005-0000-0000-0000195A0000}"/>
    <cellStyle name="Total 6 19" xfId="13520" xr:uid="{00000000-0005-0000-0000-00001A5A0000}"/>
    <cellStyle name="Total 6 2" xfId="895" xr:uid="{00000000-0005-0000-0000-00001B5A0000}"/>
    <cellStyle name="Total 6 2 10" xfId="15065" xr:uid="{00000000-0005-0000-0000-00001C5A0000}"/>
    <cellStyle name="Total 6 2 11" xfId="16507" xr:uid="{00000000-0005-0000-0000-00001D5A0000}"/>
    <cellStyle name="Total 6 2 12" xfId="18984" xr:uid="{00000000-0005-0000-0000-00001E5A0000}"/>
    <cellStyle name="Total 6 2 2" xfId="3798" xr:uid="{00000000-0005-0000-0000-00001F5A0000}"/>
    <cellStyle name="Total 6 2 3" xfId="6276" xr:uid="{00000000-0005-0000-0000-0000205A0000}"/>
    <cellStyle name="Total 6 2 4" xfId="6515" xr:uid="{00000000-0005-0000-0000-0000215A0000}"/>
    <cellStyle name="Total 6 2 5" xfId="6577" xr:uid="{00000000-0005-0000-0000-0000225A0000}"/>
    <cellStyle name="Total 6 2 6" xfId="6558" xr:uid="{00000000-0005-0000-0000-0000235A0000}"/>
    <cellStyle name="Total 6 2 7" xfId="13022" xr:uid="{00000000-0005-0000-0000-0000245A0000}"/>
    <cellStyle name="Total 6 2 8" xfId="9623" xr:uid="{00000000-0005-0000-0000-0000255A0000}"/>
    <cellStyle name="Total 6 2 9" xfId="13865" xr:uid="{00000000-0005-0000-0000-0000265A0000}"/>
    <cellStyle name="Total 6 3" xfId="839" xr:uid="{00000000-0005-0000-0000-0000275A0000}"/>
    <cellStyle name="Total 6 3 10" xfId="17881" xr:uid="{00000000-0005-0000-0000-0000285A0000}"/>
    <cellStyle name="Total 6 3 11" xfId="18955" xr:uid="{00000000-0005-0000-0000-0000295A0000}"/>
    <cellStyle name="Total 6 3 12" xfId="21477" xr:uid="{00000000-0005-0000-0000-00002A5A0000}"/>
    <cellStyle name="Total 6 3 2" xfId="3742" xr:uid="{00000000-0005-0000-0000-00002B5A0000}"/>
    <cellStyle name="Total 6 3 3" xfId="6220" xr:uid="{00000000-0005-0000-0000-00002C5A0000}"/>
    <cellStyle name="Total 6 3 4" xfId="6051" xr:uid="{00000000-0005-0000-0000-00002D5A0000}"/>
    <cellStyle name="Total 6 3 5" xfId="9953" xr:uid="{00000000-0005-0000-0000-00002E5A0000}"/>
    <cellStyle name="Total 6 3 6" xfId="11908" xr:uid="{00000000-0005-0000-0000-00002F5A0000}"/>
    <cellStyle name="Total 6 3 7" xfId="10480" xr:uid="{00000000-0005-0000-0000-0000305A0000}"/>
    <cellStyle name="Total 6 3 8" xfId="15559" xr:uid="{00000000-0005-0000-0000-0000315A0000}"/>
    <cellStyle name="Total 6 3 9" xfId="14504" xr:uid="{00000000-0005-0000-0000-0000325A0000}"/>
    <cellStyle name="Total 6 4" xfId="1554" xr:uid="{00000000-0005-0000-0000-0000335A0000}"/>
    <cellStyle name="Total 6 4 10" xfId="18725" xr:uid="{00000000-0005-0000-0000-0000345A0000}"/>
    <cellStyle name="Total 6 4 11" xfId="20523" xr:uid="{00000000-0005-0000-0000-0000355A0000}"/>
    <cellStyle name="Total 6 4 12" xfId="22195" xr:uid="{00000000-0005-0000-0000-0000365A0000}"/>
    <cellStyle name="Total 6 4 2" xfId="4457" xr:uid="{00000000-0005-0000-0000-0000375A0000}"/>
    <cellStyle name="Total 6 4 3" xfId="6935" xr:uid="{00000000-0005-0000-0000-0000385A0000}"/>
    <cellStyle name="Total 6 4 4" xfId="8891" xr:uid="{00000000-0005-0000-0000-0000395A0000}"/>
    <cellStyle name="Total 6 4 5" xfId="10844" xr:uid="{00000000-0005-0000-0000-00003A5A0000}"/>
    <cellStyle name="Total 6 4 6" xfId="12798" xr:uid="{00000000-0005-0000-0000-00003B5A0000}"/>
    <cellStyle name="Total 6 4 7" xfId="14729" xr:uid="{00000000-0005-0000-0000-00003C5A0000}"/>
    <cellStyle name="Total 6 4 8" xfId="15759" xr:uid="{00000000-0005-0000-0000-00003D5A0000}"/>
    <cellStyle name="Total 6 4 9" xfId="16853" xr:uid="{00000000-0005-0000-0000-00003E5A0000}"/>
    <cellStyle name="Total 6 5" xfId="1423" xr:uid="{00000000-0005-0000-0000-00003F5A0000}"/>
    <cellStyle name="Total 6 5 10" xfId="18597" xr:uid="{00000000-0005-0000-0000-0000405A0000}"/>
    <cellStyle name="Total 6 5 11" xfId="20403" xr:uid="{00000000-0005-0000-0000-0000415A0000}"/>
    <cellStyle name="Total 6 5 12" xfId="22093" xr:uid="{00000000-0005-0000-0000-0000425A0000}"/>
    <cellStyle name="Total 6 5 2" xfId="4326" xr:uid="{00000000-0005-0000-0000-0000435A0000}"/>
    <cellStyle name="Total 6 5 3" xfId="6804" xr:uid="{00000000-0005-0000-0000-0000445A0000}"/>
    <cellStyle name="Total 6 5 4" xfId="8760" xr:uid="{00000000-0005-0000-0000-0000455A0000}"/>
    <cellStyle name="Total 6 5 5" xfId="10713" xr:uid="{00000000-0005-0000-0000-0000465A0000}"/>
    <cellStyle name="Total 6 5 6" xfId="12667" xr:uid="{00000000-0005-0000-0000-0000475A0000}"/>
    <cellStyle name="Total 6 5 7" xfId="14602" xr:uid="{00000000-0005-0000-0000-0000485A0000}"/>
    <cellStyle name="Total 6 5 8" xfId="3428" xr:uid="{00000000-0005-0000-0000-0000495A0000}"/>
    <cellStyle name="Total 6 5 9" xfId="16724" xr:uid="{00000000-0005-0000-0000-00004A5A0000}"/>
    <cellStyle name="Total 6 6" xfId="2073" xr:uid="{00000000-0005-0000-0000-00004B5A0000}"/>
    <cellStyle name="Total 6 6 10" xfId="19200" xr:uid="{00000000-0005-0000-0000-00004C5A0000}"/>
    <cellStyle name="Total 6 6 11" xfId="20975" xr:uid="{00000000-0005-0000-0000-00004D5A0000}"/>
    <cellStyle name="Total 6 6 12" xfId="22584" xr:uid="{00000000-0005-0000-0000-00004E5A0000}"/>
    <cellStyle name="Total 6 6 2" xfId="4976" xr:uid="{00000000-0005-0000-0000-00004F5A0000}"/>
    <cellStyle name="Total 6 6 3" xfId="7453" xr:uid="{00000000-0005-0000-0000-0000505A0000}"/>
    <cellStyle name="Total 6 6 4" xfId="9406" xr:uid="{00000000-0005-0000-0000-0000515A0000}"/>
    <cellStyle name="Total 6 6 5" xfId="11361" xr:uid="{00000000-0005-0000-0000-0000525A0000}"/>
    <cellStyle name="Total 6 6 6" xfId="13313" xr:uid="{00000000-0005-0000-0000-0000535A0000}"/>
    <cellStyle name="Total 6 6 7" xfId="15239" xr:uid="{00000000-0005-0000-0000-0000545A0000}"/>
    <cellStyle name="Total 6 6 8" xfId="15444" xr:uid="{00000000-0005-0000-0000-0000555A0000}"/>
    <cellStyle name="Total 6 6 9" xfId="17345" xr:uid="{00000000-0005-0000-0000-0000565A0000}"/>
    <cellStyle name="Total 6 7" xfId="2688" xr:uid="{00000000-0005-0000-0000-0000575A0000}"/>
    <cellStyle name="Total 6 7 10" xfId="19777" xr:uid="{00000000-0005-0000-0000-0000585A0000}"/>
    <cellStyle name="Total 6 7 11" xfId="21527" xr:uid="{00000000-0005-0000-0000-0000595A0000}"/>
    <cellStyle name="Total 6 7 12" xfId="23064" xr:uid="{00000000-0005-0000-0000-00005A5A0000}"/>
    <cellStyle name="Total 6 7 2" xfId="5590" xr:uid="{00000000-0005-0000-0000-00005B5A0000}"/>
    <cellStyle name="Total 6 7 3" xfId="8066" xr:uid="{00000000-0005-0000-0000-00005C5A0000}"/>
    <cellStyle name="Total 6 7 4" xfId="10018" xr:uid="{00000000-0005-0000-0000-00005D5A0000}"/>
    <cellStyle name="Total 6 7 5" xfId="11973" xr:uid="{00000000-0005-0000-0000-00005E5A0000}"/>
    <cellStyle name="Total 6 7 6" xfId="13923" xr:uid="{00000000-0005-0000-0000-00005F5A0000}"/>
    <cellStyle name="Total 6 7 7" xfId="15830" xr:uid="{00000000-0005-0000-0000-0000605A0000}"/>
    <cellStyle name="Total 6 7 8" xfId="16052" xr:uid="{00000000-0005-0000-0000-0000615A0000}"/>
    <cellStyle name="Total 6 7 9" xfId="17941" xr:uid="{00000000-0005-0000-0000-0000625A0000}"/>
    <cellStyle name="Total 6 8" xfId="2864" xr:uid="{00000000-0005-0000-0000-0000635A0000}"/>
    <cellStyle name="Total 6 8 10" xfId="19951" xr:uid="{00000000-0005-0000-0000-0000645A0000}"/>
    <cellStyle name="Total 6 8 11" xfId="21701" xr:uid="{00000000-0005-0000-0000-0000655A0000}"/>
    <cellStyle name="Total 6 8 12" xfId="23230" xr:uid="{00000000-0005-0000-0000-0000665A0000}"/>
    <cellStyle name="Total 6 8 2" xfId="5766" xr:uid="{00000000-0005-0000-0000-0000675A0000}"/>
    <cellStyle name="Total 6 8 3" xfId="8242" xr:uid="{00000000-0005-0000-0000-0000685A0000}"/>
    <cellStyle name="Total 6 8 4" xfId="10194" xr:uid="{00000000-0005-0000-0000-0000695A0000}"/>
    <cellStyle name="Total 6 8 5" xfId="12149" xr:uid="{00000000-0005-0000-0000-00006A5A0000}"/>
    <cellStyle name="Total 6 8 6" xfId="14099" xr:uid="{00000000-0005-0000-0000-00006B5A0000}"/>
    <cellStyle name="Total 6 8 7" xfId="15996" xr:uid="{00000000-0005-0000-0000-00006C5A0000}"/>
    <cellStyle name="Total 6 8 8" xfId="16228" xr:uid="{00000000-0005-0000-0000-00006D5A0000}"/>
    <cellStyle name="Total 6 8 9" xfId="18116" xr:uid="{00000000-0005-0000-0000-00006E5A0000}"/>
    <cellStyle name="Total 6 9" xfId="3247" xr:uid="{00000000-0005-0000-0000-00006F5A0000}"/>
    <cellStyle name="Total 7" xfId="784" xr:uid="{00000000-0005-0000-0000-0000705A0000}"/>
    <cellStyle name="Total 7 10" xfId="5998" xr:uid="{00000000-0005-0000-0000-0000715A0000}"/>
    <cellStyle name="Total 7 11" xfId="15562" xr:uid="{00000000-0005-0000-0000-0000725A0000}"/>
    <cellStyle name="Total 7 12" xfId="15500" xr:uid="{00000000-0005-0000-0000-0000735A0000}"/>
    <cellStyle name="Total 7 13" xfId="18368" xr:uid="{00000000-0005-0000-0000-0000745A0000}"/>
    <cellStyle name="Total 7 14" xfId="16496" xr:uid="{00000000-0005-0000-0000-0000755A0000}"/>
    <cellStyle name="Total 7 2" xfId="2701" xr:uid="{00000000-0005-0000-0000-0000765A0000}"/>
    <cellStyle name="Total 7 2 10" xfId="19790" xr:uid="{00000000-0005-0000-0000-0000775A0000}"/>
    <cellStyle name="Total 7 2 11" xfId="21540" xr:uid="{00000000-0005-0000-0000-0000785A0000}"/>
    <cellStyle name="Total 7 2 12" xfId="23077" xr:uid="{00000000-0005-0000-0000-0000795A0000}"/>
    <cellStyle name="Total 7 2 2" xfId="5603" xr:uid="{00000000-0005-0000-0000-00007A5A0000}"/>
    <cellStyle name="Total 7 2 3" xfId="8079" xr:uid="{00000000-0005-0000-0000-00007B5A0000}"/>
    <cellStyle name="Total 7 2 4" xfId="10031" xr:uid="{00000000-0005-0000-0000-00007C5A0000}"/>
    <cellStyle name="Total 7 2 5" xfId="11986" xr:uid="{00000000-0005-0000-0000-00007D5A0000}"/>
    <cellStyle name="Total 7 2 6" xfId="13936" xr:uid="{00000000-0005-0000-0000-00007E5A0000}"/>
    <cellStyle name="Total 7 2 7" xfId="15842" xr:uid="{00000000-0005-0000-0000-00007F5A0000}"/>
    <cellStyle name="Total 7 2 8" xfId="16065" xr:uid="{00000000-0005-0000-0000-0000805A0000}"/>
    <cellStyle name="Total 7 2 9" xfId="17954" xr:uid="{00000000-0005-0000-0000-0000815A0000}"/>
    <cellStyle name="Total 7 3" xfId="2877" xr:uid="{00000000-0005-0000-0000-0000825A0000}"/>
    <cellStyle name="Total 7 3 10" xfId="19964" xr:uid="{00000000-0005-0000-0000-0000835A0000}"/>
    <cellStyle name="Total 7 3 11" xfId="21714" xr:uid="{00000000-0005-0000-0000-0000845A0000}"/>
    <cellStyle name="Total 7 3 12" xfId="23243" xr:uid="{00000000-0005-0000-0000-0000855A0000}"/>
    <cellStyle name="Total 7 3 2" xfId="5779" xr:uid="{00000000-0005-0000-0000-0000865A0000}"/>
    <cellStyle name="Total 7 3 3" xfId="8255" xr:uid="{00000000-0005-0000-0000-0000875A0000}"/>
    <cellStyle name="Total 7 3 4" xfId="10207" xr:uid="{00000000-0005-0000-0000-0000885A0000}"/>
    <cellStyle name="Total 7 3 5" xfId="12162" xr:uid="{00000000-0005-0000-0000-0000895A0000}"/>
    <cellStyle name="Total 7 3 6" xfId="14112" xr:uid="{00000000-0005-0000-0000-00008A5A0000}"/>
    <cellStyle name="Total 7 3 7" xfId="16009" xr:uid="{00000000-0005-0000-0000-00008B5A0000}"/>
    <cellStyle name="Total 7 3 8" xfId="16241" xr:uid="{00000000-0005-0000-0000-00008C5A0000}"/>
    <cellStyle name="Total 7 3 9" xfId="18129" xr:uid="{00000000-0005-0000-0000-00008D5A0000}"/>
    <cellStyle name="Total 7 4" xfId="3687" xr:uid="{00000000-0005-0000-0000-00008E5A0000}"/>
    <cellStyle name="Total 7 5" xfId="6165" xr:uid="{00000000-0005-0000-0000-00008F5A0000}"/>
    <cellStyle name="Total 7 6" xfId="6068" xr:uid="{00000000-0005-0000-0000-0000905A0000}"/>
    <cellStyle name="Total 7 7" xfId="6566" xr:uid="{00000000-0005-0000-0000-0000915A0000}"/>
    <cellStyle name="Total 7 8" xfId="9982" xr:uid="{00000000-0005-0000-0000-0000925A0000}"/>
    <cellStyle name="Total 7 9" xfId="12410" xr:uid="{00000000-0005-0000-0000-0000935A0000}"/>
    <cellStyle name="Total 8" xfId="939" xr:uid="{00000000-0005-0000-0000-0000945A0000}"/>
    <cellStyle name="Total 8 10" xfId="13466" xr:uid="{00000000-0005-0000-0000-0000955A0000}"/>
    <cellStyle name="Total 8 11" xfId="16263" xr:uid="{00000000-0005-0000-0000-0000965A0000}"/>
    <cellStyle name="Total 8 12" xfId="18152" xr:uid="{00000000-0005-0000-0000-0000975A0000}"/>
    <cellStyle name="Total 8 13" xfId="19988" xr:uid="{00000000-0005-0000-0000-0000985A0000}"/>
    <cellStyle name="Total 8 14" xfId="21735" xr:uid="{00000000-0005-0000-0000-0000995A0000}"/>
    <cellStyle name="Total 8 2" xfId="2704" xr:uid="{00000000-0005-0000-0000-00009A5A0000}"/>
    <cellStyle name="Total 8 2 10" xfId="19793" xr:uid="{00000000-0005-0000-0000-00009B5A0000}"/>
    <cellStyle name="Total 8 2 11" xfId="21543" xr:uid="{00000000-0005-0000-0000-00009C5A0000}"/>
    <cellStyle name="Total 8 2 12" xfId="23080" xr:uid="{00000000-0005-0000-0000-00009D5A0000}"/>
    <cellStyle name="Total 8 2 2" xfId="5606" xr:uid="{00000000-0005-0000-0000-00009E5A0000}"/>
    <cellStyle name="Total 8 2 3" xfId="8082" xr:uid="{00000000-0005-0000-0000-00009F5A0000}"/>
    <cellStyle name="Total 8 2 4" xfId="10034" xr:uid="{00000000-0005-0000-0000-0000A05A0000}"/>
    <cellStyle name="Total 8 2 5" xfId="11989" xr:uid="{00000000-0005-0000-0000-0000A15A0000}"/>
    <cellStyle name="Total 8 2 6" xfId="13939" xr:uid="{00000000-0005-0000-0000-0000A25A0000}"/>
    <cellStyle name="Total 8 2 7" xfId="15845" xr:uid="{00000000-0005-0000-0000-0000A35A0000}"/>
    <cellStyle name="Total 8 2 8" xfId="16068" xr:uid="{00000000-0005-0000-0000-0000A45A0000}"/>
    <cellStyle name="Total 8 2 9" xfId="17957" xr:uid="{00000000-0005-0000-0000-0000A55A0000}"/>
    <cellStyle name="Total 8 3" xfId="2880" xr:uid="{00000000-0005-0000-0000-0000A65A0000}"/>
    <cellStyle name="Total 8 3 10" xfId="19967" xr:uid="{00000000-0005-0000-0000-0000A75A0000}"/>
    <cellStyle name="Total 8 3 11" xfId="21717" xr:uid="{00000000-0005-0000-0000-0000A85A0000}"/>
    <cellStyle name="Total 8 3 12" xfId="23246" xr:uid="{00000000-0005-0000-0000-0000A95A0000}"/>
    <cellStyle name="Total 8 3 2" xfId="5782" xr:uid="{00000000-0005-0000-0000-0000AA5A0000}"/>
    <cellStyle name="Total 8 3 3" xfId="8258" xr:uid="{00000000-0005-0000-0000-0000AB5A0000}"/>
    <cellStyle name="Total 8 3 4" xfId="10210" xr:uid="{00000000-0005-0000-0000-0000AC5A0000}"/>
    <cellStyle name="Total 8 3 5" xfId="12165" xr:uid="{00000000-0005-0000-0000-0000AD5A0000}"/>
    <cellStyle name="Total 8 3 6" xfId="14115" xr:uid="{00000000-0005-0000-0000-0000AE5A0000}"/>
    <cellStyle name="Total 8 3 7" xfId="16012" xr:uid="{00000000-0005-0000-0000-0000AF5A0000}"/>
    <cellStyle name="Total 8 3 8" xfId="16244" xr:uid="{00000000-0005-0000-0000-0000B05A0000}"/>
    <cellStyle name="Total 8 3 9" xfId="18132" xr:uid="{00000000-0005-0000-0000-0000B15A0000}"/>
    <cellStyle name="Total 8 4" xfId="3842" xr:uid="{00000000-0005-0000-0000-0000B25A0000}"/>
    <cellStyle name="Total 8 5" xfId="6320" xr:uid="{00000000-0005-0000-0000-0000B35A0000}"/>
    <cellStyle name="Total 8 6" xfId="8277" xr:uid="{00000000-0005-0000-0000-0000B45A0000}"/>
    <cellStyle name="Total 8 7" xfId="10230" xr:uid="{00000000-0005-0000-0000-0000B55A0000}"/>
    <cellStyle name="Total 8 8" xfId="12185" xr:uid="{00000000-0005-0000-0000-0000B65A0000}"/>
    <cellStyle name="Total 8 9" xfId="14133" xr:uid="{00000000-0005-0000-0000-0000B75A0000}"/>
    <cellStyle name="Total 9" xfId="1442" xr:uid="{00000000-0005-0000-0000-0000B85A0000}"/>
    <cellStyle name="Total 9 10" xfId="18616" xr:uid="{00000000-0005-0000-0000-0000B95A0000}"/>
    <cellStyle name="Total 9 11" xfId="20421" xr:uid="{00000000-0005-0000-0000-0000BA5A0000}"/>
    <cellStyle name="Total 9 12" xfId="22110" xr:uid="{00000000-0005-0000-0000-0000BB5A0000}"/>
    <cellStyle name="Total 9 2" xfId="4345" xr:uid="{00000000-0005-0000-0000-0000BC5A0000}"/>
    <cellStyle name="Total 9 3" xfId="6823" xr:uid="{00000000-0005-0000-0000-0000BD5A0000}"/>
    <cellStyle name="Total 9 4" xfId="8779" xr:uid="{00000000-0005-0000-0000-0000BE5A0000}"/>
    <cellStyle name="Total 9 5" xfId="10732" xr:uid="{00000000-0005-0000-0000-0000BF5A0000}"/>
    <cellStyle name="Total 9 6" xfId="12686" xr:uid="{00000000-0005-0000-0000-0000C05A0000}"/>
    <cellStyle name="Total 9 7" xfId="14620" xr:uid="{00000000-0005-0000-0000-0000C15A0000}"/>
    <cellStyle name="Total 9 8" xfId="15221" xr:uid="{00000000-0005-0000-0000-0000C25A0000}"/>
    <cellStyle name="Total 9 9" xfId="16743" xr:uid="{00000000-0005-0000-0000-0000C35A0000}"/>
    <cellStyle name="vstu_oby_cele" xfId="18" xr:uid="{00000000-0005-0000-0000-0000C45A0000}"/>
    <cellStyle name="Vstup 2" xfId="2428" xr:uid="{00000000-0005-0000-0000-0000C55A0000}"/>
    <cellStyle name="Vstup 3" xfId="757" xr:uid="{00000000-0005-0000-0000-0000C65A0000}"/>
    <cellStyle name="VVŠ" xfId="20" xr:uid="{00000000-0005-0000-0000-0000C75A0000}"/>
    <cellStyle name="VVŠ 2" xfId="11" xr:uid="{00000000-0005-0000-0000-0000C85A0000}"/>
    <cellStyle name="VVŠ 2 2" xfId="128" xr:uid="{00000000-0005-0000-0000-0000C95A0000}"/>
    <cellStyle name="VVŠ Modre" xfId="129" xr:uid="{00000000-0005-0000-0000-0000CA5A0000}"/>
    <cellStyle name="VVŠ Modre 2" xfId="789" xr:uid="{00000000-0005-0000-0000-0000CB5A0000}"/>
    <cellStyle name="výstup koncový" xfId="10" xr:uid="{00000000-0005-0000-0000-0000CC5A0000}"/>
    <cellStyle name="výstup koncový 2" xfId="247" xr:uid="{00000000-0005-0000-0000-0000CD5A0000}"/>
    <cellStyle name="výstup koncový 2 2" xfId="825" xr:uid="{00000000-0005-0000-0000-0000CE5A0000}"/>
    <cellStyle name="výstup koncový 2 3" xfId="2230" xr:uid="{00000000-0005-0000-0000-0000CF5A0000}"/>
    <cellStyle name="výstup koncový 3" xfId="781" xr:uid="{00000000-0005-0000-0000-0000D05A0000}"/>
    <cellStyle name="Warning Text" xfId="130" xr:uid="{00000000-0005-0000-0000-0000D15A0000}"/>
  </cellStyles>
  <dxfs count="7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theme="4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</font>
      <border>
        <bottom style="medium">
          <color auto="1"/>
        </bottom>
        <horizontal style="medium">
          <color auto="1"/>
        </horizontal>
      </border>
    </dxf>
    <dxf>
      <fill>
        <patternFill>
          <bgColor theme="5" tint="0.59996337778862885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1" defaultTableStyle="TableStyleMedium2" defaultPivotStyle="PivotStyleLight16">
    <tableStyle name="MySqlDefault" pivot="0" table="0" count="2" xr9:uid="{00000000-0011-0000-FFFF-FFFF00000000}">
      <tableStyleElement type="wholeTable" dxfId="77"/>
      <tableStyleElement type="headerRow" dxfId="76"/>
    </tableStyle>
    <tableStyle name="PivotStyleLight16 4" table="0" count="11" xr9:uid="{00000000-0011-0000-FFFF-FFFF01000000}">
      <tableStyleElement type="headerRow" dxfId="75"/>
      <tableStyleElement type="totalRow" dxfId="74"/>
      <tableStyleElement type="firstRowStripe" dxfId="73"/>
      <tableStyleElement type="firstColumnStripe" dxfId="72"/>
      <tableStyleElement type="firstSubtotalColumn" dxfId="71"/>
      <tableStyleElement type="firstSubtotalRow" dxfId="70"/>
      <tableStyleElement type="secondSubtotalRow" dxfId="69"/>
      <tableStyleElement type="firstRowSubheading" dxfId="68"/>
      <tableStyleElement type="secondRowSubheading" dxfId="67"/>
      <tableStyleElement type="pageFieldLabels" dxfId="66"/>
      <tableStyleElement type="pageFieldValues" dxfId="65"/>
    </tableStyle>
    <tableStyle name="Štýl kontingenčnej tabuľky 1" table="0" count="1" xr9:uid="{00000000-0011-0000-FFFF-FFFF02000000}">
      <tableStyleElement type="firstColumn" dxfId="64"/>
    </tableStyle>
    <tableStyle name="Štýl kontingenčnej tabuľky 2" table="0" count="1" xr9:uid="{00000000-0011-0000-FFFF-FFFF03000000}">
      <tableStyleElement type="totalRow" dxfId="63"/>
    </tableStyle>
    <tableStyle name="Štýl kontingenčnej tabuľky 3" table="0" count="0" xr9:uid="{00000000-0011-0000-FFFF-FFFF04000000}"/>
    <tableStyle name="Štýl kontingenčnej tabuľky 4" table="0" count="1" xr9:uid="{00000000-0011-0000-FFFF-FFFF05000000}">
      <tableStyleElement type="firstColumn" dxfId="62"/>
    </tableStyle>
    <tableStyle name="Štýl kontingenčnej tabuľky 5" table="0" count="0" xr9:uid="{00000000-0011-0000-FFFF-FFFF06000000}"/>
    <tableStyle name="Štýl tabuľky 1" pivot="0" count="1" xr9:uid="{00000000-0011-0000-FFFF-FFFF07000000}">
      <tableStyleElement type="firstColumn" dxfId="61"/>
    </tableStyle>
    <tableStyle name="PivotStyleLight16 2" table="0" count="11" xr9:uid="{00000000-0011-0000-FFFF-FFFF08000000}">
      <tableStyleElement type="headerRow" dxfId="60"/>
      <tableStyleElement type="totalRow" dxfId="59"/>
      <tableStyleElement type="firstRowStripe" dxfId="58"/>
      <tableStyleElement type="firstColumnStripe" dxfId="57"/>
      <tableStyleElement type="firstSubtotalColumn" dxfId="56"/>
      <tableStyleElement type="firstSubtotalRow" dxfId="55"/>
      <tableStyleElement type="secondSubtotalRow" dxfId="54"/>
      <tableStyleElement type="firstRowSubheading" dxfId="53"/>
      <tableStyleElement type="secondRowSubheading" dxfId="52"/>
      <tableStyleElement type="pageFieldLabels" dxfId="51"/>
      <tableStyleElement type="pageFieldValues" dxfId="50"/>
    </tableStyle>
    <tableStyle name="PivotStyleLight16 3" table="0" count="11" xr9:uid="{00000000-0011-0000-FFFF-FFFF09000000}">
      <tableStyleElement type="headerRow" dxfId="49"/>
      <tableStyleElement type="totalRow" dxfId="48"/>
      <tableStyleElement type="firstRowStripe" dxfId="47"/>
      <tableStyleElement type="firstColumnStripe" dxfId="46"/>
      <tableStyleElement type="firstSubtotalColumn" dxfId="45"/>
      <tableStyleElement type="firstSubtotalRow" dxfId="44"/>
      <tableStyleElement type="secondSubtotalRow" dxfId="43"/>
      <tableStyleElement type="firstRowSubheading" dxfId="42"/>
      <tableStyleElement type="secondRowSubheading" dxfId="41"/>
      <tableStyleElement type="pageFieldLabels" dxfId="40"/>
      <tableStyleElement type="pageFieldValues" dxfId="39"/>
    </tableStyle>
    <tableStyle name="TableStyleMedium2 2" pivot="0" count="7" xr9:uid="{00000000-0011-0000-FFFF-FFFF0A000000}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firstColumnStripe" dxfId="32"/>
    </tableStyle>
  </tableStyles>
  <colors>
    <mruColors>
      <color rgb="FFFFCCFF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1618503</xdr:colOff>
      <xdr:row>1</xdr:row>
      <xdr:rowOff>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B2FF9936-229A-4623-B9B9-A2F22CA7B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2" y="0"/>
          <a:ext cx="1631203" cy="5984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ejova/AppData/Local/Temp/Rozpis%20dot&#225;cie_11022021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i/AppData/Local/Temp/KK&#352;%202021%20a%202020%20po%20fakultach%20vyplnene%20z%20CRZ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%20USB%20na%20MTF%20k%2020032020\MTF\RP%202021\Rozpis%20dot&#225;cie%20Q_10022021\Rozpis%20dot&#225;cie_13022021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1_RD_2020-DZ"/>
      <sheetName val="T1-RD2021_RD_2020 (%)"/>
      <sheetName val="T2-KO"/>
      <sheetName val="T2 - KAP 2021"/>
      <sheetName val="T2-odbory_predmety"/>
      <sheetName val="T3-vstupy"/>
      <sheetName val="T4-štruk_077  "/>
      <sheetName val="T4-strukt_detailna"/>
      <sheetName val="T5a-abs STU"/>
      <sheetName val="T5a-abs"/>
      <sheetName val="T5b-studenti STU"/>
      <sheetName val="T5b-studenti"/>
      <sheetName val="T6a-abs STU"/>
      <sheetName val="T6a-abs"/>
      <sheetName val="T6b-výkon STU"/>
      <sheetName val="T6b-výkon"/>
      <sheetName val="T6c-výkon-fak"/>
      <sheetName val="T7-mzdy STU"/>
      <sheetName val="T7-mzdy"/>
      <sheetName val="T8-TaS STU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 STU"/>
      <sheetName val="T14-VVZ"/>
      <sheetName val="T14a-KA"/>
      <sheetName val="T14aa-VVZ-6r STU"/>
      <sheetName val="T14aa-VVZ-6r"/>
      <sheetName val="T14b-podiely"/>
      <sheetName val="T14c-vstup_DG-ZG STU"/>
      <sheetName val="T14c-vstup_DG-ZG"/>
      <sheetName val="T14d-crš"/>
      <sheetName val="T14d-Drš"/>
      <sheetName val="T14e-tímy"/>
      <sheetName val="T14f-EIZ"/>
      <sheetName val="T15-štipendiá-soc"/>
      <sheetName val="T16-KIVČ STU"/>
      <sheetName val="T16-KIVČ"/>
      <sheetName val="Evidenčné počty zamestnancov"/>
      <sheetName val="T17-Klinické-Zahr_lek"/>
      <sheetName val="T18-Mot_štip STU"/>
      <sheetName val="T18-Mot_štip"/>
      <sheetName val="T19-počty študentov"/>
      <sheetName val="T20-Publik"/>
      <sheetName val="T20a-CRUČ-sum"/>
      <sheetName val="T20b-CRUČ-data"/>
      <sheetName val="T21-Mobility STU"/>
      <sheetName val="T21-Mobility"/>
      <sheetName val="T21a- mobility STU"/>
      <sheetName val="T21a- mobility"/>
      <sheetName val="T21b-cudzinci"/>
      <sheetName val="T22-praxe"/>
      <sheetName val="T23-špecifické_potreby"/>
      <sheetName val="T24-rozvoj"/>
      <sheetName val="T14-VVZ 2018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1</v>
          </cell>
          <cell r="C5">
            <v>5</v>
          </cell>
          <cell r="D5">
            <v>0.6</v>
          </cell>
          <cell r="E5">
            <v>0.2</v>
          </cell>
          <cell r="F5">
            <v>0.12</v>
          </cell>
          <cell r="G5">
            <v>0.108</v>
          </cell>
          <cell r="H5">
            <v>0.308</v>
          </cell>
          <cell r="I5">
            <v>3.1322033898305084</v>
          </cell>
          <cell r="J5">
            <v>3.13</v>
          </cell>
          <cell r="K5">
            <v>0</v>
          </cell>
        </row>
        <row r="6">
          <cell r="B6">
            <v>2</v>
          </cell>
          <cell r="C6">
            <v>4</v>
          </cell>
          <cell r="D6">
            <v>0.3</v>
          </cell>
          <cell r="E6">
            <v>0.25</v>
          </cell>
          <cell r="F6">
            <v>7.4999999999999997E-2</v>
          </cell>
          <cell r="G6">
            <v>6.7500000000000004E-2</v>
          </cell>
          <cell r="H6">
            <v>0.3175</v>
          </cell>
          <cell r="I6">
            <v>3.2288135593220342</v>
          </cell>
          <cell r="J6">
            <v>3.23</v>
          </cell>
          <cell r="K6">
            <v>0</v>
          </cell>
        </row>
        <row r="7">
          <cell r="B7">
            <v>3</v>
          </cell>
          <cell r="C7">
            <v>5</v>
          </cell>
          <cell r="D7">
            <v>1.3</v>
          </cell>
          <cell r="E7">
            <v>0.2</v>
          </cell>
          <cell r="F7">
            <v>0.26</v>
          </cell>
          <cell r="G7">
            <v>0.23400000000000001</v>
          </cell>
          <cell r="H7">
            <v>0.43400000000000005</v>
          </cell>
          <cell r="I7">
            <v>4.4135593220338993</v>
          </cell>
          <cell r="J7">
            <v>4.41</v>
          </cell>
          <cell r="K7">
            <v>0</v>
          </cell>
        </row>
        <row r="8">
          <cell r="B8">
            <v>4</v>
          </cell>
          <cell r="C8">
            <v>10</v>
          </cell>
          <cell r="D8">
            <v>0.5</v>
          </cell>
          <cell r="E8">
            <v>0.1</v>
          </cell>
          <cell r="F8">
            <v>0.05</v>
          </cell>
          <cell r="G8">
            <v>4.5100000000000008E-2</v>
          </cell>
          <cell r="H8">
            <v>0.14510000000000001</v>
          </cell>
          <cell r="I8">
            <v>1.4755932203389832</v>
          </cell>
          <cell r="J8">
            <v>1.48</v>
          </cell>
          <cell r="K8">
            <v>0</v>
          </cell>
        </row>
        <row r="9">
          <cell r="B9">
            <v>5</v>
          </cell>
          <cell r="C9">
            <v>11</v>
          </cell>
          <cell r="D9">
            <v>0.8</v>
          </cell>
          <cell r="E9">
            <v>9.0909090909090912E-2</v>
          </cell>
          <cell r="F9">
            <v>7.2727272727272738E-2</v>
          </cell>
          <cell r="G9">
            <v>6.545454545454546E-2</v>
          </cell>
          <cell r="H9">
            <v>0.15636363636363637</v>
          </cell>
          <cell r="I9">
            <v>1.5901386748844377</v>
          </cell>
          <cell r="J9">
            <v>1.59</v>
          </cell>
          <cell r="K9">
            <v>0</v>
          </cell>
        </row>
        <row r="10">
          <cell r="B10">
            <v>6</v>
          </cell>
          <cell r="C10">
            <v>8</v>
          </cell>
          <cell r="D10">
            <v>0.2</v>
          </cell>
          <cell r="E10">
            <v>0.125</v>
          </cell>
          <cell r="F10">
            <v>2.5000000000000001E-2</v>
          </cell>
          <cell r="G10">
            <v>2.2500000000000003E-2</v>
          </cell>
          <cell r="H10">
            <v>0.14749999999999999</v>
          </cell>
          <cell r="I10">
            <v>1.5</v>
          </cell>
          <cell r="J10">
            <v>1.5</v>
          </cell>
          <cell r="K10">
            <v>0</v>
          </cell>
        </row>
        <row r="11">
          <cell r="B11">
            <v>7</v>
          </cell>
          <cell r="C11">
            <v>10.5</v>
          </cell>
          <cell r="D11">
            <v>0.25</v>
          </cell>
          <cell r="E11">
            <v>9.5238095238095233E-2</v>
          </cell>
          <cell r="F11">
            <v>2.3809523809523808E-2</v>
          </cell>
          <cell r="G11">
            <v>2.1428571428571429E-2</v>
          </cell>
          <cell r="H11">
            <v>0.11666666666666667</v>
          </cell>
          <cell r="I11">
            <v>1.1864406779661019</v>
          </cell>
          <cell r="J11">
            <v>1.19</v>
          </cell>
          <cell r="K11">
            <v>0</v>
          </cell>
        </row>
        <row r="12">
          <cell r="B12">
            <v>8</v>
          </cell>
          <cell r="C12">
            <v>10.5</v>
          </cell>
          <cell r="D12">
            <v>0.4</v>
          </cell>
          <cell r="E12">
            <v>9.5238095238095233E-2</v>
          </cell>
          <cell r="F12">
            <v>3.8095238095238099E-2</v>
          </cell>
          <cell r="G12">
            <v>3.4285714285714287E-2</v>
          </cell>
          <cell r="H12">
            <v>0.12952380952380951</v>
          </cell>
          <cell r="I12">
            <v>1.3171912832929782</v>
          </cell>
          <cell r="J12">
            <v>1.32</v>
          </cell>
          <cell r="K12">
            <v>0</v>
          </cell>
        </row>
        <row r="13">
          <cell r="B13">
            <v>9</v>
          </cell>
          <cell r="C13">
            <v>12</v>
          </cell>
          <cell r="D13">
            <v>0.25</v>
          </cell>
          <cell r="E13">
            <v>8.3333333333333329E-2</v>
          </cell>
          <cell r="F13">
            <v>2.0833333333333332E-2</v>
          </cell>
          <cell r="G13">
            <v>1.8749999999999999E-2</v>
          </cell>
          <cell r="H13">
            <v>0.10208333333333333</v>
          </cell>
          <cell r="I13">
            <v>1.0381355932203391</v>
          </cell>
          <cell r="J13">
            <v>1.04</v>
          </cell>
          <cell r="K13">
            <v>0</v>
          </cell>
        </row>
        <row r="14">
          <cell r="B14">
            <v>10</v>
          </cell>
          <cell r="C14">
            <v>12</v>
          </cell>
          <cell r="D14">
            <v>0.2</v>
          </cell>
          <cell r="E14">
            <v>8.3333333333333329E-2</v>
          </cell>
          <cell r="F14">
            <v>1.6666666666666666E-2</v>
          </cell>
          <cell r="G14">
            <v>1.4999999999999999E-2</v>
          </cell>
          <cell r="H14">
            <v>9.8333333333333328E-2</v>
          </cell>
          <cell r="I14">
            <v>1</v>
          </cell>
          <cell r="J14">
            <v>1</v>
          </cell>
          <cell r="K14">
            <v>0</v>
          </cell>
        </row>
        <row r="15">
          <cell r="B15">
            <v>11</v>
          </cell>
          <cell r="C15">
            <v>12</v>
          </cell>
          <cell r="D15">
            <v>0.2</v>
          </cell>
          <cell r="E15">
            <v>8.3333333333333329E-2</v>
          </cell>
          <cell r="F15">
            <v>1.6666666666666666E-2</v>
          </cell>
          <cell r="G15">
            <v>1.4999999999999999E-2</v>
          </cell>
          <cell r="H15">
            <v>9.8333333333333328E-2</v>
          </cell>
          <cell r="I15">
            <v>1</v>
          </cell>
          <cell r="J15">
            <v>1</v>
          </cell>
          <cell r="K15">
            <v>0</v>
          </cell>
        </row>
        <row r="16">
          <cell r="B16">
            <v>12</v>
          </cell>
          <cell r="C16">
            <v>9</v>
          </cell>
          <cell r="D16">
            <v>0.3</v>
          </cell>
          <cell r="E16">
            <v>0.1111111111111111</v>
          </cell>
          <cell r="F16">
            <v>3.3333333333333333E-2</v>
          </cell>
          <cell r="G16">
            <v>0.03</v>
          </cell>
          <cell r="H16">
            <v>0.1411111111111111</v>
          </cell>
          <cell r="I16">
            <v>1.4350282485875707</v>
          </cell>
          <cell r="J16">
            <v>1.44</v>
          </cell>
          <cell r="K16">
            <v>0</v>
          </cell>
        </row>
        <row r="17">
          <cell r="B17">
            <v>13</v>
          </cell>
          <cell r="C17">
            <v>11</v>
          </cell>
          <cell r="D17">
            <v>0.2</v>
          </cell>
          <cell r="E17">
            <v>9.0909090909090912E-2</v>
          </cell>
          <cell r="F17">
            <v>1.8181818181818184E-2</v>
          </cell>
          <cell r="G17">
            <v>1.6363636363636365E-2</v>
          </cell>
          <cell r="H17">
            <v>0.10727272727272727</v>
          </cell>
          <cell r="I17">
            <v>1.0909090909090908</v>
          </cell>
          <cell r="J17">
            <v>1.0900000000000001</v>
          </cell>
          <cell r="K17">
            <v>0</v>
          </cell>
        </row>
        <row r="18">
          <cell r="B18">
            <v>14</v>
          </cell>
          <cell r="C18">
            <v>10.5</v>
          </cell>
          <cell r="D18">
            <v>0.25</v>
          </cell>
          <cell r="E18">
            <v>9.5238095238095233E-2</v>
          </cell>
          <cell r="F18">
            <v>2.3809523809523808E-2</v>
          </cell>
          <cell r="G18">
            <v>2.1428571428571429E-2</v>
          </cell>
          <cell r="H18">
            <v>0.11666666666666667</v>
          </cell>
          <cell r="I18">
            <v>1.1864406779661019</v>
          </cell>
          <cell r="J18">
            <v>1.19</v>
          </cell>
          <cell r="K18">
            <v>0</v>
          </cell>
        </row>
        <row r="19">
          <cell r="B19">
            <v>15</v>
          </cell>
          <cell r="C19">
            <v>11</v>
          </cell>
          <cell r="D19">
            <v>0.2</v>
          </cell>
          <cell r="E19">
            <v>9.0909090909090912E-2</v>
          </cell>
          <cell r="F19">
            <v>1.8181818181818184E-2</v>
          </cell>
          <cell r="G19">
            <v>1.6363636363636365E-2</v>
          </cell>
          <cell r="H19">
            <v>0.10727272727272727</v>
          </cell>
          <cell r="I19">
            <v>1.0909090909090908</v>
          </cell>
          <cell r="J19">
            <v>1.0900000000000001</v>
          </cell>
          <cell r="K19">
            <v>0</v>
          </cell>
        </row>
        <row r="20">
          <cell r="B20">
            <v>16</v>
          </cell>
          <cell r="C20">
            <v>6.5</v>
          </cell>
          <cell r="D20">
            <v>0.6</v>
          </cell>
          <cell r="E20">
            <v>0.15384615384615385</v>
          </cell>
          <cell r="F20">
            <v>9.2307692307692299E-2</v>
          </cell>
          <cell r="G20">
            <v>8.3176923076923079E-2</v>
          </cell>
          <cell r="H20">
            <v>0.23702307692307695</v>
          </cell>
          <cell r="I20">
            <v>2.4104041720990876</v>
          </cell>
          <cell r="J20">
            <v>2.41</v>
          </cell>
          <cell r="K20">
            <v>0</v>
          </cell>
        </row>
        <row r="21">
          <cell r="B21">
            <v>17</v>
          </cell>
          <cell r="C21">
            <v>6</v>
          </cell>
          <cell r="D21">
            <v>0.3</v>
          </cell>
          <cell r="E21">
            <v>0.16666666666666666</v>
          </cell>
          <cell r="F21">
            <v>4.9999999999999996E-2</v>
          </cell>
          <cell r="G21">
            <v>4.4999999999999998E-2</v>
          </cell>
          <cell r="H21">
            <v>0.21166666666666667</v>
          </cell>
          <cell r="I21">
            <v>2.152542372881356</v>
          </cell>
          <cell r="J21">
            <v>2.15</v>
          </cell>
          <cell r="K21">
            <v>0</v>
          </cell>
        </row>
        <row r="22">
          <cell r="B22">
            <v>18</v>
          </cell>
          <cell r="C22">
            <v>5</v>
          </cell>
          <cell r="D22">
            <v>0.75</v>
          </cell>
          <cell r="E22">
            <v>0.2</v>
          </cell>
          <cell r="F22">
            <v>0.15</v>
          </cell>
          <cell r="G22">
            <v>0.13500000000000001</v>
          </cell>
          <cell r="H22">
            <v>0.33500000000000002</v>
          </cell>
          <cell r="I22">
            <v>3.4067796610169494</v>
          </cell>
          <cell r="J22">
            <v>3.41</v>
          </cell>
          <cell r="K22">
            <v>0</v>
          </cell>
        </row>
        <row r="23">
          <cell r="B23">
            <v>19</v>
          </cell>
          <cell r="C23">
            <v>8</v>
          </cell>
          <cell r="D23">
            <v>0.75</v>
          </cell>
          <cell r="E23">
            <v>0.125</v>
          </cell>
          <cell r="F23">
            <v>9.375E-2</v>
          </cell>
          <cell r="G23">
            <v>8.4375000000000006E-2</v>
          </cell>
          <cell r="H23">
            <v>0.20937500000000001</v>
          </cell>
          <cell r="I23">
            <v>2.1292372881355934</v>
          </cell>
          <cell r="J23">
            <v>2.13</v>
          </cell>
          <cell r="K23">
            <v>0</v>
          </cell>
        </row>
        <row r="24">
          <cell r="B24">
            <v>20</v>
          </cell>
          <cell r="C24">
            <v>13</v>
          </cell>
          <cell r="D24">
            <v>0.45</v>
          </cell>
          <cell r="E24">
            <v>7.6923076923076927E-2</v>
          </cell>
          <cell r="F24">
            <v>3.4615384615384617E-2</v>
          </cell>
          <cell r="G24">
            <v>3.1153846153846157E-2</v>
          </cell>
          <cell r="H24">
            <v>0.10807692307692308</v>
          </cell>
          <cell r="I24">
            <v>1.0990873533246417</v>
          </cell>
          <cell r="J24">
            <v>1.1000000000000001</v>
          </cell>
          <cell r="K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K1</v>
          </cell>
          <cell r="C26" t="str">
            <v>modelový pomer priemerného platu odborných  zamestnancov k priemernému platu učiteľov bez PhD</v>
          </cell>
          <cell r="D26">
            <v>0</v>
          </cell>
          <cell r="E26">
            <v>0</v>
          </cell>
          <cell r="F26">
            <v>0.9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9">
          <cell r="J29">
            <v>0.31073446327683618</v>
          </cell>
        </row>
        <row r="30">
          <cell r="J30">
            <v>0.24858757062146894</v>
          </cell>
        </row>
        <row r="34">
          <cell r="E34">
            <v>0.7</v>
          </cell>
          <cell r="G34">
            <v>1</v>
          </cell>
        </row>
        <row r="35">
          <cell r="E35">
            <v>1.5</v>
          </cell>
        </row>
        <row r="36">
          <cell r="E36">
            <v>4</v>
          </cell>
        </row>
        <row r="37">
          <cell r="E37">
            <v>0.7</v>
          </cell>
          <cell r="G37">
            <v>1</v>
          </cell>
        </row>
        <row r="38">
          <cell r="E38">
            <v>0.7</v>
          </cell>
          <cell r="G38">
            <v>1</v>
          </cell>
        </row>
      </sheetData>
      <sheetData sheetId="4" refreshError="1"/>
      <sheetData sheetId="5" refreshError="1"/>
      <sheetData sheetId="6" refreshError="1">
        <row r="11">
          <cell r="C11">
            <v>0.35199999999999998</v>
          </cell>
        </row>
        <row r="29">
          <cell r="C29">
            <v>2486425</v>
          </cell>
        </row>
        <row r="32">
          <cell r="C32">
            <v>199451210</v>
          </cell>
        </row>
        <row r="33">
          <cell r="C33">
            <v>169533529</v>
          </cell>
        </row>
        <row r="34">
          <cell r="C34">
            <v>29917681</v>
          </cell>
        </row>
        <row r="37">
          <cell r="C37">
            <v>0.4</v>
          </cell>
        </row>
        <row r="38">
          <cell r="C38">
            <v>0.38740000000000002</v>
          </cell>
        </row>
        <row r="39">
          <cell r="C39">
            <v>0.1203</v>
          </cell>
        </row>
        <row r="40">
          <cell r="C40">
            <v>9.2299999999999993E-2</v>
          </cell>
        </row>
        <row r="47">
          <cell r="C47">
            <v>100000</v>
          </cell>
        </row>
        <row r="48">
          <cell r="C48">
            <v>2000000</v>
          </cell>
        </row>
        <row r="49">
          <cell r="C49">
            <v>1200000</v>
          </cell>
        </row>
        <row r="51">
          <cell r="C51">
            <v>1000000</v>
          </cell>
        </row>
        <row r="53">
          <cell r="C53">
            <v>5000000</v>
          </cell>
        </row>
        <row r="57">
          <cell r="C57">
            <v>5225696</v>
          </cell>
        </row>
        <row r="60">
          <cell r="C60">
            <v>10327612</v>
          </cell>
        </row>
        <row r="62">
          <cell r="C62">
            <v>28982836</v>
          </cell>
        </row>
        <row r="67">
          <cell r="C67">
            <v>160588271</v>
          </cell>
        </row>
        <row r="69">
          <cell r="C69">
            <v>159428271</v>
          </cell>
        </row>
        <row r="70">
          <cell r="C70">
            <v>1160000</v>
          </cell>
        </row>
        <row r="73">
          <cell r="C73">
            <v>0.85</v>
          </cell>
        </row>
        <row r="74">
          <cell r="C74">
            <v>0.15</v>
          </cell>
        </row>
        <row r="75">
          <cell r="C75">
            <v>0.92</v>
          </cell>
        </row>
        <row r="76">
          <cell r="C76">
            <v>0.08</v>
          </cell>
        </row>
        <row r="78">
          <cell r="C78">
            <v>0.9</v>
          </cell>
        </row>
        <row r="79">
          <cell r="C79">
            <v>0.9</v>
          </cell>
        </row>
        <row r="80">
          <cell r="C80">
            <v>0.43</v>
          </cell>
        </row>
        <row r="81">
          <cell r="C81">
            <v>0.17200000000000001</v>
          </cell>
        </row>
        <row r="82">
          <cell r="C82">
            <v>0.25800000000000001</v>
          </cell>
        </row>
        <row r="84">
          <cell r="C84">
            <v>0.03</v>
          </cell>
        </row>
        <row r="85">
          <cell r="C85">
            <v>0.09</v>
          </cell>
        </row>
        <row r="86">
          <cell r="C86">
            <v>0.1</v>
          </cell>
        </row>
        <row r="87">
          <cell r="C87">
            <v>0.1</v>
          </cell>
        </row>
        <row r="88">
          <cell r="C88">
            <v>0.22500000000000001</v>
          </cell>
        </row>
        <row r="89">
          <cell r="C89">
            <v>0</v>
          </cell>
        </row>
        <row r="90">
          <cell r="C90">
            <v>2.5000000000000105E-2</v>
          </cell>
        </row>
        <row r="121">
          <cell r="C121">
            <v>1.4000000000000001</v>
          </cell>
        </row>
        <row r="125">
          <cell r="C125">
            <v>7</v>
          </cell>
        </row>
        <row r="126">
          <cell r="C126">
            <v>7</v>
          </cell>
        </row>
        <row r="132">
          <cell r="C132">
            <v>0.94</v>
          </cell>
        </row>
        <row r="133">
          <cell r="C133">
            <v>2</v>
          </cell>
        </row>
        <row r="134">
          <cell r="C134">
            <v>500</v>
          </cell>
        </row>
        <row r="135">
          <cell r="C135">
            <v>1200</v>
          </cell>
        </row>
        <row r="137">
          <cell r="C137">
            <v>2021</v>
          </cell>
        </row>
        <row r="138">
          <cell r="C138">
            <v>2020</v>
          </cell>
        </row>
        <row r="139">
          <cell r="C139">
            <v>2019</v>
          </cell>
        </row>
        <row r="140">
          <cell r="C140">
            <v>2018</v>
          </cell>
        </row>
        <row r="141">
          <cell r="C141">
            <v>2017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N1">
            <v>109280.5</v>
          </cell>
          <cell r="AO1" t="str">
            <v>bez pay, len I. a II.st. len den</v>
          </cell>
          <cell r="AP1">
            <v>24624.5</v>
          </cell>
          <cell r="AQ1">
            <v>24205</v>
          </cell>
          <cell r="AR1">
            <v>97052.5</v>
          </cell>
          <cell r="BF1">
            <v>111801.65000000007</v>
          </cell>
          <cell r="BH1">
            <v>0</v>
          </cell>
          <cell r="BI1">
            <v>139987.5</v>
          </cell>
          <cell r="BJ1">
            <v>3485</v>
          </cell>
        </row>
        <row r="2">
          <cell r="D2" t="str">
            <v>university</v>
          </cell>
          <cell r="E2" t="str">
            <v>fakulta</v>
          </cell>
          <cell r="AN2" t="str">
            <v>počet neplatiacich (uč+PaT polovica)</v>
          </cell>
          <cell r="AO2" t="str">
            <v>zaklad pre motivacne_stipendia_zakladne</v>
          </cell>
          <cell r="AP2" t="str">
            <v>zaklad pre motivacne_odborove</v>
          </cell>
          <cell r="AQ2" t="str">
            <v>pocet pre TaS vybrane odbory</v>
          </cell>
          <cell r="AR2" t="str">
            <v>pocet studetnov v DF - kultura</v>
          </cell>
          <cell r="BF2" t="str">
            <v>PPS</v>
          </cell>
          <cell r="BG2" t="str">
            <v>PPS*KO</v>
          </cell>
          <cell r="BH2" t="str">
            <v>PPS*KO*KAP</v>
          </cell>
          <cell r="BI2" t="str">
            <v>student</v>
          </cell>
          <cell r="BJ2" t="str">
            <v>DrŠ denní neplatiaci</v>
          </cell>
        </row>
        <row r="3">
          <cell r="D3" t="str">
            <v>Trnavská univerzita v Trnave</v>
          </cell>
          <cell r="E3" t="str">
            <v>Filozofická fakulta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BF3">
            <v>0</v>
          </cell>
          <cell r="BG3">
            <v>0</v>
          </cell>
          <cell r="BH3">
            <v>0</v>
          </cell>
          <cell r="BI3">
            <v>1</v>
          </cell>
          <cell r="BJ3">
            <v>0</v>
          </cell>
        </row>
        <row r="4">
          <cell r="D4" t="str">
            <v>Univerzita Konštantína Filozofa v Nitre</v>
          </cell>
          <cell r="E4" t="str">
            <v>Fakulta prírodných vied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BF4">
            <v>0</v>
          </cell>
          <cell r="BG4">
            <v>0</v>
          </cell>
          <cell r="BH4">
            <v>0</v>
          </cell>
          <cell r="BI4">
            <v>1</v>
          </cell>
          <cell r="BJ4">
            <v>0</v>
          </cell>
        </row>
        <row r="5">
          <cell r="D5" t="str">
            <v>Akadémia Policajného zboru</v>
          </cell>
          <cell r="E5">
            <v>0</v>
          </cell>
          <cell r="AN5">
            <v>8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BF5">
            <v>0</v>
          </cell>
          <cell r="BG5">
            <v>0</v>
          </cell>
          <cell r="BH5">
            <v>0</v>
          </cell>
          <cell r="BI5">
            <v>23</v>
          </cell>
          <cell r="BJ5">
            <v>0</v>
          </cell>
        </row>
        <row r="6">
          <cell r="D6" t="str">
            <v>Univerzita Pavla Jozefa Šafárika v Košiciach</v>
          </cell>
          <cell r="E6" t="str">
            <v>Lekárska fakulta</v>
          </cell>
          <cell r="AN6">
            <v>20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BF6">
            <v>0</v>
          </cell>
          <cell r="BG6">
            <v>0</v>
          </cell>
          <cell r="BH6">
            <v>0</v>
          </cell>
          <cell r="BI6">
            <v>20</v>
          </cell>
          <cell r="BJ6">
            <v>0</v>
          </cell>
        </row>
        <row r="7">
          <cell r="D7" t="str">
            <v>Univerzita Pavla Jozefa Šafárika v Košiciach</v>
          </cell>
          <cell r="E7" t="str">
            <v>Lekárska fakulta</v>
          </cell>
          <cell r="AN7">
            <v>12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BF7">
            <v>0</v>
          </cell>
          <cell r="BG7">
            <v>0</v>
          </cell>
          <cell r="BH7">
            <v>0</v>
          </cell>
          <cell r="BI7">
            <v>12</v>
          </cell>
          <cell r="BJ7">
            <v>0</v>
          </cell>
        </row>
        <row r="8">
          <cell r="D8" t="str">
            <v>Univerzita Pavla Jozefa Šafárika v Košiciach</v>
          </cell>
          <cell r="E8" t="str">
            <v>Právnická fakulta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BF8">
            <v>0</v>
          </cell>
          <cell r="BG8">
            <v>0</v>
          </cell>
          <cell r="BH8">
            <v>0</v>
          </cell>
          <cell r="BI8">
            <v>1</v>
          </cell>
          <cell r="BJ8">
            <v>0</v>
          </cell>
        </row>
        <row r="9">
          <cell r="D9" t="str">
            <v>Univerzita Pavla Jozefa Šafárika v Košiciach</v>
          </cell>
          <cell r="E9" t="str">
            <v>Lekárska fakulta</v>
          </cell>
          <cell r="AN9">
            <v>1221</v>
          </cell>
          <cell r="AO9">
            <v>1269</v>
          </cell>
          <cell r="AP9">
            <v>0</v>
          </cell>
          <cell r="AQ9">
            <v>1221</v>
          </cell>
          <cell r="AR9">
            <v>1221</v>
          </cell>
          <cell r="BF9">
            <v>1429.6</v>
          </cell>
          <cell r="BG9">
            <v>4474.6479999999992</v>
          </cell>
          <cell r="BH9">
            <v>4350.3522222222218</v>
          </cell>
          <cell r="BI9">
            <v>1269</v>
          </cell>
          <cell r="BJ9">
            <v>0</v>
          </cell>
        </row>
        <row r="10">
          <cell r="D10" t="str">
            <v>Univerzita Pavla Jozefa Šafárika v Košiciach</v>
          </cell>
          <cell r="E10" t="str">
            <v>Lekárska fakulta</v>
          </cell>
          <cell r="AN10">
            <v>31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31</v>
          </cell>
          <cell r="BJ10">
            <v>0</v>
          </cell>
        </row>
        <row r="11">
          <cell r="D11" t="str">
            <v>Univerzita Pavla Jozefa Šafárika v Košiciach</v>
          </cell>
          <cell r="E11" t="str">
            <v>Právnická fakulta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2</v>
          </cell>
          <cell r="BJ11">
            <v>0</v>
          </cell>
        </row>
        <row r="12">
          <cell r="D12" t="str">
            <v>Univerzita Pavla Jozefa Šafárika v Košiciach</v>
          </cell>
          <cell r="E12" t="str">
            <v>Prírodovedecká fakulta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1</v>
          </cell>
          <cell r="BJ12">
            <v>0</v>
          </cell>
        </row>
        <row r="13">
          <cell r="D13" t="str">
            <v>Univerzita Pavla Jozefa Šafárika v Košiciach</v>
          </cell>
          <cell r="E13" t="str">
            <v>Lekárska fakulta</v>
          </cell>
          <cell r="AN13">
            <v>32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32</v>
          </cell>
          <cell r="BJ13">
            <v>0</v>
          </cell>
        </row>
        <row r="14">
          <cell r="D14" t="str">
            <v>Univerzita Pavla Jozefa Šafárika v Košiciach</v>
          </cell>
          <cell r="E14" t="str">
            <v>Lekárska fakulta</v>
          </cell>
          <cell r="AN14">
            <v>10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10</v>
          </cell>
          <cell r="BJ14">
            <v>0</v>
          </cell>
        </row>
        <row r="15">
          <cell r="D15" t="str">
            <v>Technická univerzita v Košiciach</v>
          </cell>
          <cell r="E15" t="str">
            <v>Letecká fakulta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4</v>
          </cell>
          <cell r="BJ15">
            <v>0</v>
          </cell>
        </row>
        <row r="16">
          <cell r="D16" t="str">
            <v>Technická univerzita v Košiciach</v>
          </cell>
          <cell r="E16" t="str">
            <v>Stavebná fakulta</v>
          </cell>
          <cell r="AN16">
            <v>6</v>
          </cell>
          <cell r="AO16">
            <v>0</v>
          </cell>
          <cell r="AP16">
            <v>0</v>
          </cell>
          <cell r="AQ16">
            <v>6</v>
          </cell>
          <cell r="AR16">
            <v>6</v>
          </cell>
          <cell r="BF16">
            <v>18</v>
          </cell>
          <cell r="BG16">
            <v>38.339999999999996</v>
          </cell>
          <cell r="BH16">
            <v>38.339999999999996</v>
          </cell>
          <cell r="BI16">
            <v>11</v>
          </cell>
          <cell r="BJ16">
            <v>6</v>
          </cell>
        </row>
        <row r="17">
          <cell r="D17" t="str">
            <v>Technická univerzita v Košiciach</v>
          </cell>
          <cell r="E17" t="str">
            <v>Strojnícka fakulta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16</v>
          </cell>
          <cell r="BJ17">
            <v>0</v>
          </cell>
        </row>
        <row r="18">
          <cell r="D18" t="str">
            <v>Vysoká škola ekonómie a manažmentu verejnej správy v Bratislave</v>
          </cell>
          <cell r="E18">
            <v>0</v>
          </cell>
          <cell r="AN18">
            <v>266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266</v>
          </cell>
          <cell r="BJ18">
            <v>0</v>
          </cell>
        </row>
        <row r="19">
          <cell r="D19" t="str">
            <v>Vysoká škola ekonómie a manažmentu verejnej správy v Bratislave</v>
          </cell>
          <cell r="E19">
            <v>0</v>
          </cell>
          <cell r="AN19">
            <v>440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440</v>
          </cell>
          <cell r="BJ19">
            <v>0</v>
          </cell>
        </row>
        <row r="20">
          <cell r="D20" t="str">
            <v>Vysoká škola ekonómie a manažmentu verejnej správy v Bratislave</v>
          </cell>
          <cell r="E20">
            <v>0</v>
          </cell>
          <cell r="AN20">
            <v>675</v>
          </cell>
          <cell r="AO20">
            <v>675</v>
          </cell>
          <cell r="AP20">
            <v>0</v>
          </cell>
          <cell r="AQ20">
            <v>0</v>
          </cell>
          <cell r="AR20">
            <v>675</v>
          </cell>
          <cell r="BF20">
            <v>617.4</v>
          </cell>
          <cell r="BG20">
            <v>642.096</v>
          </cell>
          <cell r="BH20">
            <v>598.70472673559823</v>
          </cell>
          <cell r="BI20">
            <v>675</v>
          </cell>
          <cell r="BJ20">
            <v>0</v>
          </cell>
        </row>
        <row r="21">
          <cell r="D21" t="str">
            <v>Vysoká škola ekonómie a manažmentu verejnej správy v Bratislave</v>
          </cell>
          <cell r="E21">
            <v>0</v>
          </cell>
          <cell r="AN21">
            <v>226</v>
          </cell>
          <cell r="AO21">
            <v>226</v>
          </cell>
          <cell r="AP21">
            <v>0</v>
          </cell>
          <cell r="AQ21">
            <v>0</v>
          </cell>
          <cell r="AR21">
            <v>226</v>
          </cell>
          <cell r="BF21">
            <v>200.8</v>
          </cell>
          <cell r="BG21">
            <v>208.83200000000002</v>
          </cell>
          <cell r="BH21">
            <v>194.71964549483016</v>
          </cell>
          <cell r="BI21">
            <v>226</v>
          </cell>
          <cell r="BJ21">
            <v>0</v>
          </cell>
        </row>
        <row r="22">
          <cell r="D22" t="str">
            <v>Univerzita veterinárskeho lekárstva a farmácie v Košiciach</v>
          </cell>
          <cell r="E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4</v>
          </cell>
          <cell r="BJ22">
            <v>0</v>
          </cell>
        </row>
        <row r="23">
          <cell r="D23" t="str">
            <v>Univerzita veterinárskeho lekárstva a farmácie v Košiciach</v>
          </cell>
          <cell r="E23">
            <v>0</v>
          </cell>
          <cell r="AN23">
            <v>591</v>
          </cell>
          <cell r="AO23">
            <v>635</v>
          </cell>
          <cell r="AP23">
            <v>0</v>
          </cell>
          <cell r="AQ23">
            <v>0</v>
          </cell>
          <cell r="AR23">
            <v>591</v>
          </cell>
          <cell r="BF23">
            <v>668.8</v>
          </cell>
          <cell r="BG23">
            <v>2949.4079999999999</v>
          </cell>
          <cell r="BH23">
            <v>2125.6994594594594</v>
          </cell>
          <cell r="BI23">
            <v>635</v>
          </cell>
          <cell r="BJ23">
            <v>0</v>
          </cell>
        </row>
        <row r="24">
          <cell r="D24" t="str">
            <v>Akadémia ozbrojených síl generála Milana Rastislava Štefánika</v>
          </cell>
          <cell r="E24">
            <v>0</v>
          </cell>
          <cell r="AN24">
            <v>3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</v>
          </cell>
          <cell r="BJ24">
            <v>0</v>
          </cell>
        </row>
        <row r="25">
          <cell r="D25" t="str">
            <v>Akadémia ozbrojených síl generála Milana Rastislava Štefánika</v>
          </cell>
          <cell r="E25">
            <v>0</v>
          </cell>
          <cell r="AN25">
            <v>2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2</v>
          </cell>
          <cell r="BJ25">
            <v>0</v>
          </cell>
        </row>
        <row r="26">
          <cell r="D26" t="str">
            <v>Akadémia ozbrojených síl generála Milana Rastislava Štefánika</v>
          </cell>
          <cell r="E26">
            <v>0</v>
          </cell>
          <cell r="AN26">
            <v>11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11</v>
          </cell>
          <cell r="BJ26">
            <v>0</v>
          </cell>
        </row>
        <row r="27">
          <cell r="D27" t="str">
            <v>Univerzita veterinárskeho lekárstva a farmácie v Košiciach</v>
          </cell>
          <cell r="E27">
            <v>0</v>
          </cell>
          <cell r="AN27">
            <v>71</v>
          </cell>
          <cell r="AO27">
            <v>72</v>
          </cell>
          <cell r="AP27">
            <v>0</v>
          </cell>
          <cell r="AQ27">
            <v>0</v>
          </cell>
          <cell r="AR27">
            <v>71</v>
          </cell>
          <cell r="BF27">
            <v>71.099999999999994</v>
          </cell>
          <cell r="BG27">
            <v>313.55099999999999</v>
          </cell>
          <cell r="BH27">
            <v>223.965</v>
          </cell>
          <cell r="BI27">
            <v>72</v>
          </cell>
          <cell r="BJ27">
            <v>0</v>
          </cell>
        </row>
        <row r="28">
          <cell r="D28" t="str">
            <v>Univerzita veterinárskeho lekárstva a farmácie v Košiciach</v>
          </cell>
          <cell r="E28">
            <v>0</v>
          </cell>
          <cell r="AN28">
            <v>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4</v>
          </cell>
          <cell r="BJ28">
            <v>0</v>
          </cell>
        </row>
        <row r="29">
          <cell r="D29" t="str">
            <v>Univerzita veterinárskeho lekárstva a farmácie v Košiciach</v>
          </cell>
          <cell r="E29">
            <v>0</v>
          </cell>
          <cell r="AN29">
            <v>260</v>
          </cell>
          <cell r="AO29">
            <v>260</v>
          </cell>
          <cell r="AP29">
            <v>0</v>
          </cell>
          <cell r="AQ29">
            <v>0</v>
          </cell>
          <cell r="AR29">
            <v>260</v>
          </cell>
          <cell r="BF29">
            <v>262.39999999999998</v>
          </cell>
          <cell r="BG29">
            <v>1157.184</v>
          </cell>
          <cell r="BH29">
            <v>829.02734328358213</v>
          </cell>
          <cell r="BI29">
            <v>260</v>
          </cell>
          <cell r="BJ29">
            <v>0</v>
          </cell>
        </row>
        <row r="30">
          <cell r="D30" t="str">
            <v>Vysoká škola DTI</v>
          </cell>
          <cell r="E30">
            <v>0</v>
          </cell>
          <cell r="AN30">
            <v>11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11</v>
          </cell>
          <cell r="BJ30">
            <v>0</v>
          </cell>
        </row>
        <row r="31">
          <cell r="D31" t="str">
            <v>Slovenská technická univerzita v Bratislave</v>
          </cell>
          <cell r="E31" t="str">
            <v>Stavebná fakulta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1</v>
          </cell>
          <cell r="BJ31">
            <v>0</v>
          </cell>
        </row>
        <row r="32">
          <cell r="D32" t="str">
            <v>Slovenská technická univerzita v Bratislave</v>
          </cell>
          <cell r="E32" t="str">
            <v>Fakulta elektrotechniky a informatiky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3</v>
          </cell>
          <cell r="BJ32">
            <v>0</v>
          </cell>
        </row>
        <row r="33">
          <cell r="D33" t="str">
            <v>Slovenská technická univerzita v Bratislave</v>
          </cell>
          <cell r="E33" t="str">
            <v>Fakulta elektrotechniky a informatiky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1</v>
          </cell>
          <cell r="BJ33">
            <v>0</v>
          </cell>
        </row>
        <row r="34">
          <cell r="D34" t="str">
            <v>Slovenská technická univerzita v Bratislave</v>
          </cell>
          <cell r="E34" t="str">
            <v>Materiálovotechnologická fakulta so sídlom v Trnave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1</v>
          </cell>
          <cell r="BJ34">
            <v>0</v>
          </cell>
        </row>
        <row r="35">
          <cell r="D35" t="str">
            <v>Technická univerzita vo Zvolene</v>
          </cell>
          <cell r="E35" t="str">
            <v>Lesnícka fakulta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1</v>
          </cell>
          <cell r="BJ35">
            <v>0</v>
          </cell>
        </row>
        <row r="36">
          <cell r="D36" t="str">
            <v>Slovenská technická univerzita v Bratislave</v>
          </cell>
          <cell r="E36" t="str">
            <v>Fakulta elektrotechniky a informatiky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3</v>
          </cell>
          <cell r="BJ36">
            <v>0</v>
          </cell>
        </row>
        <row r="37">
          <cell r="D37" t="str">
            <v>Slovenská technická univerzita v Bratislave</v>
          </cell>
          <cell r="E37" t="str">
            <v>Fakulta chemickej a potravinárskej technológie</v>
          </cell>
          <cell r="AN37">
            <v>17</v>
          </cell>
          <cell r="AO37">
            <v>0</v>
          </cell>
          <cell r="AP37">
            <v>0</v>
          </cell>
          <cell r="AQ37">
            <v>17</v>
          </cell>
          <cell r="AR37">
            <v>17</v>
          </cell>
          <cell r="BF37">
            <v>51</v>
          </cell>
          <cell r="BG37">
            <v>108.63</v>
          </cell>
          <cell r="BH37">
            <v>108.63</v>
          </cell>
          <cell r="BI37">
            <v>21</v>
          </cell>
          <cell r="BJ37">
            <v>17</v>
          </cell>
        </row>
        <row r="38">
          <cell r="D38" t="str">
            <v>Slovenská technická univerzita v Bratislave</v>
          </cell>
          <cell r="E38" t="str">
            <v>Fakulta architektúry a dizajnu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5</v>
          </cell>
          <cell r="BJ38">
            <v>0</v>
          </cell>
        </row>
        <row r="39">
          <cell r="D39" t="str">
            <v>Slovenská technická univerzita v Bratislave</v>
          </cell>
          <cell r="E39" t="str">
            <v>Strojnícka fakulta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1</v>
          </cell>
          <cell r="BJ39">
            <v>0</v>
          </cell>
        </row>
        <row r="40">
          <cell r="D40" t="str">
            <v>Slovenská technická univerzita v Bratislave</v>
          </cell>
          <cell r="E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7</v>
          </cell>
          <cell r="BJ40">
            <v>0</v>
          </cell>
        </row>
        <row r="41">
          <cell r="D41" t="str">
            <v>Slovenská technická univerzita v Bratislave</v>
          </cell>
          <cell r="E41" t="str">
            <v>Fakulta architektúry a dizajnu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1</v>
          </cell>
          <cell r="BJ41">
            <v>0</v>
          </cell>
        </row>
        <row r="42">
          <cell r="D42" t="str">
            <v>Slovenská technická univerzita v Bratislave</v>
          </cell>
          <cell r="E42" t="str">
            <v>Strojnícka fakulta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1</v>
          </cell>
          <cell r="BJ42">
            <v>0</v>
          </cell>
        </row>
        <row r="43">
          <cell r="D43" t="str">
            <v>Slovenská poľnohospodárska univerzita v Nitre</v>
          </cell>
          <cell r="E43" t="str">
            <v>Fakulta ekonomiky a manažmentu</v>
          </cell>
          <cell r="AN43">
            <v>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2</v>
          </cell>
          <cell r="BJ43">
            <v>0</v>
          </cell>
        </row>
        <row r="44">
          <cell r="D44" t="str">
            <v>Vysoká škola DTI</v>
          </cell>
          <cell r="E44">
            <v>0</v>
          </cell>
          <cell r="AN44">
            <v>2</v>
          </cell>
          <cell r="AO44">
            <v>2</v>
          </cell>
          <cell r="AP44">
            <v>0</v>
          </cell>
          <cell r="AQ44">
            <v>0</v>
          </cell>
          <cell r="AR44">
            <v>2</v>
          </cell>
          <cell r="BF44">
            <v>3</v>
          </cell>
          <cell r="BG44">
            <v>3.2700000000000005</v>
          </cell>
          <cell r="BH44">
            <v>3.2700000000000005</v>
          </cell>
          <cell r="BI44">
            <v>2</v>
          </cell>
          <cell r="BJ44">
            <v>0</v>
          </cell>
        </row>
        <row r="45">
          <cell r="D45" t="str">
            <v>Vysoká škola DTI</v>
          </cell>
          <cell r="E45">
            <v>0</v>
          </cell>
          <cell r="AN45">
            <v>507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507</v>
          </cell>
          <cell r="BJ45">
            <v>0</v>
          </cell>
        </row>
        <row r="46">
          <cell r="D46" t="str">
            <v>Vysoká škola DTI</v>
          </cell>
          <cell r="E46">
            <v>0</v>
          </cell>
          <cell r="AN46">
            <v>262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262</v>
          </cell>
          <cell r="BJ46">
            <v>0</v>
          </cell>
        </row>
        <row r="47">
          <cell r="D47" t="str">
            <v>Vysoká škola DTI</v>
          </cell>
          <cell r="E47">
            <v>0</v>
          </cell>
          <cell r="AN47">
            <v>136</v>
          </cell>
          <cell r="AO47">
            <v>136</v>
          </cell>
          <cell r="AP47">
            <v>0</v>
          </cell>
          <cell r="AQ47">
            <v>0</v>
          </cell>
          <cell r="AR47">
            <v>136</v>
          </cell>
          <cell r="BF47">
            <v>110.19999999999999</v>
          </cell>
          <cell r="BG47">
            <v>114.60799999999999</v>
          </cell>
          <cell r="BH47">
            <v>108.87759999999999</v>
          </cell>
          <cell r="BI47">
            <v>136</v>
          </cell>
          <cell r="BJ47">
            <v>0</v>
          </cell>
        </row>
        <row r="48">
          <cell r="D48" t="str">
            <v>Technická univerzita v Košiciach</v>
          </cell>
          <cell r="E48" t="str">
            <v>Stavebná fakulta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4</v>
          </cell>
          <cell r="BJ48">
            <v>0</v>
          </cell>
        </row>
        <row r="49">
          <cell r="D49" t="str">
            <v>Technická univerzita v Košiciach</v>
          </cell>
          <cell r="E49" t="str">
            <v>Fakulta materiálov, metalurgie a recyklácie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5</v>
          </cell>
          <cell r="BJ49">
            <v>0</v>
          </cell>
        </row>
        <row r="50">
          <cell r="D50" t="str">
            <v>Technická univerzita v Košiciach</v>
          </cell>
          <cell r="E50" t="str">
            <v>Fakulta baníctva, ekológie, riadenia a geotechnológií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1</v>
          </cell>
          <cell r="BJ50">
            <v>0</v>
          </cell>
        </row>
        <row r="51">
          <cell r="D51" t="str">
            <v>Univerzita Pavla Jozefa Šafárika v Košiciach</v>
          </cell>
          <cell r="E51" t="str">
            <v>Lekárska fakulta</v>
          </cell>
          <cell r="AN51">
            <v>13</v>
          </cell>
          <cell r="AO51">
            <v>0</v>
          </cell>
          <cell r="AP51">
            <v>0</v>
          </cell>
          <cell r="AQ51">
            <v>0</v>
          </cell>
          <cell r="AR51">
            <v>13</v>
          </cell>
          <cell r="BF51">
            <v>39</v>
          </cell>
          <cell r="BG51">
            <v>132.99</v>
          </cell>
          <cell r="BH51">
            <v>132.99</v>
          </cell>
          <cell r="BI51">
            <v>13</v>
          </cell>
          <cell r="BJ51">
            <v>13</v>
          </cell>
        </row>
        <row r="52">
          <cell r="D52" t="str">
            <v>Univerzita Pavla Jozefa Šafárika v Košiciach</v>
          </cell>
          <cell r="E52" t="str">
            <v>Prírodovedecká fakulta</v>
          </cell>
          <cell r="AN52">
            <v>6</v>
          </cell>
          <cell r="AO52">
            <v>0</v>
          </cell>
          <cell r="AP52">
            <v>0</v>
          </cell>
          <cell r="AQ52">
            <v>6</v>
          </cell>
          <cell r="AR52">
            <v>6</v>
          </cell>
          <cell r="BF52">
            <v>18</v>
          </cell>
          <cell r="BG52">
            <v>38.339999999999996</v>
          </cell>
          <cell r="BH52">
            <v>38.339999999999996</v>
          </cell>
          <cell r="BI52">
            <v>7</v>
          </cell>
          <cell r="BJ52">
            <v>6</v>
          </cell>
        </row>
        <row r="53">
          <cell r="D53" t="str">
            <v>Univerzita Pavla Jozefa Šafárika v Košiciach</v>
          </cell>
          <cell r="E53" t="str">
            <v>Lekárska fakulta</v>
          </cell>
          <cell r="AN53">
            <v>12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12</v>
          </cell>
          <cell r="BJ53">
            <v>0</v>
          </cell>
        </row>
        <row r="54">
          <cell r="D54" t="str">
            <v>Prešovská univerzita v Prešove</v>
          </cell>
          <cell r="E54" t="str">
            <v>Fakulta humanitných a prírodných vied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3</v>
          </cell>
          <cell r="BJ54">
            <v>0</v>
          </cell>
        </row>
        <row r="55">
          <cell r="D55" t="str">
            <v>Katolícka univerzita v Ružomberku</v>
          </cell>
          <cell r="E55" t="str">
            <v>Filozofická fakulta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1</v>
          </cell>
          <cell r="BJ55">
            <v>0</v>
          </cell>
        </row>
        <row r="56">
          <cell r="D56" t="str">
            <v>Katolícka univerzita v Ružomberku</v>
          </cell>
          <cell r="E56" t="str">
            <v>Teologická fakulta v Košiciach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2</v>
          </cell>
          <cell r="BJ56">
            <v>0</v>
          </cell>
        </row>
        <row r="57">
          <cell r="D57" t="str">
            <v>Prešovská univerzita v Prešove</v>
          </cell>
          <cell r="E57" t="str">
            <v>Pedagogická fakulta</v>
          </cell>
          <cell r="AN57">
            <v>3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17</v>
          </cell>
          <cell r="BJ57">
            <v>0</v>
          </cell>
        </row>
        <row r="58">
          <cell r="D58" t="str">
            <v>Prešovská univerzita v Prešove</v>
          </cell>
          <cell r="E58" t="str">
            <v>Filozofická fakulta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1</v>
          </cell>
          <cell r="BJ58">
            <v>0</v>
          </cell>
        </row>
        <row r="59">
          <cell r="D59" t="str">
            <v>Žilinská univerzita v Žiline</v>
          </cell>
          <cell r="E59" t="str">
            <v>Fakulta riadenia a informatiky</v>
          </cell>
          <cell r="AN59">
            <v>510</v>
          </cell>
          <cell r="AO59">
            <v>646</v>
          </cell>
          <cell r="AP59">
            <v>646</v>
          </cell>
          <cell r="AQ59">
            <v>510</v>
          </cell>
          <cell r="AR59">
            <v>510</v>
          </cell>
          <cell r="BF59">
            <v>436.79999999999995</v>
          </cell>
          <cell r="BG59">
            <v>646.46399999999994</v>
          </cell>
          <cell r="BH59">
            <v>646.46399999999994</v>
          </cell>
          <cell r="BI59">
            <v>646</v>
          </cell>
          <cell r="BJ59">
            <v>0</v>
          </cell>
        </row>
        <row r="60">
          <cell r="D60" t="str">
            <v>Slovenská zdravotnícka univerzita v Bratislave</v>
          </cell>
          <cell r="E60" t="str">
            <v>Lekárska fakulta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D61" t="str">
            <v>Slovenská zdravotnícka univerzita v Bratislave</v>
          </cell>
          <cell r="E61" t="str">
            <v>Lekárska fakulta</v>
          </cell>
          <cell r="AN61">
            <v>4</v>
          </cell>
          <cell r="AO61">
            <v>0</v>
          </cell>
          <cell r="AP61">
            <v>0</v>
          </cell>
          <cell r="AQ61">
            <v>0</v>
          </cell>
          <cell r="AR61">
            <v>4</v>
          </cell>
          <cell r="BF61">
            <v>16</v>
          </cell>
          <cell r="BG61">
            <v>54.56</v>
          </cell>
          <cell r="BH61">
            <v>54.56</v>
          </cell>
          <cell r="BI61">
            <v>4</v>
          </cell>
          <cell r="BJ61">
            <v>4</v>
          </cell>
        </row>
        <row r="62">
          <cell r="D62" t="str">
            <v>Žilinská univerzita v Žiline</v>
          </cell>
          <cell r="E62" t="str">
            <v>Fakulta humanitných vied</v>
          </cell>
          <cell r="AN62">
            <v>49</v>
          </cell>
          <cell r="AO62">
            <v>50</v>
          </cell>
          <cell r="AP62">
            <v>0</v>
          </cell>
          <cell r="AQ62">
            <v>0</v>
          </cell>
          <cell r="AR62">
            <v>49</v>
          </cell>
          <cell r="BF62">
            <v>73.5</v>
          </cell>
          <cell r="BG62">
            <v>80.115000000000009</v>
          </cell>
          <cell r="BH62">
            <v>60.086250000000007</v>
          </cell>
          <cell r="BI62">
            <v>50</v>
          </cell>
          <cell r="BJ62">
            <v>0</v>
          </cell>
        </row>
        <row r="63">
          <cell r="D63" t="str">
            <v>Žilinská univerzita v Žiline</v>
          </cell>
          <cell r="E63" t="str">
            <v>Fakulta humanitných vied</v>
          </cell>
          <cell r="AN63">
            <v>20.5</v>
          </cell>
          <cell r="AO63">
            <v>21</v>
          </cell>
          <cell r="AP63">
            <v>0</v>
          </cell>
          <cell r="AQ63">
            <v>0</v>
          </cell>
          <cell r="AR63">
            <v>20.5</v>
          </cell>
          <cell r="BF63">
            <v>30.75</v>
          </cell>
          <cell r="BG63">
            <v>33.517500000000005</v>
          </cell>
          <cell r="BH63">
            <v>30.939230769230775</v>
          </cell>
          <cell r="BI63">
            <v>21</v>
          </cell>
          <cell r="BJ63">
            <v>0</v>
          </cell>
        </row>
        <row r="64">
          <cell r="D64" t="str">
            <v>Univerzita sv. Cyrila a Metoda v Trnave</v>
          </cell>
          <cell r="E64" t="str">
            <v>Fakulta masmediálnej komunikácie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2</v>
          </cell>
          <cell r="BJ64">
            <v>0</v>
          </cell>
        </row>
        <row r="65">
          <cell r="D65" t="str">
            <v>Žilinská univerzita v Žiline</v>
          </cell>
          <cell r="E65" t="str">
            <v>Fakulta bezpečnostného inžinierstva</v>
          </cell>
          <cell r="AN65">
            <v>2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9</v>
          </cell>
          <cell r="BJ65">
            <v>0</v>
          </cell>
        </row>
        <row r="66">
          <cell r="D66" t="str">
            <v>Akadémia médií, odborná vysoká škola mediálnej a marketingovej komunikácie v Bratislave</v>
          </cell>
          <cell r="E66">
            <v>0</v>
          </cell>
          <cell r="AN66">
            <v>44</v>
          </cell>
          <cell r="AO66">
            <v>44</v>
          </cell>
          <cell r="AP66">
            <v>0</v>
          </cell>
          <cell r="AQ66">
            <v>0</v>
          </cell>
          <cell r="AR66">
            <v>44</v>
          </cell>
          <cell r="BF66">
            <v>44</v>
          </cell>
          <cell r="BG66">
            <v>52.36</v>
          </cell>
          <cell r="BH66">
            <v>48.452537313432835</v>
          </cell>
          <cell r="BI66">
            <v>44</v>
          </cell>
          <cell r="BJ66">
            <v>0</v>
          </cell>
        </row>
        <row r="67">
          <cell r="D67" t="str">
            <v>Akadémia médií, odborná vysoká škola mediálnej a marketingovej komunikácie v Bratislave</v>
          </cell>
          <cell r="E67">
            <v>0</v>
          </cell>
          <cell r="AN67">
            <v>36</v>
          </cell>
          <cell r="AO67">
            <v>36</v>
          </cell>
          <cell r="AP67">
            <v>0</v>
          </cell>
          <cell r="AQ67">
            <v>0</v>
          </cell>
          <cell r="AR67">
            <v>36</v>
          </cell>
          <cell r="BF67">
            <v>36</v>
          </cell>
          <cell r="BG67">
            <v>42.839999999999996</v>
          </cell>
          <cell r="BH67">
            <v>39.642985074626864</v>
          </cell>
          <cell r="BI67">
            <v>36</v>
          </cell>
          <cell r="BJ67">
            <v>0</v>
          </cell>
        </row>
        <row r="68">
          <cell r="D68" t="str">
            <v>Akadémia médií, odborná vysoká škola mediálnej a marketingovej komunikácie v Bratislave</v>
          </cell>
          <cell r="E68">
            <v>0</v>
          </cell>
          <cell r="AN68">
            <v>4</v>
          </cell>
          <cell r="AO68">
            <v>4</v>
          </cell>
          <cell r="AP68">
            <v>0</v>
          </cell>
          <cell r="AQ68">
            <v>0</v>
          </cell>
          <cell r="AR68">
            <v>4</v>
          </cell>
          <cell r="BF68">
            <v>4</v>
          </cell>
          <cell r="BG68">
            <v>4.76</v>
          </cell>
          <cell r="BH68">
            <v>4.4047761194029853</v>
          </cell>
          <cell r="BI68">
            <v>4</v>
          </cell>
          <cell r="BJ68">
            <v>0</v>
          </cell>
        </row>
        <row r="69">
          <cell r="D69" t="str">
            <v>Vysoká škola výtvarných umení v Bratislave</v>
          </cell>
          <cell r="E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1</v>
          </cell>
          <cell r="BJ69">
            <v>0</v>
          </cell>
        </row>
        <row r="70">
          <cell r="D70" t="str">
            <v>Katolícka univerzita v Ružomberku</v>
          </cell>
          <cell r="E70" t="str">
            <v>Teologická fakulta v Košiciach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</v>
          </cell>
          <cell r="BJ70">
            <v>0</v>
          </cell>
        </row>
        <row r="71">
          <cell r="D71" t="str">
            <v>Katolícka univerzita v Ružomberku</v>
          </cell>
          <cell r="E71" t="str">
            <v>Teologická fakulta v Košiciach</v>
          </cell>
          <cell r="AN71">
            <v>37</v>
          </cell>
          <cell r="AO71">
            <v>50</v>
          </cell>
          <cell r="AP71">
            <v>0</v>
          </cell>
          <cell r="AQ71">
            <v>0</v>
          </cell>
          <cell r="AR71">
            <v>37</v>
          </cell>
          <cell r="BF71">
            <v>43.6</v>
          </cell>
          <cell r="BG71">
            <v>43.6</v>
          </cell>
          <cell r="BH71">
            <v>43.6</v>
          </cell>
          <cell r="BI71">
            <v>50</v>
          </cell>
          <cell r="BJ71">
            <v>0</v>
          </cell>
        </row>
        <row r="72">
          <cell r="D72" t="str">
            <v>Katolícka univerzita v Ružomberku</v>
          </cell>
          <cell r="E72" t="str">
            <v>Pedagogická fakulta</v>
          </cell>
          <cell r="AN72">
            <v>7</v>
          </cell>
          <cell r="AO72">
            <v>0</v>
          </cell>
          <cell r="AP72">
            <v>0</v>
          </cell>
          <cell r="AQ72">
            <v>0</v>
          </cell>
          <cell r="AR72">
            <v>7</v>
          </cell>
          <cell r="BF72">
            <v>28</v>
          </cell>
          <cell r="BG72">
            <v>30.800000000000004</v>
          </cell>
          <cell r="BH72">
            <v>30.800000000000004</v>
          </cell>
          <cell r="BI72">
            <v>9</v>
          </cell>
          <cell r="BJ72">
            <v>7</v>
          </cell>
        </row>
        <row r="73">
          <cell r="D73" t="str">
            <v>Vysoká škola DTI</v>
          </cell>
          <cell r="E73">
            <v>0</v>
          </cell>
          <cell r="AN73">
            <v>10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10</v>
          </cell>
          <cell r="BJ73">
            <v>0</v>
          </cell>
        </row>
        <row r="74">
          <cell r="D74" t="str">
            <v>Paneurópska vysoká škola</v>
          </cell>
          <cell r="E74" t="str">
            <v>Fakulta práva</v>
          </cell>
          <cell r="AN74">
            <v>3</v>
          </cell>
          <cell r="AO74">
            <v>167</v>
          </cell>
          <cell r="AP74">
            <v>0</v>
          </cell>
          <cell r="AQ74">
            <v>0</v>
          </cell>
          <cell r="AR74">
            <v>3</v>
          </cell>
          <cell r="BF74">
            <v>3</v>
          </cell>
          <cell r="BG74">
            <v>3</v>
          </cell>
          <cell r="BH74">
            <v>3</v>
          </cell>
          <cell r="BI74">
            <v>167</v>
          </cell>
          <cell r="BJ74">
            <v>0</v>
          </cell>
        </row>
        <row r="75">
          <cell r="D75" t="str">
            <v>Stredoeurópska vysoká škola v Skalici</v>
          </cell>
          <cell r="E75">
            <v>0</v>
          </cell>
          <cell r="AN75">
            <v>20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20</v>
          </cell>
          <cell r="BJ75">
            <v>0</v>
          </cell>
        </row>
        <row r="76">
          <cell r="D76" t="str">
            <v>Stredoeurópska vysoká škola v Skalici</v>
          </cell>
          <cell r="E76">
            <v>0</v>
          </cell>
          <cell r="AN76">
            <v>22</v>
          </cell>
          <cell r="AO76">
            <v>22</v>
          </cell>
          <cell r="AP76">
            <v>0</v>
          </cell>
          <cell r="AQ76">
            <v>0</v>
          </cell>
          <cell r="AR76">
            <v>22</v>
          </cell>
          <cell r="BF76">
            <v>33</v>
          </cell>
          <cell r="BG76">
            <v>33</v>
          </cell>
          <cell r="BH76">
            <v>23.571428571428573</v>
          </cell>
          <cell r="BI76">
            <v>22</v>
          </cell>
          <cell r="BJ76">
            <v>0</v>
          </cell>
        </row>
        <row r="77">
          <cell r="D77" t="str">
            <v>Stredoeurópska vysoká škola v Skalici</v>
          </cell>
          <cell r="E77">
            <v>0</v>
          </cell>
          <cell r="AN77">
            <v>304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304</v>
          </cell>
          <cell r="BJ77">
            <v>0</v>
          </cell>
        </row>
        <row r="78">
          <cell r="D78" t="str">
            <v>Stredoeurópska vysoká škola v Skalici</v>
          </cell>
          <cell r="E78">
            <v>0</v>
          </cell>
          <cell r="AN78">
            <v>41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41</v>
          </cell>
          <cell r="BJ78">
            <v>0</v>
          </cell>
        </row>
        <row r="79">
          <cell r="D79" t="str">
            <v>Stredoeurópska vysoká škola v Skalici</v>
          </cell>
          <cell r="E79">
            <v>0</v>
          </cell>
          <cell r="AN79">
            <v>23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23</v>
          </cell>
          <cell r="BJ79">
            <v>0</v>
          </cell>
        </row>
        <row r="80">
          <cell r="D80" t="str">
            <v>Stredoeurópska vysoká škola v Skalici</v>
          </cell>
          <cell r="E80">
            <v>0</v>
          </cell>
          <cell r="AN80">
            <v>28</v>
          </cell>
          <cell r="AO80">
            <v>28</v>
          </cell>
          <cell r="AP80">
            <v>0</v>
          </cell>
          <cell r="AQ80">
            <v>0</v>
          </cell>
          <cell r="AR80">
            <v>28</v>
          </cell>
          <cell r="BF80">
            <v>26.2</v>
          </cell>
          <cell r="BG80">
            <v>26.2</v>
          </cell>
          <cell r="BH80">
            <v>26.2</v>
          </cell>
          <cell r="BI80">
            <v>28</v>
          </cell>
          <cell r="BJ80">
            <v>0</v>
          </cell>
        </row>
        <row r="81">
          <cell r="D81" t="str">
            <v>Stredoeurópska vysoká škola v Skalici</v>
          </cell>
          <cell r="E81">
            <v>0</v>
          </cell>
          <cell r="AN81">
            <v>5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5</v>
          </cell>
          <cell r="BJ81">
            <v>0</v>
          </cell>
        </row>
        <row r="82">
          <cell r="D82" t="str">
            <v>Stredoeurópska vysoká škola v Skalici</v>
          </cell>
          <cell r="E82">
            <v>0</v>
          </cell>
          <cell r="AN82">
            <v>17</v>
          </cell>
          <cell r="AO82">
            <v>17</v>
          </cell>
          <cell r="AP82">
            <v>17</v>
          </cell>
          <cell r="AQ82">
            <v>17</v>
          </cell>
          <cell r="AR82">
            <v>17</v>
          </cell>
          <cell r="BF82">
            <v>15.5</v>
          </cell>
          <cell r="BG82">
            <v>22.94</v>
          </cell>
          <cell r="BH82">
            <v>22.94</v>
          </cell>
          <cell r="BI82">
            <v>17</v>
          </cell>
          <cell r="BJ82">
            <v>0</v>
          </cell>
        </row>
        <row r="83">
          <cell r="D83" t="str">
            <v>Stredoeurópska vysoká škola v Skalici</v>
          </cell>
          <cell r="E83">
            <v>0</v>
          </cell>
          <cell r="AN83">
            <v>1</v>
          </cell>
          <cell r="AO83">
            <v>1</v>
          </cell>
          <cell r="AP83">
            <v>1</v>
          </cell>
          <cell r="AQ83">
            <v>1</v>
          </cell>
          <cell r="AR83">
            <v>1</v>
          </cell>
          <cell r="BF83">
            <v>1</v>
          </cell>
          <cell r="BG83">
            <v>1.48</v>
          </cell>
          <cell r="BH83">
            <v>1.48</v>
          </cell>
          <cell r="BI83">
            <v>1</v>
          </cell>
          <cell r="BJ83">
            <v>0</v>
          </cell>
        </row>
        <row r="84">
          <cell r="D84" t="str">
            <v>Stredoeurópska vysoká škola v Skalici</v>
          </cell>
          <cell r="E84">
            <v>0</v>
          </cell>
          <cell r="AN84">
            <v>1</v>
          </cell>
          <cell r="AO84">
            <v>0</v>
          </cell>
          <cell r="AP84">
            <v>0</v>
          </cell>
          <cell r="AQ84">
            <v>0</v>
          </cell>
          <cell r="AR84">
            <v>1</v>
          </cell>
          <cell r="BF84">
            <v>4</v>
          </cell>
          <cell r="BG84">
            <v>8.52</v>
          </cell>
          <cell r="BH84">
            <v>7.4975999999999994</v>
          </cell>
          <cell r="BI84">
            <v>1</v>
          </cell>
          <cell r="BJ84">
            <v>1</v>
          </cell>
        </row>
        <row r="85">
          <cell r="D85" t="str">
            <v>Vysoká škola výtvarných umení v Bratislave</v>
          </cell>
          <cell r="E85">
            <v>0</v>
          </cell>
          <cell r="AN85">
            <v>14</v>
          </cell>
          <cell r="AO85">
            <v>21</v>
          </cell>
          <cell r="AP85">
            <v>0</v>
          </cell>
          <cell r="AQ85">
            <v>0</v>
          </cell>
          <cell r="AR85">
            <v>14</v>
          </cell>
          <cell r="BF85">
            <v>13.1</v>
          </cell>
          <cell r="BG85">
            <v>42.312999999999995</v>
          </cell>
          <cell r="BH85">
            <v>42.312999999999995</v>
          </cell>
          <cell r="BI85">
            <v>21</v>
          </cell>
          <cell r="BJ85">
            <v>0</v>
          </cell>
        </row>
        <row r="86">
          <cell r="D86" t="str">
            <v>Univerzita Komenského v Bratislave</v>
          </cell>
          <cell r="E86" t="str">
            <v>Lekárska fakulta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1</v>
          </cell>
          <cell r="BJ86">
            <v>0</v>
          </cell>
        </row>
        <row r="87">
          <cell r="D87" t="str">
            <v>Univerzita Komenského v Bratislave</v>
          </cell>
          <cell r="E87" t="str">
            <v>Prírodovedecká fakulta</v>
          </cell>
          <cell r="AN87">
            <v>25</v>
          </cell>
          <cell r="AO87">
            <v>0</v>
          </cell>
          <cell r="AP87">
            <v>0</v>
          </cell>
          <cell r="AQ87">
            <v>25</v>
          </cell>
          <cell r="AR87">
            <v>25</v>
          </cell>
          <cell r="BF87">
            <v>75</v>
          </cell>
          <cell r="BG87">
            <v>159.75</v>
          </cell>
          <cell r="BH87">
            <v>159.75</v>
          </cell>
          <cell r="BI87">
            <v>28</v>
          </cell>
          <cell r="BJ87">
            <v>25</v>
          </cell>
        </row>
        <row r="88">
          <cell r="D88" t="str">
            <v>Univerzita Komenského v Bratislave</v>
          </cell>
          <cell r="E88" t="str">
            <v>Farmaceutická fakulta</v>
          </cell>
          <cell r="AN88">
            <v>2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7</v>
          </cell>
          <cell r="BJ88">
            <v>0</v>
          </cell>
        </row>
        <row r="89">
          <cell r="D89" t="str">
            <v>Univerzita Komenského v Bratislave</v>
          </cell>
          <cell r="E89" t="str">
            <v>Filozofická fakulta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3</v>
          </cell>
          <cell r="BJ89">
            <v>0</v>
          </cell>
        </row>
        <row r="90">
          <cell r="D90" t="str">
            <v>Univerzita Komenského v Bratislave</v>
          </cell>
          <cell r="E90" t="str">
            <v>Lekárska fakulta</v>
          </cell>
          <cell r="AN90">
            <v>3</v>
          </cell>
          <cell r="AO90">
            <v>0</v>
          </cell>
          <cell r="AP90">
            <v>0</v>
          </cell>
          <cell r="AQ90">
            <v>0</v>
          </cell>
          <cell r="AR90">
            <v>3</v>
          </cell>
          <cell r="BF90">
            <v>9</v>
          </cell>
          <cell r="BG90">
            <v>30.69</v>
          </cell>
          <cell r="BH90">
            <v>30.69</v>
          </cell>
          <cell r="BI90">
            <v>4</v>
          </cell>
          <cell r="BJ90">
            <v>3</v>
          </cell>
        </row>
        <row r="91">
          <cell r="D91" t="str">
            <v>Univerzita Komenského v Bratislave</v>
          </cell>
          <cell r="E91" t="str">
            <v>Lekárska fakulta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10</v>
          </cell>
          <cell r="BJ91">
            <v>0</v>
          </cell>
        </row>
        <row r="92">
          <cell r="D92" t="str">
            <v>Univerzita Komenského v Bratislave</v>
          </cell>
          <cell r="E92" t="str">
            <v>Prírodovedecká fakulta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1</v>
          </cell>
          <cell r="BJ92">
            <v>0</v>
          </cell>
        </row>
        <row r="93">
          <cell r="D93" t="str">
            <v>Univerzita Komenského v Bratislave</v>
          </cell>
          <cell r="E93" t="str">
            <v>Lekárska fakulta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4</v>
          </cell>
          <cell r="BJ93">
            <v>0</v>
          </cell>
        </row>
        <row r="94">
          <cell r="D94" t="str">
            <v>Univerzita Komenského v Bratislave</v>
          </cell>
          <cell r="E94" t="str">
            <v>Lekárska fakulta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6</v>
          </cell>
          <cell r="BJ94">
            <v>0</v>
          </cell>
        </row>
        <row r="95">
          <cell r="D95" t="str">
            <v>Univerzita Komenského v Bratislave</v>
          </cell>
          <cell r="E95" t="str">
            <v>Fakulta managementu</v>
          </cell>
          <cell r="AN95">
            <v>8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52</v>
          </cell>
          <cell r="BJ95">
            <v>0</v>
          </cell>
        </row>
        <row r="96">
          <cell r="D96" t="str">
            <v>Univerzita Komenského v Bratislave</v>
          </cell>
          <cell r="E96" t="str">
            <v>Jesseniova lekárska fakulta v Martine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10</v>
          </cell>
          <cell r="BJ96">
            <v>0</v>
          </cell>
        </row>
        <row r="97">
          <cell r="D97" t="str">
            <v>Univerzita Komenského v Bratislave</v>
          </cell>
          <cell r="E97" t="str">
            <v>Fakulta managementu</v>
          </cell>
          <cell r="AN97">
            <v>13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117</v>
          </cell>
          <cell r="BJ97">
            <v>0</v>
          </cell>
        </row>
        <row r="98">
          <cell r="D98" t="str">
            <v>Univerzita Komenského v Bratislave</v>
          </cell>
          <cell r="E98" t="str">
            <v>Jesseniova lekárska fakulta v Martine</v>
          </cell>
          <cell r="AN98">
            <v>2</v>
          </cell>
          <cell r="AO98">
            <v>0</v>
          </cell>
          <cell r="AP98">
            <v>0</v>
          </cell>
          <cell r="AQ98">
            <v>0</v>
          </cell>
          <cell r="AR98">
            <v>2</v>
          </cell>
          <cell r="BF98">
            <v>6</v>
          </cell>
          <cell r="BG98">
            <v>20.46</v>
          </cell>
          <cell r="BH98">
            <v>20.46</v>
          </cell>
          <cell r="BI98">
            <v>3</v>
          </cell>
          <cell r="BJ98">
            <v>2</v>
          </cell>
        </row>
        <row r="99">
          <cell r="D99" t="str">
            <v>Univerzita Komenského v Bratislave</v>
          </cell>
          <cell r="E99" t="str">
            <v>Lekárska fakulta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12</v>
          </cell>
          <cell r="BJ99">
            <v>0</v>
          </cell>
        </row>
        <row r="100">
          <cell r="D100" t="str">
            <v>Univerzita Komenského v Bratislave</v>
          </cell>
          <cell r="E100" t="str">
            <v>Lekárska fakulta</v>
          </cell>
          <cell r="AN100">
            <v>28</v>
          </cell>
          <cell r="AO100">
            <v>0</v>
          </cell>
          <cell r="AP100">
            <v>0</v>
          </cell>
          <cell r="AQ100">
            <v>0</v>
          </cell>
          <cell r="AR100">
            <v>28</v>
          </cell>
          <cell r="BF100">
            <v>84</v>
          </cell>
          <cell r="BG100">
            <v>286.44</v>
          </cell>
          <cell r="BH100">
            <v>286.44</v>
          </cell>
          <cell r="BI100">
            <v>30</v>
          </cell>
          <cell r="BJ100">
            <v>28</v>
          </cell>
        </row>
        <row r="101">
          <cell r="D101" t="str">
            <v>Univerzita Komenského v Bratislave</v>
          </cell>
          <cell r="E101" t="str">
            <v>Filozofická fakulta</v>
          </cell>
          <cell r="AN101">
            <v>7</v>
          </cell>
          <cell r="AO101">
            <v>0</v>
          </cell>
          <cell r="AP101">
            <v>0</v>
          </cell>
          <cell r="AQ101">
            <v>0</v>
          </cell>
          <cell r="AR101">
            <v>7</v>
          </cell>
          <cell r="BF101">
            <v>21</v>
          </cell>
          <cell r="BG101">
            <v>23.1</v>
          </cell>
          <cell r="BH101">
            <v>23.1</v>
          </cell>
          <cell r="BI101">
            <v>11</v>
          </cell>
          <cell r="BJ101">
            <v>7</v>
          </cell>
        </row>
        <row r="102">
          <cell r="D102" t="str">
            <v>Univerzita Komenského v Bratislave</v>
          </cell>
          <cell r="E102" t="str">
            <v>Prírodovedecká fakulta</v>
          </cell>
          <cell r="AN102">
            <v>4</v>
          </cell>
          <cell r="AO102">
            <v>0</v>
          </cell>
          <cell r="AP102">
            <v>0</v>
          </cell>
          <cell r="AQ102">
            <v>4</v>
          </cell>
          <cell r="AR102">
            <v>4</v>
          </cell>
          <cell r="BF102">
            <v>12</v>
          </cell>
          <cell r="BG102">
            <v>25.56</v>
          </cell>
          <cell r="BH102">
            <v>25.56</v>
          </cell>
          <cell r="BI102">
            <v>7</v>
          </cell>
          <cell r="BJ102">
            <v>4</v>
          </cell>
        </row>
        <row r="103">
          <cell r="D103" t="str">
            <v>Univerzita Komenského v Bratislave</v>
          </cell>
          <cell r="E103" t="str">
            <v>Prírodovedecká fakulta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2</v>
          </cell>
          <cell r="BJ103">
            <v>0</v>
          </cell>
        </row>
        <row r="104">
          <cell r="D104" t="str">
            <v>Univerzita Komenského v Bratislave</v>
          </cell>
          <cell r="E104" t="str">
            <v>Fakulta matematiky, fyziky a informatiky</v>
          </cell>
          <cell r="AN104">
            <v>14</v>
          </cell>
          <cell r="AO104">
            <v>0</v>
          </cell>
          <cell r="AP104">
            <v>0</v>
          </cell>
          <cell r="AQ104">
            <v>14</v>
          </cell>
          <cell r="AR104">
            <v>14</v>
          </cell>
          <cell r="BF104">
            <v>42</v>
          </cell>
          <cell r="BG104">
            <v>89.46</v>
          </cell>
          <cell r="BH104">
            <v>89.46</v>
          </cell>
          <cell r="BI104">
            <v>15</v>
          </cell>
          <cell r="BJ104">
            <v>14</v>
          </cell>
        </row>
        <row r="105">
          <cell r="D105" t="str">
            <v>Univerzita Komenského v Bratislave</v>
          </cell>
          <cell r="E105" t="str">
            <v>Filozofická fakulta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7</v>
          </cell>
          <cell r="BJ105">
            <v>0</v>
          </cell>
        </row>
        <row r="106">
          <cell r="D106" t="str">
            <v>Univerzita Komenského v Bratislave</v>
          </cell>
          <cell r="E106" t="str">
            <v>Právnická fakulta</v>
          </cell>
          <cell r="AN106">
            <v>1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4</v>
          </cell>
          <cell r="BJ106">
            <v>0</v>
          </cell>
        </row>
        <row r="107">
          <cell r="D107" t="str">
            <v>Univerzita Komenského v Bratislave</v>
          </cell>
          <cell r="E107" t="str">
            <v>Lekárska fakulta</v>
          </cell>
          <cell r="AN107">
            <v>1700</v>
          </cell>
          <cell r="AO107">
            <v>1826</v>
          </cell>
          <cell r="AP107">
            <v>0</v>
          </cell>
          <cell r="AQ107">
            <v>0</v>
          </cell>
          <cell r="AR107">
            <v>1700</v>
          </cell>
          <cell r="BF107">
            <v>2036.1</v>
          </cell>
          <cell r="BG107">
            <v>6372.9929999999995</v>
          </cell>
          <cell r="BH107">
            <v>5867.1999047619047</v>
          </cell>
          <cell r="BI107">
            <v>1826</v>
          </cell>
          <cell r="BJ107">
            <v>0</v>
          </cell>
        </row>
        <row r="108">
          <cell r="D108" t="str">
            <v>Univerzita Komenského v Bratislave</v>
          </cell>
          <cell r="E108" t="str">
            <v>Rímskokatolícka cyrilometodská bohoslovecká fakulta</v>
          </cell>
          <cell r="AN108">
            <v>88</v>
          </cell>
          <cell r="AO108">
            <v>110</v>
          </cell>
          <cell r="AP108">
            <v>0</v>
          </cell>
          <cell r="AQ108">
            <v>0</v>
          </cell>
          <cell r="AR108">
            <v>88</v>
          </cell>
          <cell r="BF108">
            <v>101.2</v>
          </cell>
          <cell r="BG108">
            <v>101.2</v>
          </cell>
          <cell r="BH108">
            <v>101.2</v>
          </cell>
          <cell r="BI108">
            <v>110</v>
          </cell>
          <cell r="BJ108">
            <v>0</v>
          </cell>
        </row>
        <row r="109">
          <cell r="D109" t="str">
            <v>Univerzita Komenského v Bratislave</v>
          </cell>
          <cell r="E109" t="str">
            <v>Lekárska fakulta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22</v>
          </cell>
          <cell r="BJ109">
            <v>0</v>
          </cell>
        </row>
        <row r="110">
          <cell r="D110" t="str">
            <v>Univerzita Komenského v Bratislave</v>
          </cell>
          <cell r="E110" t="str">
            <v>Lekárska fakulta</v>
          </cell>
          <cell r="AN110">
            <v>1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12</v>
          </cell>
          <cell r="BJ110">
            <v>0</v>
          </cell>
        </row>
        <row r="111">
          <cell r="D111" t="str">
            <v>Univerzita Komenského v Bratislave</v>
          </cell>
          <cell r="E111" t="str">
            <v>Právnická fakulta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2</v>
          </cell>
          <cell r="BJ111">
            <v>0</v>
          </cell>
        </row>
        <row r="112">
          <cell r="D112" t="str">
            <v>Žilinská univerzita v Žiline</v>
          </cell>
          <cell r="E112" t="str">
            <v>Strojnícka fakulta</v>
          </cell>
          <cell r="AN112">
            <v>113</v>
          </cell>
          <cell r="AO112">
            <v>124</v>
          </cell>
          <cell r="AP112">
            <v>124</v>
          </cell>
          <cell r="AQ112">
            <v>113</v>
          </cell>
          <cell r="AR112">
            <v>113</v>
          </cell>
          <cell r="BF112">
            <v>101</v>
          </cell>
          <cell r="BG112">
            <v>149.47999999999999</v>
          </cell>
          <cell r="BH112">
            <v>143.73076923076923</v>
          </cell>
          <cell r="BI112">
            <v>124</v>
          </cell>
          <cell r="BJ112">
            <v>0</v>
          </cell>
        </row>
        <row r="113">
          <cell r="D113" t="str">
            <v>Žilinská univerzita v Žiline</v>
          </cell>
          <cell r="E113" t="str">
            <v>Fakulta elektrotechniky a informačných technológií</v>
          </cell>
          <cell r="AN113">
            <v>5</v>
          </cell>
          <cell r="AO113">
            <v>0</v>
          </cell>
          <cell r="AP113">
            <v>0</v>
          </cell>
          <cell r="AQ113">
            <v>5</v>
          </cell>
          <cell r="AR113">
            <v>5</v>
          </cell>
          <cell r="BF113">
            <v>20</v>
          </cell>
          <cell r="BG113">
            <v>42.599999999999994</v>
          </cell>
          <cell r="BH113">
            <v>42.599999999999994</v>
          </cell>
          <cell r="BI113">
            <v>6</v>
          </cell>
          <cell r="BJ113">
            <v>5</v>
          </cell>
        </row>
        <row r="114">
          <cell r="D114" t="str">
            <v>Žilinská univerzita v Žiline</v>
          </cell>
          <cell r="E114" t="str">
            <v>Fakulta elektrotechniky a informačných technológií</v>
          </cell>
          <cell r="AN114">
            <v>186</v>
          </cell>
          <cell r="AO114">
            <v>203</v>
          </cell>
          <cell r="AP114">
            <v>203</v>
          </cell>
          <cell r="AQ114">
            <v>186</v>
          </cell>
          <cell r="AR114">
            <v>186</v>
          </cell>
          <cell r="BF114">
            <v>153.6</v>
          </cell>
          <cell r="BG114">
            <v>227.328</v>
          </cell>
          <cell r="BH114">
            <v>227.328</v>
          </cell>
          <cell r="BI114">
            <v>203</v>
          </cell>
          <cell r="BJ114">
            <v>0</v>
          </cell>
        </row>
        <row r="115">
          <cell r="D115" t="str">
            <v>Trnavská univerzita v Trnave</v>
          </cell>
          <cell r="E115" t="str">
            <v>Fakulta zdravotníctva a sociálnej práce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4</v>
          </cell>
          <cell r="BJ115">
            <v>0</v>
          </cell>
        </row>
        <row r="116">
          <cell r="D116" t="str">
            <v>Slovenská zdravotnícka univerzita v Bratislave</v>
          </cell>
          <cell r="E116" t="str">
            <v>Fakulta ošetrovateľstva a zdravotníckych odborných štúdií</v>
          </cell>
          <cell r="AN116">
            <v>58</v>
          </cell>
          <cell r="AO116">
            <v>63</v>
          </cell>
          <cell r="AP116">
            <v>63</v>
          </cell>
          <cell r="AQ116">
            <v>0</v>
          </cell>
          <cell r="AR116">
            <v>58</v>
          </cell>
          <cell r="BF116">
            <v>52.3</v>
          </cell>
          <cell r="BG116">
            <v>112.44499999999999</v>
          </cell>
          <cell r="BH116">
            <v>112.44499999999999</v>
          </cell>
          <cell r="BI116">
            <v>63</v>
          </cell>
          <cell r="BJ116">
            <v>0</v>
          </cell>
        </row>
        <row r="117">
          <cell r="D117" t="str">
            <v>Slovenská zdravotnícka univerzita v Bratislave</v>
          </cell>
          <cell r="E117" t="str">
            <v>Fakulta ošetrovateľstva a zdravotníckych odborných štúdií</v>
          </cell>
          <cell r="AN117">
            <v>53</v>
          </cell>
          <cell r="AO117">
            <v>58</v>
          </cell>
          <cell r="AP117">
            <v>0</v>
          </cell>
          <cell r="AQ117">
            <v>0</v>
          </cell>
          <cell r="AR117">
            <v>53</v>
          </cell>
          <cell r="BF117">
            <v>45.8</v>
          </cell>
          <cell r="BG117">
            <v>98.469999999999985</v>
          </cell>
          <cell r="BH117">
            <v>98.469999999999985</v>
          </cell>
          <cell r="BI117">
            <v>58</v>
          </cell>
          <cell r="BJ117">
            <v>0</v>
          </cell>
        </row>
        <row r="118">
          <cell r="D118" t="str">
            <v>Slovenská zdravotnícka univerzita v Bratislave</v>
          </cell>
          <cell r="E118" t="str">
            <v>Fakulta ošetrovateľstva a zdravotníckych odborných štúdií</v>
          </cell>
          <cell r="AN118">
            <v>131</v>
          </cell>
          <cell r="AO118">
            <v>143</v>
          </cell>
          <cell r="AP118">
            <v>143</v>
          </cell>
          <cell r="AQ118">
            <v>0</v>
          </cell>
          <cell r="AR118">
            <v>131</v>
          </cell>
          <cell r="BF118">
            <v>118.4</v>
          </cell>
          <cell r="BG118">
            <v>254.56</v>
          </cell>
          <cell r="BH118">
            <v>254.56</v>
          </cell>
          <cell r="BI118">
            <v>143</v>
          </cell>
          <cell r="BJ118">
            <v>0</v>
          </cell>
        </row>
        <row r="119">
          <cell r="D119" t="str">
            <v>Slovenská zdravotnícka univerzita v Bratislave</v>
          </cell>
          <cell r="E119" t="str">
            <v>Fakulta ošetrovateľstva a zdravotníckych odborných štúdií</v>
          </cell>
          <cell r="AN119">
            <v>104</v>
          </cell>
          <cell r="AO119">
            <v>123</v>
          </cell>
          <cell r="AP119">
            <v>0</v>
          </cell>
          <cell r="AQ119">
            <v>0</v>
          </cell>
          <cell r="AR119">
            <v>104</v>
          </cell>
          <cell r="BF119">
            <v>93.2</v>
          </cell>
          <cell r="BG119">
            <v>200.38</v>
          </cell>
          <cell r="BH119">
            <v>190.83809523809524</v>
          </cell>
          <cell r="BI119">
            <v>123</v>
          </cell>
          <cell r="BJ119">
            <v>0</v>
          </cell>
        </row>
        <row r="120">
          <cell r="D120" t="str">
            <v>Slovenská zdravotnícka univerzita v Bratislave</v>
          </cell>
          <cell r="E120" t="str">
            <v>Fakulta ošetrovateľstva a zdravotníckych odborných štúdií</v>
          </cell>
          <cell r="AN120">
            <v>5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5</v>
          </cell>
          <cell r="BJ120">
            <v>0</v>
          </cell>
        </row>
        <row r="121">
          <cell r="D121" t="str">
            <v>Slovenská zdravotnícka univerzita v Bratislave</v>
          </cell>
          <cell r="E121" t="str">
            <v>Fakulta ošetrovateľstva a zdravotníckych odborných štúdií</v>
          </cell>
          <cell r="AN121">
            <v>66</v>
          </cell>
          <cell r="AO121">
            <v>75</v>
          </cell>
          <cell r="AP121">
            <v>0</v>
          </cell>
          <cell r="AQ121">
            <v>0</v>
          </cell>
          <cell r="AR121">
            <v>66</v>
          </cell>
          <cell r="BF121">
            <v>57.9</v>
          </cell>
          <cell r="BG121">
            <v>85.691999999999993</v>
          </cell>
          <cell r="BH121">
            <v>82.631571428571419</v>
          </cell>
          <cell r="BI121">
            <v>75</v>
          </cell>
          <cell r="BJ121">
            <v>0</v>
          </cell>
        </row>
        <row r="122">
          <cell r="D122" t="str">
            <v>Trnavská univerzita v Trnave</v>
          </cell>
          <cell r="E122" t="str">
            <v>Právnická fakulta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4</v>
          </cell>
          <cell r="BJ122">
            <v>0</v>
          </cell>
        </row>
        <row r="123">
          <cell r="D123" t="str">
            <v>Slovenská zdravotnícka univerzita v Bratislave</v>
          </cell>
          <cell r="E123" t="str">
            <v>Lekárska fakulta</v>
          </cell>
          <cell r="AN123">
            <v>373</v>
          </cell>
          <cell r="AO123">
            <v>550</v>
          </cell>
          <cell r="AP123">
            <v>0</v>
          </cell>
          <cell r="AQ123">
            <v>373</v>
          </cell>
          <cell r="AR123">
            <v>373</v>
          </cell>
          <cell r="BF123">
            <v>446.4</v>
          </cell>
          <cell r="BG123">
            <v>1397.232</v>
          </cell>
          <cell r="BH123">
            <v>1361.4055384615383</v>
          </cell>
          <cell r="BI123">
            <v>550</v>
          </cell>
          <cell r="BJ123">
            <v>0</v>
          </cell>
        </row>
        <row r="124">
          <cell r="D124" t="str">
            <v>Slovenská zdravotnícka univerzita v Bratislave</v>
          </cell>
          <cell r="E124" t="str">
            <v>Lekárska fakulta</v>
          </cell>
          <cell r="AN124">
            <v>4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54</v>
          </cell>
          <cell r="BJ124">
            <v>0</v>
          </cell>
        </row>
        <row r="125">
          <cell r="D125" t="str">
            <v>Slovenská zdravotnícka univerzita v Bratislave</v>
          </cell>
          <cell r="E125" t="str">
            <v>Lekárska fakulta</v>
          </cell>
          <cell r="AN125">
            <v>7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21</v>
          </cell>
          <cell r="BJ125">
            <v>0</v>
          </cell>
        </row>
        <row r="126">
          <cell r="D126" t="str">
            <v>Univerzita veterinárskeho lekárstva a farmácie v Košiciach</v>
          </cell>
          <cell r="E126">
            <v>0</v>
          </cell>
          <cell r="AN126">
            <v>11</v>
          </cell>
          <cell r="AO126">
            <v>0</v>
          </cell>
          <cell r="AP126">
            <v>0</v>
          </cell>
          <cell r="AQ126">
            <v>0</v>
          </cell>
          <cell r="AR126">
            <v>11</v>
          </cell>
          <cell r="BF126">
            <v>33</v>
          </cell>
          <cell r="BG126">
            <v>70.289999999999992</v>
          </cell>
          <cell r="BH126">
            <v>70.289999999999992</v>
          </cell>
          <cell r="BI126">
            <v>11</v>
          </cell>
          <cell r="BJ126">
            <v>11</v>
          </cell>
        </row>
        <row r="127">
          <cell r="D127" t="str">
            <v>Slovenská zdravotnícka univerzita v Bratislave</v>
          </cell>
          <cell r="E127" t="str">
            <v>Fakulta verejného zdravotníctva</v>
          </cell>
          <cell r="AN127">
            <v>31</v>
          </cell>
          <cell r="AO127">
            <v>39</v>
          </cell>
          <cell r="AP127">
            <v>0</v>
          </cell>
          <cell r="AQ127">
            <v>0</v>
          </cell>
          <cell r="AR127">
            <v>31</v>
          </cell>
          <cell r="BF127">
            <v>27.7</v>
          </cell>
          <cell r="BG127">
            <v>40.995999999999995</v>
          </cell>
          <cell r="BH127">
            <v>40.995999999999995</v>
          </cell>
          <cell r="BI127">
            <v>39</v>
          </cell>
          <cell r="BJ127">
            <v>0</v>
          </cell>
        </row>
        <row r="128">
          <cell r="D128" t="str">
            <v>Slovenská zdravotnícka univerzita v Bratislave</v>
          </cell>
          <cell r="E128" t="str">
            <v>Fakulta verejného zdravotníctva</v>
          </cell>
          <cell r="AN128">
            <v>1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12</v>
          </cell>
          <cell r="BJ128">
            <v>0</v>
          </cell>
        </row>
        <row r="129">
          <cell r="D129" t="str">
            <v>Technická univerzita v Košiciach</v>
          </cell>
          <cell r="E129" t="str">
            <v>Fakulta materiálov, metalurgie a recyklácie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1</v>
          </cell>
          <cell r="BJ129">
            <v>0</v>
          </cell>
        </row>
        <row r="130">
          <cell r="D130" t="str">
            <v>Technická univerzita v Košiciach</v>
          </cell>
          <cell r="E130" t="str">
            <v>Fakulta baníctva, ekológie, riadenia a geotechnológií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5</v>
          </cell>
          <cell r="BJ130">
            <v>0</v>
          </cell>
        </row>
        <row r="131">
          <cell r="D131" t="str">
            <v>Technická univerzita v Košiciach</v>
          </cell>
          <cell r="E131" t="str">
            <v>Fakulta baníctva, ekológie, riadenia a geotechnológií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1</v>
          </cell>
          <cell r="BJ131">
            <v>0</v>
          </cell>
        </row>
        <row r="132">
          <cell r="D132" t="str">
            <v>Technická univerzita v Košiciach</v>
          </cell>
          <cell r="E132" t="str">
            <v>Fakulta elektrotechniky a informatiky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3</v>
          </cell>
          <cell r="BJ132">
            <v>0</v>
          </cell>
        </row>
        <row r="133">
          <cell r="D133" t="str">
            <v>Univerzita Mateja Bela v Banskej Bystrici</v>
          </cell>
          <cell r="E133" t="str">
            <v>Ekonomická fakulta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2</v>
          </cell>
          <cell r="BJ133">
            <v>0</v>
          </cell>
        </row>
        <row r="134">
          <cell r="D134" t="str">
            <v>Univerzita Konštantína Filozofa v Nitre</v>
          </cell>
          <cell r="E134" t="str">
            <v>Filozofická fakulta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1</v>
          </cell>
          <cell r="BJ134">
            <v>0</v>
          </cell>
        </row>
        <row r="135">
          <cell r="D135" t="str">
            <v>Univerzita Konštantína Filozofa v Nitre</v>
          </cell>
          <cell r="E135" t="str">
            <v>Filozofická fakulta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1</v>
          </cell>
          <cell r="BJ135">
            <v>0</v>
          </cell>
        </row>
        <row r="136">
          <cell r="D136" t="str">
            <v>Vysoká škola ekonómie a manažmentu verejnej správy v Bratislave</v>
          </cell>
          <cell r="E136">
            <v>0</v>
          </cell>
          <cell r="AN136">
            <v>271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271</v>
          </cell>
          <cell r="BJ136">
            <v>0</v>
          </cell>
        </row>
        <row r="137">
          <cell r="D137" t="str">
            <v>Vysoká škola ekonómie a manažmentu verejnej správy v Bratislave</v>
          </cell>
          <cell r="E137">
            <v>0</v>
          </cell>
          <cell r="AN137">
            <v>57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57</v>
          </cell>
          <cell r="BJ137">
            <v>0</v>
          </cell>
        </row>
        <row r="138">
          <cell r="D138" t="str">
            <v>Vysoká škola medzinárodného podnikania ISM Slovakia v Prešove</v>
          </cell>
          <cell r="E138">
            <v>0</v>
          </cell>
          <cell r="AN138">
            <v>34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34</v>
          </cell>
          <cell r="BJ138">
            <v>0</v>
          </cell>
        </row>
        <row r="139">
          <cell r="D139" t="str">
            <v>Vysoká škola medzinárodného podnikania ISM Slovakia v Prešove</v>
          </cell>
          <cell r="E139">
            <v>0</v>
          </cell>
          <cell r="AN139">
            <v>39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39</v>
          </cell>
          <cell r="BJ139">
            <v>0</v>
          </cell>
        </row>
        <row r="140">
          <cell r="D140" t="str">
            <v>Vysoká škola medzinárodného podnikania ISM Slovakia v Prešove</v>
          </cell>
          <cell r="E140">
            <v>0</v>
          </cell>
          <cell r="AN140">
            <v>42</v>
          </cell>
          <cell r="AO140">
            <v>42</v>
          </cell>
          <cell r="AP140">
            <v>0</v>
          </cell>
          <cell r="AQ140">
            <v>0</v>
          </cell>
          <cell r="AR140">
            <v>42</v>
          </cell>
          <cell r="BF140">
            <v>42</v>
          </cell>
          <cell r="BG140">
            <v>43.68</v>
          </cell>
          <cell r="BH140">
            <v>43.68</v>
          </cell>
          <cell r="BI140">
            <v>42</v>
          </cell>
          <cell r="BJ140">
            <v>0</v>
          </cell>
        </row>
        <row r="141">
          <cell r="D141" t="str">
            <v>Vysoká škola medzinárodného podnikania ISM Slovakia v Prešove</v>
          </cell>
          <cell r="E141">
            <v>0</v>
          </cell>
          <cell r="AN141">
            <v>59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59</v>
          </cell>
          <cell r="BJ141">
            <v>0</v>
          </cell>
        </row>
        <row r="142">
          <cell r="D142" t="str">
            <v>Vysoká škola ekonómie a manažmentu verejnej správy v Bratislave</v>
          </cell>
          <cell r="E142">
            <v>0</v>
          </cell>
          <cell r="AN142">
            <v>151</v>
          </cell>
          <cell r="AO142">
            <v>151</v>
          </cell>
          <cell r="AP142">
            <v>0</v>
          </cell>
          <cell r="AQ142">
            <v>0</v>
          </cell>
          <cell r="AR142">
            <v>151</v>
          </cell>
          <cell r="BF142">
            <v>226.5</v>
          </cell>
          <cell r="BG142">
            <v>235.56</v>
          </cell>
          <cell r="BH142">
            <v>206.41043478260869</v>
          </cell>
          <cell r="BI142">
            <v>151</v>
          </cell>
          <cell r="BJ142">
            <v>0</v>
          </cell>
        </row>
        <row r="143">
          <cell r="D143" t="str">
            <v>Paneurópska vysoká škola</v>
          </cell>
          <cell r="E143" t="str">
            <v>Fakulta práva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1</v>
          </cell>
          <cell r="BJ143">
            <v>0</v>
          </cell>
        </row>
        <row r="144">
          <cell r="D144" t="str">
            <v>Paneurópska vysoká škola</v>
          </cell>
          <cell r="E144" t="str">
            <v>Fakulta ekonómie a podnikania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1</v>
          </cell>
          <cell r="BJ144">
            <v>0</v>
          </cell>
        </row>
        <row r="145">
          <cell r="D145" t="str">
            <v>Paneurópska vysoká škola</v>
          </cell>
          <cell r="E145" t="str">
            <v>Fakulta práva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2</v>
          </cell>
          <cell r="BJ145">
            <v>0</v>
          </cell>
        </row>
        <row r="146">
          <cell r="D146" t="str">
            <v>Slovenská technická univerzita v Bratislave</v>
          </cell>
          <cell r="E146" t="str">
            <v>Stavebná fakulta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4</v>
          </cell>
          <cell r="BJ146">
            <v>0</v>
          </cell>
        </row>
        <row r="147">
          <cell r="D147" t="str">
            <v>Slovenská technická univerzita v Bratislave</v>
          </cell>
          <cell r="E147" t="str">
            <v>Fakulta elektrotechniky a informatiky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3</v>
          </cell>
          <cell r="BJ147">
            <v>0</v>
          </cell>
        </row>
        <row r="148">
          <cell r="D148" t="str">
            <v>Slovenská technická univerzita v Bratislave</v>
          </cell>
          <cell r="E148" t="str">
            <v>Fakulta architektúry a dizajnu</v>
          </cell>
          <cell r="AN148">
            <v>18</v>
          </cell>
          <cell r="AO148">
            <v>0</v>
          </cell>
          <cell r="AP148">
            <v>0</v>
          </cell>
          <cell r="AQ148">
            <v>18</v>
          </cell>
          <cell r="AR148">
            <v>18</v>
          </cell>
          <cell r="BF148">
            <v>72</v>
          </cell>
          <cell r="BG148">
            <v>153.35999999999999</v>
          </cell>
          <cell r="BH148">
            <v>153.35999999999999</v>
          </cell>
          <cell r="BI148">
            <v>30</v>
          </cell>
          <cell r="BJ148">
            <v>18</v>
          </cell>
        </row>
        <row r="149">
          <cell r="D149" t="str">
            <v>Slovenská technická univerzita v Bratislave</v>
          </cell>
          <cell r="E149" t="str">
            <v>Fakulta architektúry a dizajnu</v>
          </cell>
          <cell r="AN149">
            <v>5</v>
          </cell>
          <cell r="AO149">
            <v>0</v>
          </cell>
          <cell r="AP149">
            <v>0</v>
          </cell>
          <cell r="AQ149">
            <v>5</v>
          </cell>
          <cell r="AR149">
            <v>5</v>
          </cell>
          <cell r="BF149">
            <v>20</v>
          </cell>
          <cell r="BG149">
            <v>42.599999999999994</v>
          </cell>
          <cell r="BH149">
            <v>42.599999999999994</v>
          </cell>
          <cell r="BI149">
            <v>8</v>
          </cell>
          <cell r="BJ149">
            <v>5</v>
          </cell>
        </row>
        <row r="150">
          <cell r="D150" t="str">
            <v>Slovenská technická univerzita v Bratislave</v>
          </cell>
          <cell r="E150" t="str">
            <v>Fakulta chemickej a potravinárskej technológie</v>
          </cell>
          <cell r="AN150">
            <v>9</v>
          </cell>
          <cell r="AO150">
            <v>0</v>
          </cell>
          <cell r="AP150">
            <v>0</v>
          </cell>
          <cell r="AQ150">
            <v>9</v>
          </cell>
          <cell r="AR150">
            <v>9</v>
          </cell>
          <cell r="BF150">
            <v>27</v>
          </cell>
          <cell r="BG150">
            <v>57.51</v>
          </cell>
          <cell r="BH150">
            <v>57.51</v>
          </cell>
          <cell r="BI150">
            <v>10</v>
          </cell>
          <cell r="BJ150">
            <v>9</v>
          </cell>
        </row>
        <row r="151">
          <cell r="D151" t="str">
            <v>Slovenská technická univerzita v Bratislave</v>
          </cell>
          <cell r="E151" t="str">
            <v>Stavebná fakulta</v>
          </cell>
          <cell r="AN151">
            <v>9</v>
          </cell>
          <cell r="AO151">
            <v>0</v>
          </cell>
          <cell r="AP151">
            <v>0</v>
          </cell>
          <cell r="AQ151">
            <v>9</v>
          </cell>
          <cell r="AR151">
            <v>9</v>
          </cell>
          <cell r="BF151">
            <v>27</v>
          </cell>
          <cell r="BG151">
            <v>57.51</v>
          </cell>
          <cell r="BH151">
            <v>57.51</v>
          </cell>
          <cell r="BI151">
            <v>12</v>
          </cell>
          <cell r="BJ151">
            <v>9</v>
          </cell>
        </row>
        <row r="152">
          <cell r="D152" t="str">
            <v>Slovenská technická univerzita v Bratislave</v>
          </cell>
          <cell r="E152" t="str">
            <v>Materiálovotechnologická fakulta so sídlom v Trnave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2</v>
          </cell>
          <cell r="BJ152">
            <v>0</v>
          </cell>
        </row>
        <row r="153">
          <cell r="D153" t="str">
            <v>Slovenská technická univerzita v Bratislave</v>
          </cell>
          <cell r="E153" t="str">
            <v>Fakulta architektúry a dizajnu</v>
          </cell>
          <cell r="AN153">
            <v>433</v>
          </cell>
          <cell r="AO153">
            <v>461</v>
          </cell>
          <cell r="AP153">
            <v>0</v>
          </cell>
          <cell r="AQ153">
            <v>433</v>
          </cell>
          <cell r="AR153">
            <v>433</v>
          </cell>
          <cell r="BF153">
            <v>385.9</v>
          </cell>
          <cell r="BG153">
            <v>578.84999999999991</v>
          </cell>
          <cell r="BH153">
            <v>573.44018691588781</v>
          </cell>
          <cell r="BI153">
            <v>461</v>
          </cell>
          <cell r="BJ153">
            <v>0</v>
          </cell>
        </row>
        <row r="154">
          <cell r="D154" t="str">
            <v>Slovenská zdravotnícka univerzita v Bratislave</v>
          </cell>
          <cell r="E154" t="str">
            <v>Fakulta zdravotníctva so sídlom v Banskej Bystrici</v>
          </cell>
          <cell r="AN154">
            <v>106</v>
          </cell>
          <cell r="AO154">
            <v>111</v>
          </cell>
          <cell r="AP154">
            <v>111</v>
          </cell>
          <cell r="AQ154">
            <v>0</v>
          </cell>
          <cell r="AR154">
            <v>106</v>
          </cell>
          <cell r="BF154">
            <v>92.8</v>
          </cell>
          <cell r="BG154">
            <v>199.51999999999998</v>
          </cell>
          <cell r="BH154">
            <v>195.18260869565216</v>
          </cell>
          <cell r="BI154">
            <v>111</v>
          </cell>
          <cell r="BJ154">
            <v>0</v>
          </cell>
        </row>
        <row r="155">
          <cell r="D155" t="str">
            <v>Prešovská univerzita v Prešove</v>
          </cell>
          <cell r="E155" t="str">
            <v>Filozofická fakulta</v>
          </cell>
          <cell r="AN155">
            <v>1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5</v>
          </cell>
          <cell r="BJ155">
            <v>0</v>
          </cell>
        </row>
        <row r="156">
          <cell r="D156" t="str">
            <v>Prešovská univerzita v Prešove</v>
          </cell>
          <cell r="E156" t="str">
            <v>Filozofická fakulta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4</v>
          </cell>
          <cell r="BJ156">
            <v>0</v>
          </cell>
        </row>
        <row r="157">
          <cell r="D157" t="str">
            <v>Prešovská univerzita v Prešove</v>
          </cell>
          <cell r="E157" t="str">
            <v>Filozofická fakulta</v>
          </cell>
          <cell r="AN157">
            <v>3</v>
          </cell>
          <cell r="AO157">
            <v>0</v>
          </cell>
          <cell r="AP157">
            <v>0</v>
          </cell>
          <cell r="AQ157">
            <v>0</v>
          </cell>
          <cell r="AR157">
            <v>3</v>
          </cell>
          <cell r="BF157">
            <v>9</v>
          </cell>
          <cell r="BG157">
            <v>9.9</v>
          </cell>
          <cell r="BH157">
            <v>8.4857142857142858</v>
          </cell>
          <cell r="BI157">
            <v>3</v>
          </cell>
          <cell r="BJ157">
            <v>3</v>
          </cell>
        </row>
        <row r="158">
          <cell r="D158" t="str">
            <v>Prešovská univerzita v Prešove</v>
          </cell>
          <cell r="E158" t="str">
            <v>Gréckokatolícka teologická fakulta</v>
          </cell>
          <cell r="AN158">
            <v>67</v>
          </cell>
          <cell r="AO158">
            <v>70</v>
          </cell>
          <cell r="AP158">
            <v>0</v>
          </cell>
          <cell r="AQ158">
            <v>0</v>
          </cell>
          <cell r="AR158">
            <v>67</v>
          </cell>
          <cell r="BF158">
            <v>75.099999999999994</v>
          </cell>
          <cell r="BG158">
            <v>75.099999999999994</v>
          </cell>
          <cell r="BH158">
            <v>75.099999999999994</v>
          </cell>
          <cell r="BI158">
            <v>70</v>
          </cell>
          <cell r="BJ158">
            <v>0</v>
          </cell>
        </row>
        <row r="159">
          <cell r="D159" t="str">
            <v>Prešovská univerzita v Prešove</v>
          </cell>
          <cell r="E159" t="str">
            <v>Pravoslávna bohoslovecká fakulta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7</v>
          </cell>
          <cell r="BJ159">
            <v>0</v>
          </cell>
        </row>
        <row r="160">
          <cell r="D160" t="str">
            <v>Univerzita Pavla Jozefa Šafárika v Košiciach</v>
          </cell>
          <cell r="E160" t="str">
            <v>Fakulta verejnej správy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1</v>
          </cell>
          <cell r="BJ160">
            <v>0</v>
          </cell>
        </row>
        <row r="161">
          <cell r="D161" t="str">
            <v>Akadémia ozbrojených síl generála Milana Rastislava Štefánika</v>
          </cell>
          <cell r="E161">
            <v>0</v>
          </cell>
          <cell r="AN161">
            <v>23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23</v>
          </cell>
          <cell r="BJ161">
            <v>0</v>
          </cell>
        </row>
        <row r="162">
          <cell r="D162" t="str">
            <v>Akadémia ozbrojených síl generála Milana Rastislava Štefánika</v>
          </cell>
          <cell r="E162">
            <v>0</v>
          </cell>
          <cell r="AN162">
            <v>7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7</v>
          </cell>
          <cell r="BJ162">
            <v>0</v>
          </cell>
        </row>
        <row r="163">
          <cell r="D163" t="str">
            <v>Akadémia ozbrojených síl generála Milana Rastislava Štefánika</v>
          </cell>
          <cell r="E163">
            <v>0</v>
          </cell>
          <cell r="AN163">
            <v>2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2</v>
          </cell>
          <cell r="BJ163">
            <v>0</v>
          </cell>
        </row>
        <row r="164">
          <cell r="D164" t="str">
            <v>Katolícka univerzita v Ružomberku</v>
          </cell>
          <cell r="E164" t="str">
            <v>Pedagogická fakulta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11</v>
          </cell>
          <cell r="BJ164">
            <v>0</v>
          </cell>
        </row>
        <row r="165">
          <cell r="D165" t="str">
            <v>Univerzita Pavla Jozefa Šafárika v Košiciach</v>
          </cell>
          <cell r="E165" t="str">
            <v>Prírodovedecká fakulta</v>
          </cell>
          <cell r="AN165">
            <v>8</v>
          </cell>
          <cell r="AO165">
            <v>0</v>
          </cell>
          <cell r="AP165">
            <v>0</v>
          </cell>
          <cell r="AQ165">
            <v>0</v>
          </cell>
          <cell r="AR165">
            <v>8</v>
          </cell>
          <cell r="BF165">
            <v>24</v>
          </cell>
          <cell r="BG165">
            <v>51.12</v>
          </cell>
          <cell r="BH165">
            <v>25.56</v>
          </cell>
          <cell r="BI165">
            <v>10</v>
          </cell>
          <cell r="BJ165">
            <v>8</v>
          </cell>
        </row>
        <row r="166">
          <cell r="D166" t="str">
            <v>Univerzita Pavla Jozefa Šafárika v Košiciach</v>
          </cell>
          <cell r="E166" t="str">
            <v>Prírodovedecká fakulta</v>
          </cell>
          <cell r="AN166">
            <v>5</v>
          </cell>
          <cell r="AO166">
            <v>0</v>
          </cell>
          <cell r="AP166">
            <v>0</v>
          </cell>
          <cell r="AQ166">
            <v>5</v>
          </cell>
          <cell r="AR166">
            <v>5</v>
          </cell>
          <cell r="BF166">
            <v>15</v>
          </cell>
          <cell r="BG166">
            <v>31.95</v>
          </cell>
          <cell r="BH166">
            <v>31.95</v>
          </cell>
          <cell r="BI166">
            <v>6</v>
          </cell>
          <cell r="BJ166">
            <v>5</v>
          </cell>
        </row>
        <row r="167">
          <cell r="D167" t="str">
            <v>Univerzita Pavla Jozefa Šafárika v Košiciach</v>
          </cell>
          <cell r="E167" t="str">
            <v>Prírodovedecká fakulta</v>
          </cell>
          <cell r="AN167">
            <v>9</v>
          </cell>
          <cell r="AO167">
            <v>0</v>
          </cell>
          <cell r="AP167">
            <v>0</v>
          </cell>
          <cell r="AQ167">
            <v>9</v>
          </cell>
          <cell r="AR167">
            <v>9</v>
          </cell>
          <cell r="BF167">
            <v>27</v>
          </cell>
          <cell r="BG167">
            <v>57.51</v>
          </cell>
          <cell r="BH167">
            <v>57.51</v>
          </cell>
          <cell r="BI167">
            <v>10</v>
          </cell>
          <cell r="BJ167">
            <v>9</v>
          </cell>
        </row>
        <row r="168">
          <cell r="D168" t="str">
            <v>Ekonomická univerzita v Bratislave</v>
          </cell>
          <cell r="E168" t="str">
            <v>Fakulta hospodárskej informatiky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2</v>
          </cell>
          <cell r="BJ168">
            <v>0</v>
          </cell>
        </row>
        <row r="169">
          <cell r="D169" t="str">
            <v>Univerzita Pavla Jozefa Šafárika v Košiciach</v>
          </cell>
          <cell r="E169" t="str">
            <v>Lekárska fakulta</v>
          </cell>
          <cell r="AN169">
            <v>17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17</v>
          </cell>
          <cell r="BJ169">
            <v>0</v>
          </cell>
        </row>
        <row r="170">
          <cell r="D170" t="str">
            <v>Univerzita Pavla Jozefa Šafárika v Košiciach</v>
          </cell>
          <cell r="E170" t="str">
            <v>Lekárska fakulta</v>
          </cell>
          <cell r="AN170">
            <v>13</v>
          </cell>
          <cell r="AO170">
            <v>0</v>
          </cell>
          <cell r="AP170">
            <v>0</v>
          </cell>
          <cell r="AQ170">
            <v>0</v>
          </cell>
          <cell r="AR170">
            <v>13</v>
          </cell>
          <cell r="BF170">
            <v>39</v>
          </cell>
          <cell r="BG170">
            <v>132.99</v>
          </cell>
          <cell r="BH170">
            <v>132.99</v>
          </cell>
          <cell r="BI170">
            <v>13</v>
          </cell>
          <cell r="BJ170">
            <v>13</v>
          </cell>
        </row>
        <row r="171">
          <cell r="D171" t="str">
            <v>Univerzita Komenského v Bratislave</v>
          </cell>
          <cell r="E171" t="str">
            <v>Fakulta matematiky, fyziky a informatiky</v>
          </cell>
          <cell r="AN171">
            <v>14</v>
          </cell>
          <cell r="AO171">
            <v>0</v>
          </cell>
          <cell r="AP171">
            <v>0</v>
          </cell>
          <cell r="AQ171">
            <v>14</v>
          </cell>
          <cell r="AR171">
            <v>14</v>
          </cell>
          <cell r="BF171">
            <v>42</v>
          </cell>
          <cell r="BG171">
            <v>89.46</v>
          </cell>
          <cell r="BH171">
            <v>89.46</v>
          </cell>
          <cell r="BI171">
            <v>16</v>
          </cell>
          <cell r="BJ171">
            <v>14</v>
          </cell>
        </row>
        <row r="172">
          <cell r="D172" t="str">
            <v>Univerzita Komenského v Bratislave</v>
          </cell>
          <cell r="E172" t="str">
            <v>Fakulta matematiky, fyziky a informatiky</v>
          </cell>
          <cell r="AN172">
            <v>10</v>
          </cell>
          <cell r="AO172">
            <v>0</v>
          </cell>
          <cell r="AP172">
            <v>0</v>
          </cell>
          <cell r="AQ172">
            <v>10</v>
          </cell>
          <cell r="AR172">
            <v>10</v>
          </cell>
          <cell r="BF172">
            <v>30</v>
          </cell>
          <cell r="BG172">
            <v>63.9</v>
          </cell>
          <cell r="BH172">
            <v>63.9</v>
          </cell>
          <cell r="BI172">
            <v>11</v>
          </cell>
          <cell r="BJ172">
            <v>10</v>
          </cell>
        </row>
        <row r="173">
          <cell r="D173" t="str">
            <v>Univerzita Komenského v Bratislave</v>
          </cell>
          <cell r="E173" t="str">
            <v>Fakulta matematiky, fyziky a informatiky</v>
          </cell>
          <cell r="AN173">
            <v>9</v>
          </cell>
          <cell r="AO173">
            <v>0</v>
          </cell>
          <cell r="AP173">
            <v>0</v>
          </cell>
          <cell r="AQ173">
            <v>9</v>
          </cell>
          <cell r="AR173">
            <v>9</v>
          </cell>
          <cell r="BF173">
            <v>27</v>
          </cell>
          <cell r="BG173">
            <v>57.51</v>
          </cell>
          <cell r="BH173">
            <v>57.51</v>
          </cell>
          <cell r="BI173">
            <v>10</v>
          </cell>
          <cell r="BJ173">
            <v>9</v>
          </cell>
        </row>
        <row r="174">
          <cell r="D174" t="str">
            <v>Univerzita Pavla Jozefa Šafárika v Košiciach</v>
          </cell>
          <cell r="E174" t="str">
            <v>Právnická fakulta</v>
          </cell>
          <cell r="AN174">
            <v>6</v>
          </cell>
          <cell r="AO174">
            <v>0</v>
          </cell>
          <cell r="AP174">
            <v>0</v>
          </cell>
          <cell r="AQ174">
            <v>0</v>
          </cell>
          <cell r="AR174">
            <v>6</v>
          </cell>
          <cell r="BF174">
            <v>24</v>
          </cell>
          <cell r="BG174">
            <v>26.400000000000002</v>
          </cell>
          <cell r="BH174">
            <v>26.400000000000002</v>
          </cell>
          <cell r="BI174">
            <v>8</v>
          </cell>
          <cell r="BJ174">
            <v>6</v>
          </cell>
        </row>
        <row r="175">
          <cell r="D175" t="str">
            <v>Vysoká škola výtvarných umení v Bratislave</v>
          </cell>
          <cell r="E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1</v>
          </cell>
          <cell r="BJ175">
            <v>0</v>
          </cell>
        </row>
        <row r="176">
          <cell r="D176" t="str">
            <v>Vysoká škola výtvarných umení v Bratislave</v>
          </cell>
          <cell r="E176">
            <v>0</v>
          </cell>
          <cell r="AN176">
            <v>10</v>
          </cell>
          <cell r="AO176">
            <v>0</v>
          </cell>
          <cell r="AP176">
            <v>0</v>
          </cell>
          <cell r="AQ176">
            <v>0</v>
          </cell>
          <cell r="AR176">
            <v>10</v>
          </cell>
          <cell r="BF176">
            <v>40</v>
          </cell>
          <cell r="BG176">
            <v>44</v>
          </cell>
          <cell r="BH176">
            <v>44</v>
          </cell>
          <cell r="BI176">
            <v>13</v>
          </cell>
          <cell r="BJ176">
            <v>10</v>
          </cell>
        </row>
        <row r="177">
          <cell r="D177" t="str">
            <v>Vysoká škola výtvarných umení v Bratislave</v>
          </cell>
          <cell r="E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1</v>
          </cell>
          <cell r="BJ177">
            <v>0</v>
          </cell>
        </row>
        <row r="178">
          <cell r="D178" t="str">
            <v>Univerzita Komenského v Bratislave</v>
          </cell>
          <cell r="E178" t="str">
            <v>Lekárska fakulta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30</v>
          </cell>
          <cell r="BJ178">
            <v>0</v>
          </cell>
        </row>
        <row r="179">
          <cell r="D179" t="str">
            <v>Univerzita Komenského v Bratislave</v>
          </cell>
          <cell r="E179" t="str">
            <v>Lekárska fakulta</v>
          </cell>
          <cell r="AN179">
            <v>1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2</v>
          </cell>
          <cell r="BJ179">
            <v>0</v>
          </cell>
        </row>
        <row r="180">
          <cell r="D180" t="str">
            <v>Univerzita Komenského v Bratislave</v>
          </cell>
          <cell r="E180" t="str">
            <v>Lekárska fakulta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25</v>
          </cell>
          <cell r="BJ180">
            <v>0</v>
          </cell>
        </row>
        <row r="181">
          <cell r="D181" t="str">
            <v>Univerzita Komenského v Bratislave</v>
          </cell>
          <cell r="E181" t="str">
            <v>Lekárska fakulta</v>
          </cell>
          <cell r="AN181">
            <v>225</v>
          </cell>
          <cell r="AO181">
            <v>241</v>
          </cell>
          <cell r="AP181">
            <v>0</v>
          </cell>
          <cell r="AQ181">
            <v>0</v>
          </cell>
          <cell r="AR181">
            <v>225</v>
          </cell>
          <cell r="BF181">
            <v>274.5</v>
          </cell>
          <cell r="BG181">
            <v>859.18499999999995</v>
          </cell>
          <cell r="BH181">
            <v>859.18499999999995</v>
          </cell>
          <cell r="BI181">
            <v>241</v>
          </cell>
          <cell r="BJ181">
            <v>0</v>
          </cell>
        </row>
        <row r="182">
          <cell r="D182" t="str">
            <v>Univerzita Komenského v Bratislave</v>
          </cell>
          <cell r="E182" t="str">
            <v>Lekárska fakulta</v>
          </cell>
          <cell r="AN182">
            <v>1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7</v>
          </cell>
          <cell r="BJ182">
            <v>0</v>
          </cell>
        </row>
        <row r="183">
          <cell r="D183" t="str">
            <v>Univerzita Komenského v Bratislave</v>
          </cell>
          <cell r="E183" t="str">
            <v>Lekárska fakulta</v>
          </cell>
          <cell r="AN183">
            <v>0</v>
          </cell>
          <cell r="AO183">
            <v>804</v>
          </cell>
          <cell r="AP183">
            <v>0</v>
          </cell>
          <cell r="AQ183">
            <v>0</v>
          </cell>
          <cell r="AR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804</v>
          </cell>
          <cell r="BJ183">
            <v>0</v>
          </cell>
        </row>
        <row r="184">
          <cell r="D184" t="str">
            <v>Univerzita Komenského v Bratislave</v>
          </cell>
          <cell r="E184" t="str">
            <v>Jesseniova lekárska fakulta v Martine</v>
          </cell>
          <cell r="AN184">
            <v>703</v>
          </cell>
          <cell r="AO184">
            <v>732</v>
          </cell>
          <cell r="AP184">
            <v>0</v>
          </cell>
          <cell r="AQ184">
            <v>703</v>
          </cell>
          <cell r="AR184">
            <v>703</v>
          </cell>
          <cell r="BF184">
            <v>823.3</v>
          </cell>
          <cell r="BG184">
            <v>2576.9289999999996</v>
          </cell>
          <cell r="BH184">
            <v>2526.8915436893199</v>
          </cell>
          <cell r="BI184">
            <v>732</v>
          </cell>
          <cell r="BJ184">
            <v>0</v>
          </cell>
        </row>
        <row r="185">
          <cell r="D185" t="str">
            <v>Univerzita Komenského v Bratislave</v>
          </cell>
          <cell r="E185" t="str">
            <v>Jesseniova lekárska fakulta v Martine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4</v>
          </cell>
          <cell r="BJ185">
            <v>0</v>
          </cell>
        </row>
        <row r="186">
          <cell r="D186" t="str">
            <v>Univerzita Komenského v Bratislave</v>
          </cell>
          <cell r="E186" t="str">
            <v>Jesseniova lekárska fakulta v Martine</v>
          </cell>
          <cell r="AN186">
            <v>1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13</v>
          </cell>
          <cell r="BJ186">
            <v>0</v>
          </cell>
        </row>
        <row r="187">
          <cell r="D187" t="str">
            <v>Univerzita Komenského v Bratislave</v>
          </cell>
          <cell r="E187" t="str">
            <v>Jesseniova lekárska fakulta v Martine</v>
          </cell>
          <cell r="AN187">
            <v>3</v>
          </cell>
          <cell r="AO187">
            <v>625</v>
          </cell>
          <cell r="AP187">
            <v>0</v>
          </cell>
          <cell r="AQ187">
            <v>3</v>
          </cell>
          <cell r="AR187">
            <v>3</v>
          </cell>
          <cell r="BF187">
            <v>3.2</v>
          </cell>
          <cell r="BG187">
            <v>10.016</v>
          </cell>
          <cell r="BH187">
            <v>10.016</v>
          </cell>
          <cell r="BI187">
            <v>625</v>
          </cell>
          <cell r="BJ187">
            <v>0</v>
          </cell>
        </row>
        <row r="188">
          <cell r="D188" t="str">
            <v>Univerzita Komenského v Bratislave</v>
          </cell>
          <cell r="E188" t="str">
            <v>Fakulta sociálnych a ekonomických vied</v>
          </cell>
          <cell r="AN188">
            <v>1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</v>
          </cell>
          <cell r="BJ188">
            <v>0</v>
          </cell>
        </row>
        <row r="189">
          <cell r="D189" t="str">
            <v>Univerzita Pavla Jozefa Šafárika v Košiciach</v>
          </cell>
          <cell r="E189" t="str">
            <v>Lekárska fakulta</v>
          </cell>
          <cell r="AN189">
            <v>112</v>
          </cell>
          <cell r="AO189">
            <v>1215</v>
          </cell>
          <cell r="AP189">
            <v>0</v>
          </cell>
          <cell r="AQ189">
            <v>112</v>
          </cell>
          <cell r="AR189">
            <v>112</v>
          </cell>
          <cell r="BF189">
            <v>100.9</v>
          </cell>
          <cell r="BG189">
            <v>315.81700000000001</v>
          </cell>
          <cell r="BH189">
            <v>307.04430555555558</v>
          </cell>
          <cell r="BI189">
            <v>1215</v>
          </cell>
          <cell r="BJ189">
            <v>0</v>
          </cell>
        </row>
        <row r="190">
          <cell r="D190" t="str">
            <v>Univerzita Komenského v Bratislave</v>
          </cell>
          <cell r="E190" t="str">
            <v>Filozofická fakulta</v>
          </cell>
          <cell r="AN190">
            <v>13</v>
          </cell>
          <cell r="AO190">
            <v>0</v>
          </cell>
          <cell r="AP190">
            <v>0</v>
          </cell>
          <cell r="AQ190">
            <v>0</v>
          </cell>
          <cell r="AR190">
            <v>13</v>
          </cell>
          <cell r="BF190">
            <v>39</v>
          </cell>
          <cell r="BG190">
            <v>42.900000000000006</v>
          </cell>
          <cell r="BH190">
            <v>42.900000000000006</v>
          </cell>
          <cell r="BI190">
            <v>18</v>
          </cell>
          <cell r="BJ190">
            <v>13</v>
          </cell>
        </row>
        <row r="191">
          <cell r="D191" t="str">
            <v>Univerzita Komenského v Bratislave</v>
          </cell>
          <cell r="E191" t="str">
            <v>Filozofická fakulta</v>
          </cell>
          <cell r="AN191">
            <v>1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2</v>
          </cell>
          <cell r="BJ191">
            <v>0</v>
          </cell>
        </row>
        <row r="192">
          <cell r="D192" t="str">
            <v>Univerzita Komenského v Bratislave</v>
          </cell>
          <cell r="E192" t="str">
            <v>Filozofická fakulta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5</v>
          </cell>
          <cell r="BJ192">
            <v>0</v>
          </cell>
        </row>
        <row r="193">
          <cell r="D193" t="str">
            <v>Univerzita Komenského v Bratislave</v>
          </cell>
          <cell r="E193" t="str">
            <v>Filozofická fakulta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6</v>
          </cell>
          <cell r="BJ193">
            <v>0</v>
          </cell>
        </row>
        <row r="194">
          <cell r="D194" t="str">
            <v>Stredoeurópska vysoká škola v Skalici</v>
          </cell>
          <cell r="E194">
            <v>0</v>
          </cell>
          <cell r="AN194">
            <v>271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271</v>
          </cell>
          <cell r="BJ194">
            <v>0</v>
          </cell>
        </row>
        <row r="195">
          <cell r="D195" t="str">
            <v>Univerzita Komenského v Bratislave</v>
          </cell>
          <cell r="E195" t="str">
            <v>Rímskokatolícka cyrilometodská bohoslovecká fakulta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3</v>
          </cell>
          <cell r="BJ195">
            <v>0</v>
          </cell>
        </row>
        <row r="196">
          <cell r="D196" t="str">
            <v>Univerzita Komenského v Bratislave</v>
          </cell>
          <cell r="E196" t="str">
            <v>Farmaceutická fakulta</v>
          </cell>
          <cell r="AN196">
            <v>12</v>
          </cell>
          <cell r="AO196">
            <v>0</v>
          </cell>
          <cell r="AP196">
            <v>0</v>
          </cell>
          <cell r="AQ196">
            <v>0</v>
          </cell>
          <cell r="AR196">
            <v>12</v>
          </cell>
          <cell r="BF196">
            <v>36</v>
          </cell>
          <cell r="BG196">
            <v>76.679999999999993</v>
          </cell>
          <cell r="BH196">
            <v>76.679999999999993</v>
          </cell>
          <cell r="BI196">
            <v>12</v>
          </cell>
          <cell r="BJ196">
            <v>12</v>
          </cell>
        </row>
        <row r="197">
          <cell r="D197" t="str">
            <v>Univerzita Komenského v Bratislave</v>
          </cell>
          <cell r="E197" t="str">
            <v>Farmaceutická fakulta</v>
          </cell>
          <cell r="AN197">
            <v>2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5</v>
          </cell>
          <cell r="BJ197">
            <v>0</v>
          </cell>
        </row>
        <row r="198">
          <cell r="D198" t="str">
            <v>Univerzita Komenského v Bratislave</v>
          </cell>
          <cell r="E198" t="str">
            <v>Farmaceutická fakulta</v>
          </cell>
          <cell r="AN198">
            <v>836</v>
          </cell>
          <cell r="AO198">
            <v>893</v>
          </cell>
          <cell r="AP198">
            <v>0</v>
          </cell>
          <cell r="AQ198">
            <v>0</v>
          </cell>
          <cell r="AR198">
            <v>836</v>
          </cell>
          <cell r="BF198">
            <v>924.9</v>
          </cell>
          <cell r="BG198">
            <v>2894.9369999999999</v>
          </cell>
          <cell r="BH198">
            <v>2853.5807571428572</v>
          </cell>
          <cell r="BI198">
            <v>893</v>
          </cell>
          <cell r="BJ198">
            <v>0</v>
          </cell>
        </row>
        <row r="199">
          <cell r="D199" t="str">
            <v>Univerzita Komenského v Bratislave</v>
          </cell>
          <cell r="E199" t="str">
            <v>Prírodovedecká fakulta</v>
          </cell>
          <cell r="AN199">
            <v>36</v>
          </cell>
          <cell r="AO199">
            <v>0</v>
          </cell>
          <cell r="AP199">
            <v>0</v>
          </cell>
          <cell r="AQ199">
            <v>36</v>
          </cell>
          <cell r="AR199">
            <v>36</v>
          </cell>
          <cell r="BF199">
            <v>108</v>
          </cell>
          <cell r="BG199">
            <v>230.04</v>
          </cell>
          <cell r="BH199">
            <v>230.04</v>
          </cell>
          <cell r="BI199">
            <v>37</v>
          </cell>
          <cell r="BJ199">
            <v>36</v>
          </cell>
        </row>
        <row r="200">
          <cell r="D200" t="str">
            <v>Univerzita Komenského v Bratislave</v>
          </cell>
          <cell r="E200" t="str">
            <v>Prírodovedecká fakulta</v>
          </cell>
          <cell r="AN200">
            <v>19</v>
          </cell>
          <cell r="AO200">
            <v>0</v>
          </cell>
          <cell r="AP200">
            <v>0</v>
          </cell>
          <cell r="AQ200">
            <v>19</v>
          </cell>
          <cell r="AR200">
            <v>19</v>
          </cell>
          <cell r="BF200">
            <v>57</v>
          </cell>
          <cell r="BG200">
            <v>121.41</v>
          </cell>
          <cell r="BH200">
            <v>121.41</v>
          </cell>
          <cell r="BI200">
            <v>21</v>
          </cell>
          <cell r="BJ200">
            <v>19</v>
          </cell>
        </row>
        <row r="201">
          <cell r="D201" t="str">
            <v>Univerzita Komenského v Bratislave</v>
          </cell>
          <cell r="E201" t="str">
            <v>Prírodovedecká fakulta</v>
          </cell>
          <cell r="AN201">
            <v>8</v>
          </cell>
          <cell r="AO201">
            <v>0</v>
          </cell>
          <cell r="AP201">
            <v>0</v>
          </cell>
          <cell r="AQ201">
            <v>8</v>
          </cell>
          <cell r="AR201">
            <v>8</v>
          </cell>
          <cell r="BF201">
            <v>24</v>
          </cell>
          <cell r="BG201">
            <v>51.12</v>
          </cell>
          <cell r="BH201">
            <v>51.12</v>
          </cell>
          <cell r="BI201">
            <v>9</v>
          </cell>
          <cell r="BJ201">
            <v>8</v>
          </cell>
        </row>
        <row r="202">
          <cell r="D202" t="str">
            <v>Univerzita Komenského v Bratislave</v>
          </cell>
          <cell r="E202" t="str">
            <v>Prírodovedecká fakulta</v>
          </cell>
          <cell r="AN202">
            <v>22</v>
          </cell>
          <cell r="AO202">
            <v>0</v>
          </cell>
          <cell r="AP202">
            <v>0</v>
          </cell>
          <cell r="AQ202">
            <v>0</v>
          </cell>
          <cell r="AR202">
            <v>22</v>
          </cell>
          <cell r="BF202">
            <v>66</v>
          </cell>
          <cell r="BG202">
            <v>140.57999999999998</v>
          </cell>
          <cell r="BH202">
            <v>93.72</v>
          </cell>
          <cell r="BI202">
            <v>25</v>
          </cell>
          <cell r="BJ202">
            <v>22</v>
          </cell>
        </row>
        <row r="203">
          <cell r="D203" t="str">
            <v>Univerzita Komenského v Bratislave</v>
          </cell>
          <cell r="E203" t="str">
            <v>Prírodovedecká fakulta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1</v>
          </cell>
          <cell r="BJ203">
            <v>0</v>
          </cell>
        </row>
        <row r="204">
          <cell r="D204" t="str">
            <v>Trnavská univerzita v Trnave</v>
          </cell>
          <cell r="E204" t="str">
            <v>Teologická fakulta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1</v>
          </cell>
          <cell r="BJ204">
            <v>0</v>
          </cell>
        </row>
        <row r="205">
          <cell r="D205" t="str">
            <v>Univerzita Mateja Bela v Banskej Bystrici</v>
          </cell>
          <cell r="E205" t="str">
            <v>Filozofická fakulta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1</v>
          </cell>
          <cell r="BJ205">
            <v>0</v>
          </cell>
        </row>
        <row r="206">
          <cell r="D206" t="str">
            <v>Univerzita Mateja Bela v Banskej Bystrici</v>
          </cell>
          <cell r="E206" t="str">
            <v>Filozofická fakulta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1</v>
          </cell>
          <cell r="BJ206">
            <v>0</v>
          </cell>
        </row>
        <row r="207">
          <cell r="D207" t="str">
            <v>Univerzita Pavla Jozefa Šafárika v Košiciach</v>
          </cell>
          <cell r="E207" t="str">
            <v>Prírodovedecká fakulta</v>
          </cell>
          <cell r="AN207">
            <v>24</v>
          </cell>
          <cell r="AO207">
            <v>29</v>
          </cell>
          <cell r="AP207">
            <v>29</v>
          </cell>
          <cell r="AQ207">
            <v>24</v>
          </cell>
          <cell r="AR207">
            <v>24</v>
          </cell>
          <cell r="BF207">
            <v>22.2</v>
          </cell>
          <cell r="BG207">
            <v>32.856000000000002</v>
          </cell>
          <cell r="BH207">
            <v>32.856000000000002</v>
          </cell>
          <cell r="BI207">
            <v>29</v>
          </cell>
          <cell r="BJ207">
            <v>0</v>
          </cell>
        </row>
        <row r="208">
          <cell r="D208" t="str">
            <v>Univerzita Pavla Jozefa Šafárika v Košiciach</v>
          </cell>
          <cell r="E208" t="str">
            <v>Prírodovedecká fakulta</v>
          </cell>
          <cell r="AN208">
            <v>6</v>
          </cell>
          <cell r="AO208">
            <v>6</v>
          </cell>
          <cell r="AP208">
            <v>6</v>
          </cell>
          <cell r="AQ208">
            <v>6</v>
          </cell>
          <cell r="AR208">
            <v>6</v>
          </cell>
          <cell r="BF208">
            <v>5.0999999999999996</v>
          </cell>
          <cell r="BG208">
            <v>7.1399999999999988</v>
          </cell>
          <cell r="BH208">
            <v>7.1399999999999988</v>
          </cell>
          <cell r="BI208">
            <v>6</v>
          </cell>
          <cell r="BJ208">
            <v>0</v>
          </cell>
        </row>
        <row r="209">
          <cell r="D209" t="str">
            <v>Univerzita Pavla Jozefa Šafárika v Košiciach</v>
          </cell>
          <cell r="E209" t="str">
            <v>Filozofická fakulta</v>
          </cell>
          <cell r="AN209">
            <v>2</v>
          </cell>
          <cell r="AO209">
            <v>2</v>
          </cell>
          <cell r="AP209">
            <v>0</v>
          </cell>
          <cell r="AQ209">
            <v>0</v>
          </cell>
          <cell r="AR209">
            <v>2</v>
          </cell>
          <cell r="BF209">
            <v>2</v>
          </cell>
          <cell r="BG209">
            <v>2.08</v>
          </cell>
          <cell r="BH209">
            <v>1.9746835443037973</v>
          </cell>
          <cell r="BI209">
            <v>2</v>
          </cell>
          <cell r="BJ209">
            <v>0</v>
          </cell>
        </row>
        <row r="210">
          <cell r="D210" t="str">
            <v>Univerzita Pavla Jozefa Šafárika v Košiciach</v>
          </cell>
          <cell r="E210" t="str">
            <v>Prírodovedecká fakulta</v>
          </cell>
          <cell r="AN210">
            <v>13</v>
          </cell>
          <cell r="AO210">
            <v>0</v>
          </cell>
          <cell r="AP210">
            <v>0</v>
          </cell>
          <cell r="AQ210">
            <v>13</v>
          </cell>
          <cell r="AR210">
            <v>13</v>
          </cell>
          <cell r="BF210">
            <v>39</v>
          </cell>
          <cell r="BG210">
            <v>83.07</v>
          </cell>
          <cell r="BH210">
            <v>83.07</v>
          </cell>
          <cell r="BI210">
            <v>13</v>
          </cell>
          <cell r="BJ210">
            <v>13</v>
          </cell>
        </row>
        <row r="211">
          <cell r="D211" t="str">
            <v>Univerzita Pavla Jozefa Šafárika v Košiciach</v>
          </cell>
          <cell r="E211" t="str">
            <v>Lekárska fakulta</v>
          </cell>
          <cell r="AN211">
            <v>3</v>
          </cell>
          <cell r="AO211">
            <v>0</v>
          </cell>
          <cell r="AP211">
            <v>0</v>
          </cell>
          <cell r="AQ211">
            <v>0</v>
          </cell>
          <cell r="AR211">
            <v>3</v>
          </cell>
          <cell r="BF211">
            <v>9</v>
          </cell>
          <cell r="BG211">
            <v>30.69</v>
          </cell>
          <cell r="BH211">
            <v>30.69</v>
          </cell>
          <cell r="BI211">
            <v>3</v>
          </cell>
          <cell r="BJ211">
            <v>3</v>
          </cell>
        </row>
        <row r="212">
          <cell r="D212" t="str">
            <v>Univerzita Pavla Jozefa Šafárika v Košiciach</v>
          </cell>
          <cell r="E212" t="str">
            <v>Lekárska fakulta</v>
          </cell>
          <cell r="AN212">
            <v>236</v>
          </cell>
          <cell r="AO212">
            <v>249</v>
          </cell>
          <cell r="AP212">
            <v>0</v>
          </cell>
          <cell r="AQ212">
            <v>0</v>
          </cell>
          <cell r="AR212">
            <v>236</v>
          </cell>
          <cell r="BF212">
            <v>277.7</v>
          </cell>
          <cell r="BG212">
            <v>869.20099999999991</v>
          </cell>
          <cell r="BH212">
            <v>850.30532608695648</v>
          </cell>
          <cell r="BI212">
            <v>249</v>
          </cell>
          <cell r="BJ212">
            <v>0</v>
          </cell>
        </row>
        <row r="213">
          <cell r="D213" t="str">
            <v>Univerzita Pavla Jozefa Šafárika v Košiciach</v>
          </cell>
          <cell r="E213" t="str">
            <v>Lekárska fakulta</v>
          </cell>
          <cell r="AN213">
            <v>23</v>
          </cell>
          <cell r="AO213">
            <v>180</v>
          </cell>
          <cell r="AP213">
            <v>0</v>
          </cell>
          <cell r="AQ213">
            <v>0</v>
          </cell>
          <cell r="AR213">
            <v>23</v>
          </cell>
          <cell r="BF213">
            <v>19.899999999999999</v>
          </cell>
          <cell r="BG213">
            <v>62.286999999999992</v>
          </cell>
          <cell r="BH213">
            <v>60.93293478260869</v>
          </cell>
          <cell r="BI213">
            <v>180</v>
          </cell>
          <cell r="BJ213">
            <v>0</v>
          </cell>
        </row>
        <row r="214">
          <cell r="D214" t="str">
            <v>Univerzita Komenského v Bratislave</v>
          </cell>
          <cell r="E214" t="str">
            <v>Rímskokatolícka cyrilometodská bohoslovecká fakulta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1</v>
          </cell>
          <cell r="BJ214">
            <v>0</v>
          </cell>
        </row>
        <row r="215">
          <cell r="D215" t="str">
            <v>Univerzita Pavla Jozefa Šafárika v Košiciach</v>
          </cell>
          <cell r="E215" t="str">
            <v>Právnická fakulta</v>
          </cell>
          <cell r="AN215">
            <v>354</v>
          </cell>
          <cell r="AO215">
            <v>402</v>
          </cell>
          <cell r="AP215">
            <v>0</v>
          </cell>
          <cell r="AQ215">
            <v>0</v>
          </cell>
          <cell r="AR215">
            <v>354</v>
          </cell>
          <cell r="BF215">
            <v>309.60000000000002</v>
          </cell>
          <cell r="BG215">
            <v>309.60000000000002</v>
          </cell>
          <cell r="BH215">
            <v>305.5792207792208</v>
          </cell>
          <cell r="BI215">
            <v>402</v>
          </cell>
          <cell r="BJ215">
            <v>0</v>
          </cell>
        </row>
        <row r="216">
          <cell r="D216" t="str">
            <v>Univerzita Mateja Bela v Banskej Bystrici</v>
          </cell>
          <cell r="E216" t="str">
            <v>Ekonomická fakulta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1</v>
          </cell>
          <cell r="BJ216">
            <v>0</v>
          </cell>
        </row>
        <row r="217">
          <cell r="D217" t="str">
            <v>Univerzita Komenského v Bratislave</v>
          </cell>
          <cell r="E217" t="str">
            <v>Evanjelická bohoslovecká fakulta</v>
          </cell>
          <cell r="AN217">
            <v>29</v>
          </cell>
          <cell r="AO217">
            <v>36</v>
          </cell>
          <cell r="AP217">
            <v>0</v>
          </cell>
          <cell r="AQ217">
            <v>0</v>
          </cell>
          <cell r="AR217">
            <v>29</v>
          </cell>
          <cell r="BF217">
            <v>33.5</v>
          </cell>
          <cell r="BG217">
            <v>33.5</v>
          </cell>
          <cell r="BH217">
            <v>33.5</v>
          </cell>
          <cell r="BI217">
            <v>36</v>
          </cell>
          <cell r="BJ217">
            <v>0</v>
          </cell>
        </row>
        <row r="218">
          <cell r="D218" t="str">
            <v>Univerzita sv. Cyrila a Metoda v Trnave</v>
          </cell>
          <cell r="E218" t="str">
            <v>Fakulta sociálnych vied</v>
          </cell>
          <cell r="AN218">
            <v>96</v>
          </cell>
          <cell r="AO218">
            <v>103</v>
          </cell>
          <cell r="AP218">
            <v>0</v>
          </cell>
          <cell r="AQ218">
            <v>0</v>
          </cell>
          <cell r="AR218">
            <v>96</v>
          </cell>
          <cell r="BF218">
            <v>144</v>
          </cell>
          <cell r="BG218">
            <v>144</v>
          </cell>
          <cell r="BH218">
            <v>129.6</v>
          </cell>
          <cell r="BI218">
            <v>103</v>
          </cell>
          <cell r="BJ218">
            <v>0</v>
          </cell>
        </row>
        <row r="219">
          <cell r="D219" t="str">
            <v>Univerzita Konštantína Filozofa v Nitre</v>
          </cell>
          <cell r="E219" t="str">
            <v>Fakulta prírodných vied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1</v>
          </cell>
          <cell r="BJ219">
            <v>0</v>
          </cell>
        </row>
        <row r="220">
          <cell r="D220" t="str">
            <v>Univerzita Komenského v Bratislave</v>
          </cell>
          <cell r="E220" t="str">
            <v>Fakulta telesnej výchovy a športu</v>
          </cell>
          <cell r="AN220">
            <v>65</v>
          </cell>
          <cell r="AO220">
            <v>83</v>
          </cell>
          <cell r="AP220">
            <v>0</v>
          </cell>
          <cell r="AQ220">
            <v>0</v>
          </cell>
          <cell r="AR220">
            <v>65</v>
          </cell>
          <cell r="BF220">
            <v>56.9</v>
          </cell>
          <cell r="BG220">
            <v>67.710999999999999</v>
          </cell>
          <cell r="BH220">
            <v>67.710999999999999</v>
          </cell>
          <cell r="BI220">
            <v>83</v>
          </cell>
          <cell r="BJ220">
            <v>0</v>
          </cell>
        </row>
        <row r="221">
          <cell r="D221" t="str">
            <v>Univerzita Komenského v Bratislave</v>
          </cell>
          <cell r="E221" t="str">
            <v>Filozofická fakulta</v>
          </cell>
          <cell r="AN221">
            <v>11</v>
          </cell>
          <cell r="AO221">
            <v>0</v>
          </cell>
          <cell r="AP221">
            <v>0</v>
          </cell>
          <cell r="AQ221">
            <v>0</v>
          </cell>
          <cell r="AR221">
            <v>11</v>
          </cell>
          <cell r="BF221">
            <v>33</v>
          </cell>
          <cell r="BG221">
            <v>36.300000000000004</v>
          </cell>
          <cell r="BH221">
            <v>36.300000000000004</v>
          </cell>
          <cell r="BI221">
            <v>13</v>
          </cell>
          <cell r="BJ221">
            <v>11</v>
          </cell>
        </row>
        <row r="222">
          <cell r="D222" t="str">
            <v>Univerzita Komenského v Bratislave</v>
          </cell>
          <cell r="E222" t="str">
            <v>Filozofická fakulta</v>
          </cell>
          <cell r="AN222">
            <v>12</v>
          </cell>
          <cell r="AO222">
            <v>0</v>
          </cell>
          <cell r="AP222">
            <v>0</v>
          </cell>
          <cell r="AQ222">
            <v>0</v>
          </cell>
          <cell r="AR222">
            <v>12</v>
          </cell>
          <cell r="BF222">
            <v>36</v>
          </cell>
          <cell r="BG222">
            <v>39.6</v>
          </cell>
          <cell r="BH222">
            <v>39.6</v>
          </cell>
          <cell r="BI222">
            <v>14</v>
          </cell>
          <cell r="BJ222">
            <v>12</v>
          </cell>
        </row>
        <row r="223">
          <cell r="D223" t="str">
            <v>Univerzita Komenského v Bratislave</v>
          </cell>
          <cell r="E223" t="str">
            <v>Filozofická fakulta</v>
          </cell>
          <cell r="AN223">
            <v>7</v>
          </cell>
          <cell r="AO223">
            <v>0</v>
          </cell>
          <cell r="AP223">
            <v>0</v>
          </cell>
          <cell r="AQ223">
            <v>0</v>
          </cell>
          <cell r="AR223">
            <v>7</v>
          </cell>
          <cell r="BF223">
            <v>21</v>
          </cell>
          <cell r="BG223">
            <v>23.1</v>
          </cell>
          <cell r="BH223">
            <v>23.1</v>
          </cell>
          <cell r="BI223">
            <v>8</v>
          </cell>
          <cell r="BJ223">
            <v>7</v>
          </cell>
        </row>
        <row r="224">
          <cell r="D224" t="str">
            <v>Univerzita Komenského v Bratislave</v>
          </cell>
          <cell r="E224" t="str">
            <v>Filozofická fakulta</v>
          </cell>
          <cell r="AN224">
            <v>5</v>
          </cell>
          <cell r="AO224">
            <v>0</v>
          </cell>
          <cell r="AP224">
            <v>0</v>
          </cell>
          <cell r="AQ224">
            <v>0</v>
          </cell>
          <cell r="AR224">
            <v>5</v>
          </cell>
          <cell r="BF224">
            <v>15</v>
          </cell>
          <cell r="BG224">
            <v>16.5</v>
          </cell>
          <cell r="BH224">
            <v>16.5</v>
          </cell>
          <cell r="BI224">
            <v>6</v>
          </cell>
          <cell r="BJ224">
            <v>5</v>
          </cell>
        </row>
        <row r="225">
          <cell r="D225" t="str">
            <v>Univerzita Komenského v Bratislave</v>
          </cell>
          <cell r="E225" t="str">
            <v>Filozofická fakulta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4</v>
          </cell>
          <cell r="BJ225">
            <v>0</v>
          </cell>
        </row>
        <row r="226">
          <cell r="D226" t="str">
            <v>Univerzita Komenského v Bratislave</v>
          </cell>
          <cell r="E226" t="str">
            <v>Filozofická fakulta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3</v>
          </cell>
          <cell r="BJ226">
            <v>0</v>
          </cell>
        </row>
        <row r="227">
          <cell r="D227" t="str">
            <v>Univerzita Komenského v Bratislave</v>
          </cell>
          <cell r="E227" t="str">
            <v>Filozofická fakulta</v>
          </cell>
          <cell r="AN227">
            <v>214</v>
          </cell>
          <cell r="AO227">
            <v>241</v>
          </cell>
          <cell r="AP227">
            <v>0</v>
          </cell>
          <cell r="AQ227">
            <v>0</v>
          </cell>
          <cell r="AR227">
            <v>214</v>
          </cell>
          <cell r="BF227">
            <v>187.9</v>
          </cell>
          <cell r="BG227">
            <v>187.9</v>
          </cell>
          <cell r="BH227">
            <v>182.68055555555557</v>
          </cell>
          <cell r="BI227">
            <v>241</v>
          </cell>
          <cell r="BJ227">
            <v>0</v>
          </cell>
        </row>
        <row r="228">
          <cell r="D228" t="str">
            <v>Univerzita Komenského v Bratislave</v>
          </cell>
          <cell r="E228" t="str">
            <v>Filozofická fakulta</v>
          </cell>
          <cell r="AN228">
            <v>35</v>
          </cell>
          <cell r="AO228">
            <v>41</v>
          </cell>
          <cell r="AP228">
            <v>0</v>
          </cell>
          <cell r="AQ228">
            <v>0</v>
          </cell>
          <cell r="AR228">
            <v>35</v>
          </cell>
          <cell r="BF228">
            <v>28.7</v>
          </cell>
          <cell r="BG228">
            <v>28.7</v>
          </cell>
          <cell r="BH228">
            <v>28.7</v>
          </cell>
          <cell r="BI228">
            <v>41</v>
          </cell>
          <cell r="BJ228">
            <v>0</v>
          </cell>
        </row>
        <row r="229">
          <cell r="D229" t="str">
            <v>Univerzita Komenského v Bratislave</v>
          </cell>
          <cell r="E229" t="str">
            <v>Filozofická fakulta</v>
          </cell>
          <cell r="AN229">
            <v>3</v>
          </cell>
          <cell r="AO229">
            <v>6</v>
          </cell>
          <cell r="AP229">
            <v>0</v>
          </cell>
          <cell r="AQ229">
            <v>0</v>
          </cell>
          <cell r="AR229">
            <v>3</v>
          </cell>
          <cell r="BF229">
            <v>2.4</v>
          </cell>
          <cell r="BG229">
            <v>2.496</v>
          </cell>
          <cell r="BH229">
            <v>2.496</v>
          </cell>
          <cell r="BI229">
            <v>6</v>
          </cell>
          <cell r="BJ229">
            <v>0</v>
          </cell>
        </row>
        <row r="230">
          <cell r="D230" t="str">
            <v>Univerzita Komenského v Bratislave</v>
          </cell>
          <cell r="E230" t="str">
            <v>Filozofická fakulta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8</v>
          </cell>
          <cell r="BJ230">
            <v>0</v>
          </cell>
        </row>
        <row r="231">
          <cell r="D231" t="str">
            <v>Univerzita Komenského v Bratislave</v>
          </cell>
          <cell r="E231" t="str">
            <v>Pedagogická fakulta</v>
          </cell>
          <cell r="AN231">
            <v>3</v>
          </cell>
          <cell r="AO231">
            <v>0</v>
          </cell>
          <cell r="AP231">
            <v>0</v>
          </cell>
          <cell r="AQ231">
            <v>0</v>
          </cell>
          <cell r="AR231">
            <v>3</v>
          </cell>
          <cell r="BF231">
            <v>9</v>
          </cell>
          <cell r="BG231">
            <v>9.9</v>
          </cell>
          <cell r="BH231">
            <v>9.9</v>
          </cell>
          <cell r="BI231">
            <v>3</v>
          </cell>
          <cell r="BJ231">
            <v>3</v>
          </cell>
        </row>
        <row r="232">
          <cell r="D232" t="str">
            <v>Univerzita Komenského v Bratislave</v>
          </cell>
          <cell r="E232" t="str">
            <v>Pedagogická fakulta</v>
          </cell>
          <cell r="AN232">
            <v>95</v>
          </cell>
          <cell r="AO232">
            <v>100</v>
          </cell>
          <cell r="AP232">
            <v>0</v>
          </cell>
          <cell r="AQ232">
            <v>0</v>
          </cell>
          <cell r="AR232">
            <v>95</v>
          </cell>
          <cell r="BF232">
            <v>109</v>
          </cell>
          <cell r="BG232">
            <v>129.71</v>
          </cell>
          <cell r="BH232">
            <v>117.35666666666667</v>
          </cell>
          <cell r="BI232">
            <v>100</v>
          </cell>
          <cell r="BJ232">
            <v>0</v>
          </cell>
        </row>
        <row r="233">
          <cell r="D233" t="str">
            <v>Akadémia ozbrojených síl generála Milana Rastislava Štefánika</v>
          </cell>
          <cell r="E233">
            <v>0</v>
          </cell>
          <cell r="AN233">
            <v>4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4</v>
          </cell>
          <cell r="BJ233">
            <v>0</v>
          </cell>
        </row>
        <row r="234">
          <cell r="D234" t="str">
            <v>Akadémia ozbrojených síl generála Milana Rastislava Štefánika</v>
          </cell>
          <cell r="E234">
            <v>0</v>
          </cell>
          <cell r="AN234">
            <v>1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1</v>
          </cell>
          <cell r="BJ234">
            <v>0</v>
          </cell>
        </row>
        <row r="235">
          <cell r="D235" t="str">
            <v>Katolícka univerzita v Ružomberku</v>
          </cell>
          <cell r="E235" t="str">
            <v>Filozofická fakulta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1</v>
          </cell>
          <cell r="BJ235">
            <v>0</v>
          </cell>
        </row>
        <row r="236">
          <cell r="D236" t="str">
            <v>Univerzita Komenského v Bratislave</v>
          </cell>
          <cell r="E236" t="str">
            <v>Jesseniova lekárska fakulta v Martine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30</v>
          </cell>
          <cell r="BJ236">
            <v>0</v>
          </cell>
        </row>
        <row r="237">
          <cell r="D237" t="str">
            <v>Univerzita Komenského v Bratislave</v>
          </cell>
          <cell r="E237" t="str">
            <v>Jesseniova lekárska fakulta v Martine</v>
          </cell>
          <cell r="AN237">
            <v>51</v>
          </cell>
          <cell r="AO237">
            <v>54</v>
          </cell>
          <cell r="AP237">
            <v>0</v>
          </cell>
          <cell r="AQ237">
            <v>0</v>
          </cell>
          <cell r="AR237">
            <v>51</v>
          </cell>
          <cell r="BF237">
            <v>61.3</v>
          </cell>
          <cell r="BG237">
            <v>191.86899999999997</v>
          </cell>
          <cell r="BH237">
            <v>191.86899999999997</v>
          </cell>
          <cell r="BI237">
            <v>54</v>
          </cell>
          <cell r="BJ237">
            <v>0</v>
          </cell>
        </row>
        <row r="238">
          <cell r="D238" t="str">
            <v>Univerzita Komenského v Bratislave</v>
          </cell>
          <cell r="E238" t="str">
            <v>Jesseniova lekárska fakulta v Martine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16</v>
          </cell>
          <cell r="BJ238">
            <v>0</v>
          </cell>
        </row>
        <row r="239">
          <cell r="D239" t="str">
            <v>Ekonomická univerzita v Bratislave</v>
          </cell>
          <cell r="E239" t="str">
            <v>Národohospodárska fakulta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1</v>
          </cell>
          <cell r="BJ239">
            <v>0</v>
          </cell>
        </row>
        <row r="240">
          <cell r="D240" t="str">
            <v>Ekonomická univerzita v Bratislave</v>
          </cell>
          <cell r="E240" t="str">
            <v>Fakulta medzinárodných vzťahov</v>
          </cell>
          <cell r="AN240">
            <v>11</v>
          </cell>
          <cell r="AO240">
            <v>0</v>
          </cell>
          <cell r="AP240">
            <v>0</v>
          </cell>
          <cell r="AQ240">
            <v>0</v>
          </cell>
          <cell r="AR240">
            <v>11</v>
          </cell>
          <cell r="BF240">
            <v>44</v>
          </cell>
          <cell r="BG240">
            <v>48.400000000000006</v>
          </cell>
          <cell r="BH240">
            <v>48.400000000000006</v>
          </cell>
          <cell r="BI240">
            <v>13</v>
          </cell>
          <cell r="BJ240">
            <v>11</v>
          </cell>
        </row>
        <row r="241">
          <cell r="D241" t="str">
            <v>Ekonomická univerzita v Bratislave</v>
          </cell>
          <cell r="E241" t="str">
            <v>Národohospodárska fakulta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1</v>
          </cell>
          <cell r="BJ241">
            <v>0</v>
          </cell>
        </row>
        <row r="242">
          <cell r="D242" t="str">
            <v>Ekonomická univerzita v Bratislave</v>
          </cell>
          <cell r="E242" t="str">
            <v>Národohospodárska fakulta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1</v>
          </cell>
          <cell r="BJ242">
            <v>0</v>
          </cell>
        </row>
        <row r="243">
          <cell r="D243" t="str">
            <v>Ekonomická univerzita v Bratislave</v>
          </cell>
          <cell r="E243" t="str">
            <v>Fakulta medzinárodných vzťahov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10</v>
          </cell>
          <cell r="BJ243">
            <v>0</v>
          </cell>
        </row>
        <row r="244">
          <cell r="D244" t="str">
            <v>Univerzita Komenského v Bratislave</v>
          </cell>
          <cell r="E244" t="str">
            <v>Fakulta matematiky, fyziky a informatiky</v>
          </cell>
          <cell r="AN244">
            <v>2</v>
          </cell>
          <cell r="AO244">
            <v>0</v>
          </cell>
          <cell r="AP244">
            <v>0</v>
          </cell>
          <cell r="AQ244">
            <v>2</v>
          </cell>
          <cell r="AR244">
            <v>2</v>
          </cell>
          <cell r="BF244">
            <v>6</v>
          </cell>
          <cell r="BG244">
            <v>12.78</v>
          </cell>
          <cell r="BH244">
            <v>12.78</v>
          </cell>
          <cell r="BI244">
            <v>3</v>
          </cell>
          <cell r="BJ244">
            <v>2</v>
          </cell>
        </row>
        <row r="245">
          <cell r="D245" t="str">
            <v>Univerzita Komenského v Bratislave</v>
          </cell>
          <cell r="E245" t="str">
            <v>Fakulta matematiky, fyziky a informatiky</v>
          </cell>
          <cell r="AN245">
            <v>11</v>
          </cell>
          <cell r="AO245">
            <v>0</v>
          </cell>
          <cell r="AP245">
            <v>0</v>
          </cell>
          <cell r="AQ245">
            <v>11</v>
          </cell>
          <cell r="AR245">
            <v>11</v>
          </cell>
          <cell r="BF245">
            <v>33</v>
          </cell>
          <cell r="BG245">
            <v>70.289999999999992</v>
          </cell>
          <cell r="BH245">
            <v>70.289999999999992</v>
          </cell>
          <cell r="BI245">
            <v>14</v>
          </cell>
          <cell r="BJ245">
            <v>11</v>
          </cell>
        </row>
        <row r="246">
          <cell r="D246" t="str">
            <v>Univerzita Komenského v Bratislave</v>
          </cell>
          <cell r="E246" t="str">
            <v>Fakulta matematiky, fyziky a informatiky</v>
          </cell>
          <cell r="AN246">
            <v>13</v>
          </cell>
          <cell r="AO246">
            <v>0</v>
          </cell>
          <cell r="AP246">
            <v>0</v>
          </cell>
          <cell r="AQ246">
            <v>13</v>
          </cell>
          <cell r="AR246">
            <v>13</v>
          </cell>
          <cell r="BF246">
            <v>39</v>
          </cell>
          <cell r="BG246">
            <v>83.07</v>
          </cell>
          <cell r="BH246">
            <v>83.07</v>
          </cell>
          <cell r="BI246">
            <v>16</v>
          </cell>
          <cell r="BJ246">
            <v>13</v>
          </cell>
        </row>
        <row r="247">
          <cell r="D247" t="str">
            <v>Univerzita Komenského v Bratislave</v>
          </cell>
          <cell r="E247" t="str">
            <v>Fakulta matematiky, fyziky a informatiky</v>
          </cell>
          <cell r="AN247">
            <v>7</v>
          </cell>
          <cell r="AO247">
            <v>0</v>
          </cell>
          <cell r="AP247">
            <v>0</v>
          </cell>
          <cell r="AQ247">
            <v>7</v>
          </cell>
          <cell r="AR247">
            <v>7</v>
          </cell>
          <cell r="BF247">
            <v>21</v>
          </cell>
          <cell r="BG247">
            <v>44.73</v>
          </cell>
          <cell r="BH247">
            <v>44.73</v>
          </cell>
          <cell r="BI247">
            <v>8</v>
          </cell>
          <cell r="BJ247">
            <v>7</v>
          </cell>
        </row>
        <row r="248">
          <cell r="D248" t="str">
            <v>Univerzita Komenského v Bratislave</v>
          </cell>
          <cell r="E248" t="str">
            <v>Fakulta matematiky, fyziky a informatiky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3</v>
          </cell>
          <cell r="BJ248">
            <v>0</v>
          </cell>
        </row>
        <row r="249">
          <cell r="D249" t="str">
            <v>Univerzita Komenského v Bratislave</v>
          </cell>
          <cell r="E249" t="str">
            <v>Fakulta matematiky, fyziky a informatiky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1</v>
          </cell>
          <cell r="BJ249">
            <v>0</v>
          </cell>
        </row>
        <row r="250">
          <cell r="D250" t="str">
            <v>Univerzita Komenského v Bratislave</v>
          </cell>
          <cell r="E250" t="str">
            <v>Farmaceutická fakulta</v>
          </cell>
          <cell r="AN250">
            <v>4</v>
          </cell>
          <cell r="AO250">
            <v>101</v>
          </cell>
          <cell r="AP250">
            <v>0</v>
          </cell>
          <cell r="AQ250">
            <v>0</v>
          </cell>
          <cell r="AR250">
            <v>4</v>
          </cell>
          <cell r="BF250">
            <v>3.4</v>
          </cell>
          <cell r="BG250">
            <v>10.641999999999999</v>
          </cell>
          <cell r="BH250">
            <v>10.489971428571428</v>
          </cell>
          <cell r="BI250">
            <v>101</v>
          </cell>
          <cell r="BJ250">
            <v>0</v>
          </cell>
        </row>
        <row r="251">
          <cell r="D251" t="str">
            <v>Technická univerzita vo Zvolene</v>
          </cell>
          <cell r="E251" t="str">
            <v>Drevárska fakulta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1</v>
          </cell>
          <cell r="BJ251">
            <v>0</v>
          </cell>
        </row>
        <row r="252">
          <cell r="D252" t="str">
            <v>Technická univerzita vo Zvolene</v>
          </cell>
          <cell r="E252" t="str">
            <v>Drevárska fakulta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4</v>
          </cell>
          <cell r="BJ252">
            <v>0</v>
          </cell>
        </row>
        <row r="253">
          <cell r="D253" t="str">
            <v>Technická univerzita v Košiciach</v>
          </cell>
          <cell r="E253" t="str">
            <v>Strojnícka fakulta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4</v>
          </cell>
          <cell r="BJ253">
            <v>0</v>
          </cell>
        </row>
        <row r="254">
          <cell r="D254" t="str">
            <v>Technická univerzita v Košiciach</v>
          </cell>
          <cell r="E254" t="str">
            <v>Fakulta baníctva, ekológie, riadenia a geotechnológií</v>
          </cell>
          <cell r="AN254">
            <v>4</v>
          </cell>
          <cell r="AO254">
            <v>0</v>
          </cell>
          <cell r="AP254">
            <v>0</v>
          </cell>
          <cell r="AQ254">
            <v>4</v>
          </cell>
          <cell r="AR254">
            <v>4</v>
          </cell>
          <cell r="BF254">
            <v>16</v>
          </cell>
          <cell r="BG254">
            <v>34.08</v>
          </cell>
          <cell r="BH254">
            <v>34.08</v>
          </cell>
          <cell r="BI254">
            <v>4</v>
          </cell>
          <cell r="BJ254">
            <v>4</v>
          </cell>
        </row>
        <row r="255">
          <cell r="D255" t="str">
            <v>Katolícka univerzita v Ružomberku</v>
          </cell>
          <cell r="E255" t="str">
            <v>Pedagogická fakulta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9</v>
          </cell>
          <cell r="BJ255">
            <v>0</v>
          </cell>
        </row>
        <row r="256">
          <cell r="D256" t="str">
            <v>Univerzita Konštantína Filozofa v Nitre</v>
          </cell>
          <cell r="E256" t="str">
            <v>Filozofická fakulta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0.5</v>
          </cell>
          <cell r="BJ256">
            <v>0</v>
          </cell>
        </row>
        <row r="257">
          <cell r="D257" t="str">
            <v>Univerzita Konštantína Filozofa v Nitre</v>
          </cell>
          <cell r="E257" t="str">
            <v>Filozofická fakulta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1</v>
          </cell>
          <cell r="BJ257">
            <v>0</v>
          </cell>
        </row>
        <row r="258">
          <cell r="D258" t="str">
            <v>Univerzita Komenského v Bratislave</v>
          </cell>
          <cell r="E258" t="str">
            <v>Lekárska fakulta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14</v>
          </cell>
          <cell r="BJ258">
            <v>0</v>
          </cell>
        </row>
        <row r="259">
          <cell r="D259" t="str">
            <v>Univerzita Komenského v Bratislave</v>
          </cell>
          <cell r="E259" t="str">
            <v>Lekárska fakulta</v>
          </cell>
          <cell r="AN259">
            <v>0</v>
          </cell>
          <cell r="AO259">
            <v>123</v>
          </cell>
          <cell r="AP259">
            <v>0</v>
          </cell>
          <cell r="AQ259">
            <v>0</v>
          </cell>
          <cell r="AR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123</v>
          </cell>
          <cell r="BJ259">
            <v>0</v>
          </cell>
        </row>
        <row r="260">
          <cell r="D260" t="str">
            <v>Univerzita Komenského v Bratislave</v>
          </cell>
          <cell r="E260" t="str">
            <v>Lekárska fakulta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16</v>
          </cell>
          <cell r="BJ260">
            <v>0</v>
          </cell>
        </row>
        <row r="261">
          <cell r="D261" t="str">
            <v>Vysoká škola ekonómie a manažmentu verejnej správy v Bratislave</v>
          </cell>
          <cell r="E261">
            <v>0</v>
          </cell>
          <cell r="AN261">
            <v>410</v>
          </cell>
          <cell r="AO261">
            <v>410</v>
          </cell>
          <cell r="AP261">
            <v>0</v>
          </cell>
          <cell r="AQ261">
            <v>0</v>
          </cell>
          <cell r="AR261">
            <v>410</v>
          </cell>
          <cell r="BF261">
            <v>615</v>
          </cell>
          <cell r="BG261">
            <v>639.6</v>
          </cell>
          <cell r="BH261">
            <v>560.45217391304345</v>
          </cell>
          <cell r="BI261">
            <v>410</v>
          </cell>
          <cell r="BJ261">
            <v>0</v>
          </cell>
        </row>
        <row r="262">
          <cell r="D262" t="str">
            <v>Akadémia médií, odborná vysoká škola mediálnej a marketingovej komunikácie v Bratislave</v>
          </cell>
          <cell r="E262">
            <v>0</v>
          </cell>
          <cell r="AN262">
            <v>1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1</v>
          </cell>
          <cell r="BJ262">
            <v>0</v>
          </cell>
        </row>
        <row r="263">
          <cell r="D263" t="str">
            <v>Akadémia médií, odborná vysoká škola mediálnej a marketingovej komunikácie v Bratislave</v>
          </cell>
          <cell r="E263">
            <v>0</v>
          </cell>
          <cell r="AN263">
            <v>25</v>
          </cell>
          <cell r="AO263">
            <v>25</v>
          </cell>
          <cell r="AP263">
            <v>0</v>
          </cell>
          <cell r="AQ263">
            <v>0</v>
          </cell>
          <cell r="AR263">
            <v>25</v>
          </cell>
          <cell r="BF263">
            <v>37.5</v>
          </cell>
          <cell r="BG263">
            <v>44.625</v>
          </cell>
          <cell r="BH263">
            <v>38.98732206405694</v>
          </cell>
          <cell r="BI263">
            <v>25</v>
          </cell>
          <cell r="BJ263">
            <v>0</v>
          </cell>
        </row>
        <row r="264">
          <cell r="D264" t="str">
            <v>Univerzita Konštantína Filozofa v Nitre</v>
          </cell>
          <cell r="E264" t="str">
            <v>Filozofická fakulta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3</v>
          </cell>
          <cell r="BJ264">
            <v>0</v>
          </cell>
        </row>
        <row r="265">
          <cell r="D265" t="str">
            <v>Univerzita Komenského v Bratislave</v>
          </cell>
          <cell r="E265" t="str">
            <v>Fakulta sociálnych a ekonomických vied</v>
          </cell>
          <cell r="AN265">
            <v>151</v>
          </cell>
          <cell r="AO265">
            <v>162</v>
          </cell>
          <cell r="AP265">
            <v>0</v>
          </cell>
          <cell r="AQ265">
            <v>0</v>
          </cell>
          <cell r="AR265">
            <v>151</v>
          </cell>
          <cell r="BF265">
            <v>132.69999999999999</v>
          </cell>
          <cell r="BG265">
            <v>132.69999999999999</v>
          </cell>
          <cell r="BH265">
            <v>132.69999999999999</v>
          </cell>
          <cell r="BI265">
            <v>162</v>
          </cell>
          <cell r="BJ265">
            <v>0</v>
          </cell>
        </row>
        <row r="266">
          <cell r="D266" t="str">
            <v>Univerzita Komenského v Bratislave</v>
          </cell>
          <cell r="E266" t="str">
            <v>Právnická fakulta</v>
          </cell>
          <cell r="AN266">
            <v>6</v>
          </cell>
          <cell r="AO266">
            <v>0</v>
          </cell>
          <cell r="AP266">
            <v>0</v>
          </cell>
          <cell r="AQ266">
            <v>0</v>
          </cell>
          <cell r="AR266">
            <v>6</v>
          </cell>
          <cell r="BF266">
            <v>24</v>
          </cell>
          <cell r="BG266">
            <v>26.400000000000002</v>
          </cell>
          <cell r="BH266">
            <v>26.400000000000002</v>
          </cell>
          <cell r="BI266">
            <v>7</v>
          </cell>
          <cell r="BJ266">
            <v>6</v>
          </cell>
        </row>
        <row r="267">
          <cell r="D267" t="str">
            <v>Univerzita Komenského v Bratislave</v>
          </cell>
          <cell r="E267" t="str">
            <v>Právnická fakulta</v>
          </cell>
          <cell r="AN267">
            <v>1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17</v>
          </cell>
          <cell r="BJ267">
            <v>0</v>
          </cell>
        </row>
        <row r="268">
          <cell r="D268" t="str">
            <v>Univerzita Komenského v Bratislave</v>
          </cell>
          <cell r="E268" t="str">
            <v>Právnická fakulta</v>
          </cell>
          <cell r="AN268">
            <v>4</v>
          </cell>
          <cell r="AO268">
            <v>42</v>
          </cell>
          <cell r="AP268">
            <v>0</v>
          </cell>
          <cell r="AQ268">
            <v>0</v>
          </cell>
          <cell r="AR268">
            <v>4</v>
          </cell>
          <cell r="BF268">
            <v>4</v>
          </cell>
          <cell r="BG268">
            <v>4</v>
          </cell>
          <cell r="BH268">
            <v>3.9663865546218489</v>
          </cell>
          <cell r="BI268">
            <v>42</v>
          </cell>
          <cell r="BJ268">
            <v>0</v>
          </cell>
        </row>
        <row r="269">
          <cell r="D269" t="str">
            <v>Slovenská technická univerzita v Bratislave</v>
          </cell>
          <cell r="E269" t="str">
            <v>Fakulta elektrotechniky a informatiky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2</v>
          </cell>
          <cell r="BJ269">
            <v>0</v>
          </cell>
        </row>
        <row r="270">
          <cell r="D270" t="str">
            <v>Slovenská technická univerzita v Bratislave</v>
          </cell>
          <cell r="E270" t="str">
            <v>Fakulta informatiky a informačných technológií</v>
          </cell>
          <cell r="AN270">
            <v>0</v>
          </cell>
          <cell r="AO270">
            <v>1</v>
          </cell>
          <cell r="AP270">
            <v>1</v>
          </cell>
          <cell r="AQ270">
            <v>0</v>
          </cell>
          <cell r="AR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1</v>
          </cell>
          <cell r="BJ270">
            <v>0</v>
          </cell>
        </row>
        <row r="271">
          <cell r="D271" t="str">
            <v>Slovenská technická univerzita v Bratislave</v>
          </cell>
          <cell r="E271" t="str">
            <v>Stavebná fakulta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1</v>
          </cell>
          <cell r="BJ271">
            <v>0</v>
          </cell>
        </row>
        <row r="272">
          <cell r="D272" t="str">
            <v>Slovenská technická univerzita v Bratislave</v>
          </cell>
          <cell r="E272" t="str">
            <v>Stavebná fakulta</v>
          </cell>
          <cell r="AN272">
            <v>26</v>
          </cell>
          <cell r="AO272">
            <v>0</v>
          </cell>
          <cell r="AP272">
            <v>0</v>
          </cell>
          <cell r="AQ272">
            <v>26</v>
          </cell>
          <cell r="AR272">
            <v>26</v>
          </cell>
          <cell r="BF272">
            <v>78</v>
          </cell>
          <cell r="BG272">
            <v>166.14</v>
          </cell>
          <cell r="BH272">
            <v>166.14</v>
          </cell>
          <cell r="BI272">
            <v>35</v>
          </cell>
          <cell r="BJ272">
            <v>26</v>
          </cell>
        </row>
        <row r="273">
          <cell r="D273" t="str">
            <v>Slovenská technická univerzita v Bratislave</v>
          </cell>
          <cell r="E273" t="str">
            <v>Stavebná fakulta</v>
          </cell>
          <cell r="AN273">
            <v>7</v>
          </cell>
          <cell r="AO273">
            <v>0</v>
          </cell>
          <cell r="AP273">
            <v>0</v>
          </cell>
          <cell r="AQ273">
            <v>0</v>
          </cell>
          <cell r="AR273">
            <v>7</v>
          </cell>
          <cell r="BF273">
            <v>21</v>
          </cell>
          <cell r="BG273">
            <v>44.73</v>
          </cell>
          <cell r="BH273">
            <v>36.597272727272724</v>
          </cell>
          <cell r="BI273">
            <v>10</v>
          </cell>
          <cell r="BJ273">
            <v>7</v>
          </cell>
        </row>
        <row r="274">
          <cell r="D274" t="str">
            <v>Slovenská technická univerzita v Bratislave</v>
          </cell>
          <cell r="E274" t="str">
            <v>Stavebná fakulta</v>
          </cell>
          <cell r="AN274">
            <v>10</v>
          </cell>
          <cell r="AO274">
            <v>0</v>
          </cell>
          <cell r="AP274">
            <v>0</v>
          </cell>
          <cell r="AQ274">
            <v>10</v>
          </cell>
          <cell r="AR274">
            <v>10</v>
          </cell>
          <cell r="BF274">
            <v>30</v>
          </cell>
          <cell r="BG274">
            <v>63.9</v>
          </cell>
          <cell r="BH274">
            <v>63.9</v>
          </cell>
          <cell r="BI274">
            <v>12</v>
          </cell>
          <cell r="BJ274">
            <v>10</v>
          </cell>
        </row>
        <row r="275">
          <cell r="D275" t="str">
            <v>Slovenská technická univerzita v Bratislave</v>
          </cell>
          <cell r="E275" t="str">
            <v>Materiálovotechnologická fakulta so sídlom v Trnave</v>
          </cell>
          <cell r="AN275">
            <v>121</v>
          </cell>
          <cell r="AO275">
            <v>165</v>
          </cell>
          <cell r="AP275">
            <v>165</v>
          </cell>
          <cell r="AQ275">
            <v>121</v>
          </cell>
          <cell r="AR275">
            <v>121</v>
          </cell>
          <cell r="BF275">
            <v>99.1</v>
          </cell>
          <cell r="BG275">
            <v>146.66799999999998</v>
          </cell>
          <cell r="BH275">
            <v>143.67477551020406</v>
          </cell>
          <cell r="BI275">
            <v>165</v>
          </cell>
          <cell r="BJ275">
            <v>0</v>
          </cell>
        </row>
        <row r="276">
          <cell r="D276" t="str">
            <v>Slovenská technická univerzita v Bratislave</v>
          </cell>
          <cell r="E276" t="str">
            <v>Fakulta informatiky a informačných technológií</v>
          </cell>
          <cell r="AN276">
            <v>16</v>
          </cell>
          <cell r="AO276">
            <v>0</v>
          </cell>
          <cell r="AP276">
            <v>0</v>
          </cell>
          <cell r="AQ276">
            <v>16</v>
          </cell>
          <cell r="AR276">
            <v>16</v>
          </cell>
          <cell r="BF276">
            <v>64</v>
          </cell>
          <cell r="BG276">
            <v>136.32</v>
          </cell>
          <cell r="BH276">
            <v>136.32</v>
          </cell>
          <cell r="BI276">
            <v>22</v>
          </cell>
          <cell r="BJ276">
            <v>16</v>
          </cell>
        </row>
        <row r="277">
          <cell r="D277" t="str">
            <v>Slovenská technická univerzita v Bratislave</v>
          </cell>
          <cell r="E277">
            <v>0</v>
          </cell>
          <cell r="AN277">
            <v>9</v>
          </cell>
          <cell r="AO277">
            <v>0</v>
          </cell>
          <cell r="AP277">
            <v>0</v>
          </cell>
          <cell r="AQ277">
            <v>9</v>
          </cell>
          <cell r="AR277">
            <v>9</v>
          </cell>
          <cell r="BF277">
            <v>36</v>
          </cell>
          <cell r="BG277">
            <v>76.679999999999993</v>
          </cell>
          <cell r="BH277">
            <v>76.679999999999993</v>
          </cell>
          <cell r="BI277">
            <v>10</v>
          </cell>
          <cell r="BJ277">
            <v>9</v>
          </cell>
        </row>
        <row r="278">
          <cell r="D278" t="str">
            <v>Slovenská technická univerzita v Bratislave</v>
          </cell>
          <cell r="E278" t="str">
            <v>Fakulta elektrotechniky a informatiky</v>
          </cell>
          <cell r="AN278">
            <v>604</v>
          </cell>
          <cell r="AO278">
            <v>766</v>
          </cell>
          <cell r="AP278">
            <v>766</v>
          </cell>
          <cell r="AQ278">
            <v>604</v>
          </cell>
          <cell r="AR278">
            <v>604</v>
          </cell>
          <cell r="BF278">
            <v>508.6</v>
          </cell>
          <cell r="BG278">
            <v>752.72800000000007</v>
          </cell>
          <cell r="BH278">
            <v>752.72800000000007</v>
          </cell>
          <cell r="BI278">
            <v>766</v>
          </cell>
          <cell r="BJ278">
            <v>0</v>
          </cell>
        </row>
        <row r="279">
          <cell r="D279" t="str">
            <v>Slovenská technická univerzita v Bratislave</v>
          </cell>
          <cell r="E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4</v>
          </cell>
          <cell r="BJ279">
            <v>0</v>
          </cell>
        </row>
        <row r="280">
          <cell r="D280" t="str">
            <v>Slovenská technická univerzita v Bratislave</v>
          </cell>
          <cell r="E280" t="str">
            <v>Fakulta chemickej a potravinárskej technológie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1</v>
          </cell>
          <cell r="BJ280">
            <v>0</v>
          </cell>
        </row>
        <row r="281">
          <cell r="D281" t="str">
            <v>Slovenská technická univerzita v Bratislave</v>
          </cell>
          <cell r="E281" t="str">
            <v>Fakulta architektúry a dizajnu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1</v>
          </cell>
          <cell r="BJ281">
            <v>0</v>
          </cell>
        </row>
        <row r="282">
          <cell r="D282" t="str">
            <v>Slovenská technická univerzita v Bratislave</v>
          </cell>
          <cell r="E282" t="str">
            <v>Fakulta informatiky a informačných technológií</v>
          </cell>
          <cell r="AN282">
            <v>3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3</v>
          </cell>
          <cell r="BJ282">
            <v>0</v>
          </cell>
        </row>
        <row r="283">
          <cell r="D283" t="str">
            <v>Slovenská technická univerzita v Bratislave</v>
          </cell>
          <cell r="E283" t="str">
            <v>Fakulta elektrotechniky a informatiky</v>
          </cell>
          <cell r="AN283">
            <v>125</v>
          </cell>
          <cell r="AO283">
            <v>176</v>
          </cell>
          <cell r="AP283">
            <v>176</v>
          </cell>
          <cell r="AQ283">
            <v>125</v>
          </cell>
          <cell r="AR283">
            <v>125</v>
          </cell>
          <cell r="BF283">
            <v>103.1</v>
          </cell>
          <cell r="BG283">
            <v>152.58799999999999</v>
          </cell>
          <cell r="BH283">
            <v>152.58799999999999</v>
          </cell>
          <cell r="BI283">
            <v>176</v>
          </cell>
          <cell r="BJ283">
            <v>0</v>
          </cell>
        </row>
        <row r="284">
          <cell r="D284" t="str">
            <v>Trenčianska univerzita Alexandra Dubčeka v Trenčíne</v>
          </cell>
          <cell r="E284">
            <v>0</v>
          </cell>
          <cell r="AN284">
            <v>5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14</v>
          </cell>
          <cell r="BJ284">
            <v>0</v>
          </cell>
        </row>
        <row r="285">
          <cell r="D285" t="str">
            <v>Trenčianska univerzita Alexandra Dubčeka v Trenčíne</v>
          </cell>
          <cell r="E285" t="str">
            <v>Fakulta priemyselných technológií v Púchove</v>
          </cell>
          <cell r="AN285">
            <v>2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2</v>
          </cell>
          <cell r="BJ285">
            <v>0</v>
          </cell>
        </row>
        <row r="286">
          <cell r="D286" t="str">
            <v>Trenčianska univerzita Alexandra Dubčeka v Trenčíne</v>
          </cell>
          <cell r="E286">
            <v>0</v>
          </cell>
          <cell r="AN286">
            <v>2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4</v>
          </cell>
          <cell r="BJ286">
            <v>0</v>
          </cell>
        </row>
        <row r="287">
          <cell r="D287" t="str">
            <v>Univerzita Komenského v Bratislave</v>
          </cell>
          <cell r="E287" t="str">
            <v>Prírodovedecká fakulta</v>
          </cell>
          <cell r="AN287">
            <v>2</v>
          </cell>
          <cell r="AO287">
            <v>0</v>
          </cell>
          <cell r="AP287">
            <v>0</v>
          </cell>
          <cell r="AQ287">
            <v>0</v>
          </cell>
          <cell r="AR287">
            <v>2</v>
          </cell>
          <cell r="BF287">
            <v>6</v>
          </cell>
          <cell r="BG287">
            <v>6.6000000000000005</v>
          </cell>
          <cell r="BH287">
            <v>6.6000000000000005</v>
          </cell>
          <cell r="BI287">
            <v>2</v>
          </cell>
          <cell r="BJ287">
            <v>2</v>
          </cell>
        </row>
        <row r="288">
          <cell r="D288" t="str">
            <v>Univerzita Komenského v Bratislave</v>
          </cell>
          <cell r="E288" t="str">
            <v>Prírodovedecká fakulta</v>
          </cell>
          <cell r="AN288">
            <v>4</v>
          </cell>
          <cell r="AO288">
            <v>0</v>
          </cell>
          <cell r="AP288">
            <v>0</v>
          </cell>
          <cell r="AQ288">
            <v>4</v>
          </cell>
          <cell r="AR288">
            <v>4</v>
          </cell>
          <cell r="BF288">
            <v>12</v>
          </cell>
          <cell r="BG288">
            <v>25.56</v>
          </cell>
          <cell r="BH288">
            <v>25.56</v>
          </cell>
          <cell r="BI288">
            <v>6</v>
          </cell>
          <cell r="BJ288">
            <v>4</v>
          </cell>
        </row>
        <row r="289">
          <cell r="D289" t="str">
            <v>Univerzita Komenského v Bratislave</v>
          </cell>
          <cell r="E289" t="str">
            <v>Prírodovedecká fakulta</v>
          </cell>
          <cell r="AN289">
            <v>10</v>
          </cell>
          <cell r="AO289">
            <v>0</v>
          </cell>
          <cell r="AP289">
            <v>0</v>
          </cell>
          <cell r="AQ289">
            <v>10</v>
          </cell>
          <cell r="AR289">
            <v>10</v>
          </cell>
          <cell r="BF289">
            <v>30</v>
          </cell>
          <cell r="BG289">
            <v>63.9</v>
          </cell>
          <cell r="BH289">
            <v>63.9</v>
          </cell>
          <cell r="BI289">
            <v>11</v>
          </cell>
          <cell r="BJ289">
            <v>10</v>
          </cell>
        </row>
        <row r="290">
          <cell r="D290" t="str">
            <v>Prešovská univerzita v Prešove</v>
          </cell>
          <cell r="E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3</v>
          </cell>
          <cell r="BJ290">
            <v>0</v>
          </cell>
        </row>
        <row r="291">
          <cell r="D291" t="str">
            <v>Prešovská univerzita v Prešove</v>
          </cell>
          <cell r="E291" t="str">
            <v>Pedagogická fakulta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6</v>
          </cell>
          <cell r="BJ291">
            <v>0</v>
          </cell>
        </row>
        <row r="292">
          <cell r="D292" t="str">
            <v>Prešovská univerzita v Prešove</v>
          </cell>
          <cell r="E292" t="str">
            <v>Filozofická fakulta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3</v>
          </cell>
          <cell r="BJ292">
            <v>0</v>
          </cell>
        </row>
        <row r="293">
          <cell r="D293" t="str">
            <v>Prešovská univerzita v Prešove</v>
          </cell>
          <cell r="E293" t="str">
            <v>Fakulta zdravotníckych odborov</v>
          </cell>
          <cell r="AN293">
            <v>1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31</v>
          </cell>
          <cell r="BJ293">
            <v>0</v>
          </cell>
        </row>
        <row r="294">
          <cell r="D294" t="str">
            <v>Prešovská univerzita v Prešove</v>
          </cell>
          <cell r="E294" t="str">
            <v>Fakulta humanitných a prírodných vied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4</v>
          </cell>
          <cell r="BJ294">
            <v>0</v>
          </cell>
        </row>
        <row r="295">
          <cell r="D295" t="str">
            <v>Prešovská univerzita v Prešove</v>
          </cell>
          <cell r="E295" t="str">
            <v>Filozofická fakulta</v>
          </cell>
          <cell r="AN295">
            <v>20</v>
          </cell>
          <cell r="AO295">
            <v>23</v>
          </cell>
          <cell r="AP295">
            <v>0</v>
          </cell>
          <cell r="AQ295">
            <v>0</v>
          </cell>
          <cell r="AR295">
            <v>20</v>
          </cell>
          <cell r="BF295">
            <v>17.3</v>
          </cell>
          <cell r="BG295">
            <v>25.950000000000003</v>
          </cell>
          <cell r="BH295">
            <v>25.950000000000003</v>
          </cell>
          <cell r="BI295">
            <v>23</v>
          </cell>
          <cell r="BJ295">
            <v>0</v>
          </cell>
        </row>
        <row r="296">
          <cell r="D296" t="str">
            <v>Prešovská univerzita v Prešove</v>
          </cell>
          <cell r="E296" t="str">
            <v>Filozofická fakulta</v>
          </cell>
          <cell r="AN296">
            <v>21.5</v>
          </cell>
          <cell r="AO296">
            <v>23.5</v>
          </cell>
          <cell r="AP296">
            <v>0</v>
          </cell>
          <cell r="AQ296">
            <v>0</v>
          </cell>
          <cell r="AR296">
            <v>21.5</v>
          </cell>
          <cell r="BF296">
            <v>16.399999999999999</v>
          </cell>
          <cell r="BG296">
            <v>24.599999999999998</v>
          </cell>
          <cell r="BH296">
            <v>24.599999999999998</v>
          </cell>
          <cell r="BI296">
            <v>23.5</v>
          </cell>
          <cell r="BJ296">
            <v>0</v>
          </cell>
        </row>
        <row r="297">
          <cell r="D297" t="str">
            <v>Slovenská poľnohospodárska univerzita v Nitre</v>
          </cell>
          <cell r="E297" t="str">
            <v>Fakulta agrobiológie a potravinových zdrojov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2</v>
          </cell>
          <cell r="BJ297">
            <v>0</v>
          </cell>
        </row>
        <row r="298">
          <cell r="D298" t="str">
            <v>Univerzita Mateja Bela v Banskej Bystrici</v>
          </cell>
          <cell r="E298" t="str">
            <v>Právnická fakulta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27</v>
          </cell>
          <cell r="BJ298">
            <v>0</v>
          </cell>
        </row>
        <row r="299">
          <cell r="D299" t="str">
            <v>Slovenská zdravotnícka univerzita v Bratislave</v>
          </cell>
          <cell r="E299" t="str">
            <v>Fakulta zdravotníctva so sídlom v Banskej Bystrici</v>
          </cell>
          <cell r="AN299">
            <v>20</v>
          </cell>
          <cell r="AO299">
            <v>21</v>
          </cell>
          <cell r="AP299">
            <v>0</v>
          </cell>
          <cell r="AQ299">
            <v>0</v>
          </cell>
          <cell r="AR299">
            <v>20</v>
          </cell>
          <cell r="BF299">
            <v>17</v>
          </cell>
          <cell r="BG299">
            <v>25.16</v>
          </cell>
          <cell r="BH299">
            <v>25.16</v>
          </cell>
          <cell r="BI299">
            <v>21</v>
          </cell>
          <cell r="BJ299">
            <v>0</v>
          </cell>
        </row>
        <row r="300">
          <cell r="D300" t="str">
            <v>Slovenská poľnohospodárska univerzita v Nitre</v>
          </cell>
          <cell r="E300" t="str">
            <v>Fakulta záhradníctva a krajinného inžinierstva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1</v>
          </cell>
          <cell r="BJ300">
            <v>0</v>
          </cell>
        </row>
        <row r="301">
          <cell r="D301" t="str">
            <v>Slovenská poľnohospodárska univerzita v Nitre</v>
          </cell>
          <cell r="E301" t="str">
            <v>Fakulta záhradníctva a krajinného inžinierstva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4</v>
          </cell>
          <cell r="BJ301">
            <v>0</v>
          </cell>
        </row>
        <row r="302">
          <cell r="D302" t="str">
            <v>Žilinská univerzita v Žiline</v>
          </cell>
          <cell r="E302" t="str">
            <v>Fakulta prevádzky a ekonomiky dopravy a spojov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5</v>
          </cell>
          <cell r="BJ302">
            <v>0</v>
          </cell>
        </row>
        <row r="303">
          <cell r="D303" t="str">
            <v>Univerzita Pavla Jozefa Šafárika v Košiciach</v>
          </cell>
          <cell r="E303" t="str">
            <v>Prírodovedecká fakulta</v>
          </cell>
          <cell r="AN303">
            <v>9</v>
          </cell>
          <cell r="AO303">
            <v>0</v>
          </cell>
          <cell r="AP303">
            <v>0</v>
          </cell>
          <cell r="AQ303">
            <v>9</v>
          </cell>
          <cell r="AR303">
            <v>9</v>
          </cell>
          <cell r="BF303">
            <v>27</v>
          </cell>
          <cell r="BG303">
            <v>57.51</v>
          </cell>
          <cell r="BH303">
            <v>57.51</v>
          </cell>
          <cell r="BI303">
            <v>9</v>
          </cell>
          <cell r="BJ303">
            <v>9</v>
          </cell>
        </row>
        <row r="304">
          <cell r="D304" t="str">
            <v>Katolícka univerzita v Ružomberku</v>
          </cell>
          <cell r="E304" t="str">
            <v>Pedagogická fakulta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2</v>
          </cell>
          <cell r="BJ304">
            <v>0</v>
          </cell>
        </row>
        <row r="305">
          <cell r="D305" t="str">
            <v>Univerzita veterinárskeho lekárstva a farmácie v Košiciach</v>
          </cell>
          <cell r="E305">
            <v>0</v>
          </cell>
          <cell r="AN305">
            <v>7</v>
          </cell>
          <cell r="AO305">
            <v>0</v>
          </cell>
          <cell r="AP305">
            <v>0</v>
          </cell>
          <cell r="AQ305">
            <v>0</v>
          </cell>
          <cell r="AR305">
            <v>7</v>
          </cell>
          <cell r="BF305">
            <v>21</v>
          </cell>
          <cell r="BG305">
            <v>44.73</v>
          </cell>
          <cell r="BH305">
            <v>44.73</v>
          </cell>
          <cell r="BI305">
            <v>7</v>
          </cell>
          <cell r="BJ305">
            <v>7</v>
          </cell>
        </row>
        <row r="306">
          <cell r="D306" t="str">
            <v>Hudobná a umelecká akadémia Jána Albrechta - Banská Štiavnica, s. r. o., odborná vysoká škola</v>
          </cell>
          <cell r="E306">
            <v>0</v>
          </cell>
          <cell r="AN306">
            <v>12</v>
          </cell>
          <cell r="AO306">
            <v>18</v>
          </cell>
          <cell r="AP306">
            <v>0</v>
          </cell>
          <cell r="AQ306">
            <v>0</v>
          </cell>
          <cell r="AR306">
            <v>12</v>
          </cell>
          <cell r="BF306">
            <v>12</v>
          </cell>
          <cell r="BG306">
            <v>38.76</v>
          </cell>
          <cell r="BH306">
            <v>38.76</v>
          </cell>
          <cell r="BI306">
            <v>18</v>
          </cell>
          <cell r="BJ306">
            <v>0</v>
          </cell>
        </row>
        <row r="307">
          <cell r="D307" t="str">
            <v>Hudobná a umelecká akadémia Jána Albrechta - Banská Štiavnica, s. r. o., odborná vysoká škola</v>
          </cell>
          <cell r="E307">
            <v>0</v>
          </cell>
          <cell r="AN307">
            <v>1</v>
          </cell>
          <cell r="AO307">
            <v>1</v>
          </cell>
          <cell r="AP307">
            <v>0</v>
          </cell>
          <cell r="AQ307">
            <v>0</v>
          </cell>
          <cell r="AR307">
            <v>1</v>
          </cell>
          <cell r="BF307">
            <v>1</v>
          </cell>
          <cell r="BG307">
            <v>3.23</v>
          </cell>
          <cell r="BH307">
            <v>3.23</v>
          </cell>
          <cell r="BI307">
            <v>1</v>
          </cell>
          <cell r="BJ307">
            <v>0</v>
          </cell>
        </row>
        <row r="308">
          <cell r="D308" t="str">
            <v>Vysoká škola manažmentu</v>
          </cell>
          <cell r="E308">
            <v>0</v>
          </cell>
          <cell r="AN308">
            <v>143</v>
          </cell>
          <cell r="AO308">
            <v>143</v>
          </cell>
          <cell r="AP308">
            <v>0</v>
          </cell>
          <cell r="AQ308">
            <v>0</v>
          </cell>
          <cell r="AR308">
            <v>143</v>
          </cell>
          <cell r="BF308">
            <v>129.80000000000001</v>
          </cell>
          <cell r="BG308">
            <v>134.99200000000002</v>
          </cell>
          <cell r="BH308">
            <v>131.85265116279072</v>
          </cell>
          <cell r="BI308">
            <v>143</v>
          </cell>
          <cell r="BJ308">
            <v>0</v>
          </cell>
        </row>
        <row r="309">
          <cell r="D309" t="str">
            <v>Vysoká škola manažmentu</v>
          </cell>
          <cell r="E309">
            <v>0</v>
          </cell>
          <cell r="AN309">
            <v>23</v>
          </cell>
          <cell r="AO309">
            <v>23</v>
          </cell>
          <cell r="AP309">
            <v>0</v>
          </cell>
          <cell r="AQ309">
            <v>0</v>
          </cell>
          <cell r="AR309">
            <v>23</v>
          </cell>
          <cell r="BF309">
            <v>23</v>
          </cell>
          <cell r="BG309">
            <v>23.92</v>
          </cell>
          <cell r="BH309">
            <v>23.282133333333338</v>
          </cell>
          <cell r="BI309">
            <v>23</v>
          </cell>
          <cell r="BJ309">
            <v>0</v>
          </cell>
        </row>
        <row r="310">
          <cell r="D310" t="str">
            <v>Vysoká škola manažmentu</v>
          </cell>
          <cell r="E310">
            <v>0</v>
          </cell>
          <cell r="AN310">
            <v>6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6</v>
          </cell>
          <cell r="BJ310">
            <v>0</v>
          </cell>
        </row>
        <row r="311">
          <cell r="D311" t="str">
            <v>Vysoká škola manažmentu</v>
          </cell>
          <cell r="E311">
            <v>0</v>
          </cell>
          <cell r="AN311">
            <v>1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1</v>
          </cell>
          <cell r="BJ311">
            <v>0</v>
          </cell>
        </row>
        <row r="312">
          <cell r="D312" t="str">
            <v>Vysoká škola manažmentu</v>
          </cell>
          <cell r="E312">
            <v>0</v>
          </cell>
          <cell r="AN312">
            <v>51</v>
          </cell>
          <cell r="AO312">
            <v>51</v>
          </cell>
          <cell r="AP312">
            <v>0</v>
          </cell>
          <cell r="AQ312">
            <v>0</v>
          </cell>
          <cell r="AR312">
            <v>51</v>
          </cell>
          <cell r="BF312">
            <v>76.5</v>
          </cell>
          <cell r="BG312">
            <v>79.56</v>
          </cell>
          <cell r="BH312">
            <v>76.718571428571437</v>
          </cell>
          <cell r="BI312">
            <v>51</v>
          </cell>
          <cell r="BJ312">
            <v>0</v>
          </cell>
        </row>
        <row r="313">
          <cell r="D313" t="str">
            <v>Vysoká škola manažmentu</v>
          </cell>
          <cell r="E313">
            <v>0</v>
          </cell>
          <cell r="AN313">
            <v>81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81</v>
          </cell>
          <cell r="BJ313">
            <v>0</v>
          </cell>
        </row>
        <row r="314">
          <cell r="D314" t="str">
            <v>Slovenská zdravotnícka univerzita v Bratislave</v>
          </cell>
          <cell r="E314" t="str">
            <v>Lekárska fakulta</v>
          </cell>
          <cell r="AN314">
            <v>98</v>
          </cell>
          <cell r="AO314">
            <v>118</v>
          </cell>
          <cell r="AP314">
            <v>0</v>
          </cell>
          <cell r="AQ314">
            <v>0</v>
          </cell>
          <cell r="AR314">
            <v>98</v>
          </cell>
          <cell r="BF314">
            <v>112.4</v>
          </cell>
          <cell r="BG314">
            <v>351.81200000000001</v>
          </cell>
          <cell r="BH314">
            <v>351.81200000000001</v>
          </cell>
          <cell r="BI314">
            <v>118</v>
          </cell>
          <cell r="BJ314">
            <v>0</v>
          </cell>
        </row>
        <row r="315">
          <cell r="D315" t="str">
            <v>Vysoká škola medzinárodného podnikania ISM Slovakia v Prešove</v>
          </cell>
          <cell r="E315">
            <v>0</v>
          </cell>
          <cell r="AN315">
            <v>111</v>
          </cell>
          <cell r="AO315">
            <v>111</v>
          </cell>
          <cell r="AP315">
            <v>0</v>
          </cell>
          <cell r="AQ315">
            <v>0</v>
          </cell>
          <cell r="AR315">
            <v>111</v>
          </cell>
          <cell r="BF315">
            <v>166.5</v>
          </cell>
          <cell r="BG315">
            <v>166.5</v>
          </cell>
          <cell r="BH315">
            <v>118.92857142857143</v>
          </cell>
          <cell r="BI315">
            <v>111</v>
          </cell>
          <cell r="BJ315">
            <v>0</v>
          </cell>
        </row>
        <row r="316">
          <cell r="D316" t="str">
            <v>Vysoká škola medzinárodného podnikania ISM Slovakia v Prešove</v>
          </cell>
          <cell r="E316">
            <v>0</v>
          </cell>
          <cell r="AN316">
            <v>51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51</v>
          </cell>
          <cell r="BJ316">
            <v>0</v>
          </cell>
        </row>
        <row r="317">
          <cell r="D317" t="str">
            <v>Paneurópska vysoká škola</v>
          </cell>
          <cell r="E317" t="str">
            <v>Fakulta práva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3</v>
          </cell>
          <cell r="BJ317">
            <v>0</v>
          </cell>
        </row>
        <row r="318">
          <cell r="D318" t="str">
            <v>Paneurópska vysoká škola</v>
          </cell>
          <cell r="E318" t="str">
            <v>Fakulta práva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4</v>
          </cell>
          <cell r="BJ318">
            <v>0</v>
          </cell>
        </row>
        <row r="319">
          <cell r="D319" t="str">
            <v>Paneurópska vysoká škola</v>
          </cell>
          <cell r="E319" t="str">
            <v>Fakulta psychológie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3</v>
          </cell>
          <cell r="BJ319">
            <v>0</v>
          </cell>
        </row>
        <row r="320">
          <cell r="D320" t="str">
            <v>Vysoká škola DTI</v>
          </cell>
          <cell r="E320">
            <v>0</v>
          </cell>
          <cell r="AN320">
            <v>2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2</v>
          </cell>
          <cell r="BJ320">
            <v>0</v>
          </cell>
        </row>
        <row r="321">
          <cell r="D321" t="str">
            <v>Vysoká škola DTI</v>
          </cell>
          <cell r="E321">
            <v>0</v>
          </cell>
          <cell r="AN321">
            <v>220</v>
          </cell>
          <cell r="AO321">
            <v>220</v>
          </cell>
          <cell r="AP321">
            <v>0</v>
          </cell>
          <cell r="AQ321">
            <v>0</v>
          </cell>
          <cell r="AR321">
            <v>220</v>
          </cell>
          <cell r="BF321">
            <v>154.29999999999998</v>
          </cell>
          <cell r="BG321">
            <v>168.18699999999998</v>
          </cell>
          <cell r="BH321">
            <v>168.18699999999998</v>
          </cell>
          <cell r="BI321">
            <v>220</v>
          </cell>
          <cell r="BJ321">
            <v>0</v>
          </cell>
        </row>
        <row r="322">
          <cell r="D322" t="str">
            <v>Univerzita Komenského v Bratislave</v>
          </cell>
          <cell r="E322" t="str">
            <v>Prírodovedecká fakulta</v>
          </cell>
          <cell r="AN322">
            <v>12</v>
          </cell>
          <cell r="AO322">
            <v>0</v>
          </cell>
          <cell r="AP322">
            <v>0</v>
          </cell>
          <cell r="AQ322">
            <v>12</v>
          </cell>
          <cell r="AR322">
            <v>12</v>
          </cell>
          <cell r="BF322">
            <v>36</v>
          </cell>
          <cell r="BG322">
            <v>76.679999999999993</v>
          </cell>
          <cell r="BH322">
            <v>76.679999999999993</v>
          </cell>
          <cell r="BI322">
            <v>14</v>
          </cell>
          <cell r="BJ322">
            <v>12</v>
          </cell>
        </row>
        <row r="323">
          <cell r="D323" t="str">
            <v>Vysoká škola zdravotníctva a sociálnej práce sv. Alžbety v Bratislave, n. o.</v>
          </cell>
          <cell r="E323">
            <v>0</v>
          </cell>
          <cell r="AN323">
            <v>31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31</v>
          </cell>
          <cell r="BJ323">
            <v>0</v>
          </cell>
        </row>
        <row r="324">
          <cell r="D324" t="str">
            <v>Vysoká škola zdravotníctva a sociálnej práce sv. Alžbety v Bratislave, n. o.</v>
          </cell>
          <cell r="E324">
            <v>0</v>
          </cell>
          <cell r="AN324">
            <v>124</v>
          </cell>
          <cell r="AO324">
            <v>124</v>
          </cell>
          <cell r="AP324">
            <v>124</v>
          </cell>
          <cell r="AQ324">
            <v>0</v>
          </cell>
          <cell r="AR324">
            <v>124</v>
          </cell>
          <cell r="BF324">
            <v>114.4</v>
          </cell>
          <cell r="BG324">
            <v>245.96</v>
          </cell>
          <cell r="BH324">
            <v>245.96</v>
          </cell>
          <cell r="BI324">
            <v>124</v>
          </cell>
          <cell r="BJ324">
            <v>0</v>
          </cell>
        </row>
        <row r="325">
          <cell r="D325" t="str">
            <v>Vysoká škola zdravotníctva a sociálnej práce sv. Alžbety v Bratislave, n. o.</v>
          </cell>
          <cell r="E325">
            <v>0</v>
          </cell>
          <cell r="AN325">
            <v>5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5</v>
          </cell>
          <cell r="BJ325">
            <v>0</v>
          </cell>
        </row>
        <row r="326">
          <cell r="D326" t="str">
            <v>Vysoká škola zdravotníctva a sociálnej práce sv. Alžbety v Bratislave, n. o.</v>
          </cell>
          <cell r="E326">
            <v>0</v>
          </cell>
          <cell r="AN326">
            <v>2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2</v>
          </cell>
          <cell r="BJ326">
            <v>0</v>
          </cell>
        </row>
        <row r="327">
          <cell r="D327" t="str">
            <v>Vysoká škola zdravotníctva a sociálnej práce sv. Alžbety v Bratislave, n. o.</v>
          </cell>
          <cell r="E327">
            <v>0</v>
          </cell>
          <cell r="AN327">
            <v>1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1</v>
          </cell>
          <cell r="BJ327">
            <v>0</v>
          </cell>
        </row>
        <row r="328">
          <cell r="D328" t="str">
            <v>Vysoká škola zdravotníctva a sociálnej práce sv. Alžbety v Bratislave, n. o.</v>
          </cell>
          <cell r="E328">
            <v>0</v>
          </cell>
          <cell r="AN328">
            <v>1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1</v>
          </cell>
          <cell r="BJ328">
            <v>0</v>
          </cell>
        </row>
        <row r="329">
          <cell r="D329" t="str">
            <v>Vysoká škola zdravotníctva a sociálnej práce sv. Alžbety v Bratislave, n. o.</v>
          </cell>
          <cell r="E329">
            <v>0</v>
          </cell>
          <cell r="AN329">
            <v>1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1</v>
          </cell>
          <cell r="BJ329">
            <v>0</v>
          </cell>
        </row>
        <row r="330">
          <cell r="D330" t="str">
            <v>Vysoká škola zdravotníctva a sociálnej práce sv. Alžbety v Bratislave, n. o.</v>
          </cell>
          <cell r="E330">
            <v>0</v>
          </cell>
          <cell r="AN330">
            <v>22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22</v>
          </cell>
          <cell r="BJ330">
            <v>0</v>
          </cell>
        </row>
        <row r="331">
          <cell r="D331" t="str">
            <v>Vysoká škola zdravotníctva a sociálnej práce sv. Alžbety v Bratislave, n. o.</v>
          </cell>
          <cell r="E331">
            <v>0</v>
          </cell>
          <cell r="AN331">
            <v>8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8</v>
          </cell>
          <cell r="BJ331">
            <v>0</v>
          </cell>
        </row>
        <row r="332">
          <cell r="D332" t="str">
            <v>Vysoká škola zdravotníctva a sociálnej práce sv. Alžbety v Bratislave, n. o.</v>
          </cell>
          <cell r="E332">
            <v>0</v>
          </cell>
          <cell r="AN332">
            <v>1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1</v>
          </cell>
          <cell r="BJ332">
            <v>0</v>
          </cell>
        </row>
        <row r="333">
          <cell r="D333" t="str">
            <v>Vysoká škola zdravotníctva a sociálnej práce sv. Alžbety v Bratislave, n. o.</v>
          </cell>
          <cell r="E333">
            <v>0</v>
          </cell>
          <cell r="AN333">
            <v>132</v>
          </cell>
          <cell r="AO333">
            <v>132</v>
          </cell>
          <cell r="AP333">
            <v>0</v>
          </cell>
          <cell r="AQ333">
            <v>0</v>
          </cell>
          <cell r="AR333">
            <v>132</v>
          </cell>
          <cell r="BF333">
            <v>118.19999999999999</v>
          </cell>
          <cell r="BG333">
            <v>118.19999999999999</v>
          </cell>
          <cell r="BH333">
            <v>118.19999999999999</v>
          </cell>
          <cell r="BI333">
            <v>132</v>
          </cell>
          <cell r="BJ333">
            <v>0</v>
          </cell>
        </row>
        <row r="334">
          <cell r="D334" t="str">
            <v>Vysoká škola zdravotníctva a sociálnej práce sv. Alžbety v Bratislave, n. o.</v>
          </cell>
          <cell r="E334">
            <v>0</v>
          </cell>
          <cell r="AN334">
            <v>6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6</v>
          </cell>
          <cell r="BJ334">
            <v>0</v>
          </cell>
        </row>
        <row r="335">
          <cell r="D335" t="str">
            <v>Vysoká škola zdravotníctva a sociálnej práce sv. Alžbety v Bratislave, n. o.</v>
          </cell>
          <cell r="E335">
            <v>0</v>
          </cell>
          <cell r="AN335">
            <v>8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8</v>
          </cell>
          <cell r="BJ335">
            <v>0</v>
          </cell>
        </row>
        <row r="336">
          <cell r="D336" t="str">
            <v>Vysoká škola výtvarných umení v Bratislave</v>
          </cell>
          <cell r="E336">
            <v>0</v>
          </cell>
          <cell r="AN336">
            <v>41</v>
          </cell>
          <cell r="AO336">
            <v>45</v>
          </cell>
          <cell r="AP336">
            <v>0</v>
          </cell>
          <cell r="AQ336">
            <v>0</v>
          </cell>
          <cell r="AR336">
            <v>41</v>
          </cell>
          <cell r="BF336">
            <v>37.700000000000003</v>
          </cell>
          <cell r="BG336">
            <v>121.77100000000002</v>
          </cell>
          <cell r="BH336">
            <v>109.59390000000002</v>
          </cell>
          <cell r="BI336">
            <v>45</v>
          </cell>
          <cell r="BJ336">
            <v>0</v>
          </cell>
        </row>
        <row r="337">
          <cell r="D337" t="str">
            <v>Vysoká škola výtvarných umení v Bratislave</v>
          </cell>
          <cell r="E337">
            <v>0</v>
          </cell>
          <cell r="AN337">
            <v>21</v>
          </cell>
          <cell r="AO337">
            <v>23</v>
          </cell>
          <cell r="AP337">
            <v>0</v>
          </cell>
          <cell r="AQ337">
            <v>0</v>
          </cell>
          <cell r="AR337">
            <v>21</v>
          </cell>
          <cell r="BF337">
            <v>18.600000000000001</v>
          </cell>
          <cell r="BG337">
            <v>60.078000000000003</v>
          </cell>
          <cell r="BH337">
            <v>60.078000000000003</v>
          </cell>
          <cell r="BI337">
            <v>23</v>
          </cell>
          <cell r="BJ337">
            <v>0</v>
          </cell>
        </row>
        <row r="338">
          <cell r="D338" t="str">
            <v>Vysoká škola zdravotníctva a sociálnej práce sv. Alžbety v Bratislave, n. o.</v>
          </cell>
          <cell r="E338">
            <v>0</v>
          </cell>
          <cell r="AN338">
            <v>1</v>
          </cell>
          <cell r="AO338">
            <v>1</v>
          </cell>
          <cell r="AP338">
            <v>1</v>
          </cell>
          <cell r="AQ338">
            <v>0</v>
          </cell>
          <cell r="AR338">
            <v>1</v>
          </cell>
          <cell r="BF338">
            <v>1</v>
          </cell>
          <cell r="BG338">
            <v>2.15</v>
          </cell>
          <cell r="BH338">
            <v>2.1125435540069688</v>
          </cell>
          <cell r="BI338">
            <v>1</v>
          </cell>
          <cell r="BJ338">
            <v>0</v>
          </cell>
        </row>
        <row r="339">
          <cell r="D339" t="str">
            <v>Univerzita Konštantína Filozofa v Nitre</v>
          </cell>
          <cell r="E339" t="str">
            <v>Fakulta sociálnych vied a zdravotníctva</v>
          </cell>
          <cell r="AN339">
            <v>1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1</v>
          </cell>
          <cell r="BJ339">
            <v>0</v>
          </cell>
        </row>
        <row r="340">
          <cell r="D340" t="str">
            <v>Univerzita veterinárskeho lekárstva a farmácie v Košiciach</v>
          </cell>
          <cell r="E340">
            <v>0</v>
          </cell>
          <cell r="AN340">
            <v>3</v>
          </cell>
          <cell r="AO340">
            <v>0</v>
          </cell>
          <cell r="AP340">
            <v>0</v>
          </cell>
          <cell r="AQ340">
            <v>0</v>
          </cell>
          <cell r="AR340">
            <v>3</v>
          </cell>
          <cell r="BF340">
            <v>9</v>
          </cell>
          <cell r="BG340">
            <v>19.169999999999998</v>
          </cell>
          <cell r="BH340">
            <v>19.169999999999998</v>
          </cell>
          <cell r="BI340">
            <v>3</v>
          </cell>
          <cell r="BJ340">
            <v>3</v>
          </cell>
        </row>
        <row r="341">
          <cell r="D341" t="str">
            <v>Vysoká škola bezpečnostného manažérstva v Košiciach</v>
          </cell>
          <cell r="E341">
            <v>0</v>
          </cell>
          <cell r="AN341">
            <v>425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425</v>
          </cell>
          <cell r="BJ341">
            <v>0</v>
          </cell>
        </row>
        <row r="342">
          <cell r="D342" t="str">
            <v>Vysoká škola bezpečnostného manažérstva v Košiciach</v>
          </cell>
          <cell r="E342">
            <v>0</v>
          </cell>
          <cell r="AN342">
            <v>335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335</v>
          </cell>
          <cell r="BJ342">
            <v>0</v>
          </cell>
        </row>
        <row r="343">
          <cell r="D343" t="str">
            <v>Vysoká škola bezpečnostného manažérstva v Košiciach</v>
          </cell>
          <cell r="E343">
            <v>0</v>
          </cell>
          <cell r="AN343">
            <v>108</v>
          </cell>
          <cell r="AO343">
            <v>108</v>
          </cell>
          <cell r="AP343">
            <v>0</v>
          </cell>
          <cell r="AQ343">
            <v>0</v>
          </cell>
          <cell r="AR343">
            <v>108</v>
          </cell>
          <cell r="BF343">
            <v>162</v>
          </cell>
          <cell r="BG343">
            <v>239.76</v>
          </cell>
          <cell r="BH343">
            <v>183.81599999999997</v>
          </cell>
          <cell r="BI343">
            <v>108</v>
          </cell>
          <cell r="BJ343">
            <v>0</v>
          </cell>
        </row>
        <row r="344">
          <cell r="D344" t="str">
            <v>Vysoká škola bezpečnostného manažérstva v Košiciach</v>
          </cell>
          <cell r="E344">
            <v>0</v>
          </cell>
          <cell r="AN344">
            <v>226</v>
          </cell>
          <cell r="AO344">
            <v>226</v>
          </cell>
          <cell r="AP344">
            <v>0</v>
          </cell>
          <cell r="AQ344">
            <v>0</v>
          </cell>
          <cell r="AR344">
            <v>226</v>
          </cell>
          <cell r="BF344">
            <v>203.2</v>
          </cell>
          <cell r="BG344">
            <v>300.73599999999999</v>
          </cell>
          <cell r="BH344">
            <v>286.18425806451614</v>
          </cell>
          <cell r="BI344">
            <v>226</v>
          </cell>
          <cell r="BJ344">
            <v>0</v>
          </cell>
        </row>
        <row r="345">
          <cell r="D345" t="str">
            <v>Univerzita Pavla Jozefa Šafárika v Košiciach</v>
          </cell>
          <cell r="E345">
            <v>0</v>
          </cell>
          <cell r="AN345">
            <v>77</v>
          </cell>
          <cell r="AO345">
            <v>90</v>
          </cell>
          <cell r="AP345">
            <v>0</v>
          </cell>
          <cell r="AQ345">
            <v>0</v>
          </cell>
          <cell r="AR345">
            <v>77</v>
          </cell>
          <cell r="BF345">
            <v>62.3</v>
          </cell>
          <cell r="BG345">
            <v>74.136999999999986</v>
          </cell>
          <cell r="BH345">
            <v>63.545999999999992</v>
          </cell>
          <cell r="BI345">
            <v>90</v>
          </cell>
          <cell r="BJ345">
            <v>0</v>
          </cell>
        </row>
        <row r="346">
          <cell r="D346" t="str">
            <v>Univerzita Pavla Jozefa Šafárika v Košiciach</v>
          </cell>
          <cell r="E346" t="str">
            <v>Lekárska fakulta</v>
          </cell>
          <cell r="AN346">
            <v>5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5</v>
          </cell>
          <cell r="BJ346">
            <v>0</v>
          </cell>
        </row>
        <row r="347">
          <cell r="D347" t="str">
            <v>Univerzita Pavla Jozefa Šafárika v Košiciach</v>
          </cell>
          <cell r="E347" t="str">
            <v>Lekárska fakulta</v>
          </cell>
          <cell r="AN347">
            <v>9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9</v>
          </cell>
          <cell r="BJ347">
            <v>0</v>
          </cell>
        </row>
        <row r="348">
          <cell r="D348" t="str">
            <v>Univerzita Mateja Bela v Banskej Bystrici</v>
          </cell>
          <cell r="E348" t="str">
            <v>Fakulta prírodných vied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1</v>
          </cell>
          <cell r="BJ348">
            <v>0</v>
          </cell>
        </row>
        <row r="349">
          <cell r="D349" t="str">
            <v>Univerzita Mateja Bela v Banskej Bystrici</v>
          </cell>
          <cell r="E349" t="str">
            <v>Ekonomická fakulta</v>
          </cell>
          <cell r="AN349">
            <v>3</v>
          </cell>
          <cell r="AO349">
            <v>0</v>
          </cell>
          <cell r="AP349">
            <v>0</v>
          </cell>
          <cell r="AQ349">
            <v>0</v>
          </cell>
          <cell r="AR349">
            <v>3</v>
          </cell>
          <cell r="BF349">
            <v>12</v>
          </cell>
          <cell r="BG349">
            <v>13.200000000000001</v>
          </cell>
          <cell r="BH349">
            <v>13.200000000000001</v>
          </cell>
          <cell r="BI349">
            <v>4</v>
          </cell>
          <cell r="BJ349">
            <v>3</v>
          </cell>
        </row>
        <row r="350">
          <cell r="D350" t="str">
            <v>Univerzita Mateja Bela v Banskej Bystrici</v>
          </cell>
          <cell r="E350" t="str">
            <v>Ekonomická fakulta</v>
          </cell>
          <cell r="AN350">
            <v>277</v>
          </cell>
          <cell r="AO350">
            <v>311</v>
          </cell>
          <cell r="AP350">
            <v>0</v>
          </cell>
          <cell r="AQ350">
            <v>0</v>
          </cell>
          <cell r="AR350">
            <v>277</v>
          </cell>
          <cell r="BF350">
            <v>236.8</v>
          </cell>
          <cell r="BG350">
            <v>246.27200000000002</v>
          </cell>
          <cell r="BH350">
            <v>246.27200000000002</v>
          </cell>
          <cell r="BI350">
            <v>311</v>
          </cell>
          <cell r="BJ350">
            <v>0</v>
          </cell>
        </row>
        <row r="351">
          <cell r="D351" t="str">
            <v>Trnavská univerzita v Trnave</v>
          </cell>
          <cell r="E351" t="str">
            <v>Teologická fakulta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1</v>
          </cell>
          <cell r="BJ351">
            <v>0</v>
          </cell>
        </row>
        <row r="352">
          <cell r="D352" t="str">
            <v>Univerzita Mateja Bela v Banskej Bystrici</v>
          </cell>
          <cell r="E352" t="str">
            <v>Fakulta politických vied a medzinárodných vzťahov</v>
          </cell>
          <cell r="AN352">
            <v>310</v>
          </cell>
          <cell r="AO352">
            <v>327</v>
          </cell>
          <cell r="AP352">
            <v>0</v>
          </cell>
          <cell r="AQ352">
            <v>0</v>
          </cell>
          <cell r="AR352">
            <v>310</v>
          </cell>
          <cell r="BF352">
            <v>268.60000000000002</v>
          </cell>
          <cell r="BG352">
            <v>268.60000000000002</v>
          </cell>
          <cell r="BH352">
            <v>261.62337662337666</v>
          </cell>
          <cell r="BI352">
            <v>327</v>
          </cell>
          <cell r="BJ352">
            <v>0</v>
          </cell>
        </row>
        <row r="353">
          <cell r="D353" t="str">
            <v>Univerzita Pavla Jozefa Šafárika v Košiciach</v>
          </cell>
          <cell r="E353" t="str">
            <v>Prírodovedecká fakulta</v>
          </cell>
          <cell r="AN353">
            <v>8</v>
          </cell>
          <cell r="AO353">
            <v>0</v>
          </cell>
          <cell r="AP353">
            <v>0</v>
          </cell>
          <cell r="AQ353">
            <v>8</v>
          </cell>
          <cell r="AR353">
            <v>8</v>
          </cell>
          <cell r="BF353">
            <v>24</v>
          </cell>
          <cell r="BG353">
            <v>51.12</v>
          </cell>
          <cell r="BH353">
            <v>51.12</v>
          </cell>
          <cell r="BI353">
            <v>8</v>
          </cell>
          <cell r="BJ353">
            <v>8</v>
          </cell>
        </row>
        <row r="354">
          <cell r="D354" t="str">
            <v>Univerzita Mateja Bela v Banskej Bystrici</v>
          </cell>
          <cell r="E354" t="str">
            <v>Pedagogická fakulta</v>
          </cell>
          <cell r="AN354">
            <v>24</v>
          </cell>
          <cell r="AO354">
            <v>27</v>
          </cell>
          <cell r="AP354">
            <v>0</v>
          </cell>
          <cell r="AQ354">
            <v>0</v>
          </cell>
          <cell r="AR354">
            <v>24</v>
          </cell>
          <cell r="BF354">
            <v>21.6</v>
          </cell>
          <cell r="BG354">
            <v>46.44</v>
          </cell>
          <cell r="BH354">
            <v>46.44</v>
          </cell>
          <cell r="BI354">
            <v>27</v>
          </cell>
          <cell r="BJ354">
            <v>0</v>
          </cell>
        </row>
        <row r="355">
          <cell r="D355" t="str">
            <v>Univerzita Pavla Jozefa Šafárika v Košiciach</v>
          </cell>
          <cell r="E355" t="str">
            <v>Filozofická fakulta</v>
          </cell>
          <cell r="AN355">
            <v>57</v>
          </cell>
          <cell r="AO355">
            <v>63</v>
          </cell>
          <cell r="AP355">
            <v>0</v>
          </cell>
          <cell r="AQ355">
            <v>0</v>
          </cell>
          <cell r="AR355">
            <v>57</v>
          </cell>
          <cell r="BF355">
            <v>48.599999999999994</v>
          </cell>
          <cell r="BG355">
            <v>72.899999999999991</v>
          </cell>
          <cell r="BH355">
            <v>72.899999999999991</v>
          </cell>
          <cell r="BI355">
            <v>63</v>
          </cell>
          <cell r="BJ355">
            <v>0</v>
          </cell>
        </row>
        <row r="356">
          <cell r="D356" t="str">
            <v>Univerzita Pavla Jozefa Šafárika v Košiciach</v>
          </cell>
          <cell r="E356" t="str">
            <v>Filozofická fakulta</v>
          </cell>
          <cell r="AN356">
            <v>110</v>
          </cell>
          <cell r="AO356">
            <v>123</v>
          </cell>
          <cell r="AP356">
            <v>0</v>
          </cell>
          <cell r="AQ356">
            <v>0</v>
          </cell>
          <cell r="AR356">
            <v>110</v>
          </cell>
          <cell r="BF356">
            <v>98</v>
          </cell>
          <cell r="BG356">
            <v>98</v>
          </cell>
          <cell r="BH356">
            <v>94.838709677419359</v>
          </cell>
          <cell r="BI356">
            <v>123</v>
          </cell>
          <cell r="BJ356">
            <v>0</v>
          </cell>
        </row>
        <row r="357">
          <cell r="D357" t="str">
            <v>Univerzita Pavla Jozefa Šafárika v Košiciach</v>
          </cell>
          <cell r="E357" t="str">
            <v>Filozofická fakulta</v>
          </cell>
          <cell r="AN357">
            <v>26</v>
          </cell>
          <cell r="AO357">
            <v>32</v>
          </cell>
          <cell r="AP357">
            <v>0</v>
          </cell>
          <cell r="AQ357">
            <v>0</v>
          </cell>
          <cell r="AR357">
            <v>26</v>
          </cell>
          <cell r="BF357">
            <v>23.9</v>
          </cell>
          <cell r="BG357">
            <v>23.9</v>
          </cell>
          <cell r="BH357">
            <v>23.9</v>
          </cell>
          <cell r="BI357">
            <v>32</v>
          </cell>
          <cell r="BJ357">
            <v>0</v>
          </cell>
        </row>
        <row r="358">
          <cell r="D358" t="str">
            <v>Univerzita Pavla Jozefa Šafárika v Košiciach</v>
          </cell>
          <cell r="E358" t="str">
            <v>Filozofická fakulta</v>
          </cell>
          <cell r="AN358">
            <v>2</v>
          </cell>
          <cell r="AO358">
            <v>2</v>
          </cell>
          <cell r="AP358">
            <v>2</v>
          </cell>
          <cell r="AQ358">
            <v>0</v>
          </cell>
          <cell r="AR358">
            <v>2</v>
          </cell>
          <cell r="BF358">
            <v>1.7</v>
          </cell>
          <cell r="BG358">
            <v>2.1419999999999999</v>
          </cell>
          <cell r="BH358">
            <v>2.0335443037974681</v>
          </cell>
          <cell r="BI358">
            <v>2</v>
          </cell>
          <cell r="BJ358">
            <v>0</v>
          </cell>
        </row>
        <row r="359">
          <cell r="D359" t="str">
            <v>Univerzita Pavla Jozefa Šafárika v Košiciach</v>
          </cell>
          <cell r="E359" t="str">
            <v>Filozofická fakulta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1</v>
          </cell>
          <cell r="BJ359">
            <v>0</v>
          </cell>
        </row>
        <row r="360">
          <cell r="D360" t="str">
            <v>Univerzita Pavla Jozefa Šafárika v Košiciach</v>
          </cell>
          <cell r="E360" t="str">
            <v>Filozofická fakulta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1</v>
          </cell>
          <cell r="BJ360">
            <v>0</v>
          </cell>
        </row>
        <row r="361">
          <cell r="D361" t="str">
            <v>Technická univerzita v Košiciach</v>
          </cell>
          <cell r="E361" t="str">
            <v>Fakulta výrobných technológií so sídlom v Prešove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3</v>
          </cell>
          <cell r="BJ361">
            <v>0</v>
          </cell>
        </row>
        <row r="362">
          <cell r="D362" t="str">
            <v>Technická univerzita v Košiciach</v>
          </cell>
          <cell r="E362" t="str">
            <v>Fakulta výrobných technológií so sídlom v Prešove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3</v>
          </cell>
          <cell r="BJ362">
            <v>0</v>
          </cell>
        </row>
        <row r="363">
          <cell r="D363" t="str">
            <v>Technická univerzita v Košiciach</v>
          </cell>
          <cell r="E363" t="str">
            <v>Fakulta umení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4</v>
          </cell>
          <cell r="BJ363">
            <v>0</v>
          </cell>
        </row>
        <row r="364">
          <cell r="D364" t="str">
            <v>Technická univerzita v Košiciach</v>
          </cell>
          <cell r="E364" t="str">
            <v>Fakulta umení</v>
          </cell>
          <cell r="AN364">
            <v>69</v>
          </cell>
          <cell r="AO364">
            <v>72</v>
          </cell>
          <cell r="AP364">
            <v>0</v>
          </cell>
          <cell r="AQ364">
            <v>0</v>
          </cell>
          <cell r="AR364">
            <v>69</v>
          </cell>
          <cell r="BF364">
            <v>62.4</v>
          </cell>
          <cell r="BG364">
            <v>201.55199999999999</v>
          </cell>
          <cell r="BH364">
            <v>201.55199999999999</v>
          </cell>
          <cell r="BI364">
            <v>72</v>
          </cell>
          <cell r="BJ364">
            <v>0</v>
          </cell>
        </row>
        <row r="365">
          <cell r="D365" t="str">
            <v>Technická univerzita v Košiciach</v>
          </cell>
          <cell r="E365" t="str">
            <v>Fakulta umení</v>
          </cell>
          <cell r="AN365">
            <v>58</v>
          </cell>
          <cell r="AO365">
            <v>66</v>
          </cell>
          <cell r="AP365">
            <v>0</v>
          </cell>
          <cell r="AQ365">
            <v>58</v>
          </cell>
          <cell r="AR365">
            <v>58</v>
          </cell>
          <cell r="BF365">
            <v>54.4</v>
          </cell>
          <cell r="BG365">
            <v>81.599999999999994</v>
          </cell>
          <cell r="BH365">
            <v>81.599999999999994</v>
          </cell>
          <cell r="BI365">
            <v>66</v>
          </cell>
          <cell r="BJ365">
            <v>0</v>
          </cell>
        </row>
        <row r="366">
          <cell r="D366" t="str">
            <v>Univerzita Pavla Jozefa Šafárika v Košiciach</v>
          </cell>
          <cell r="E366" t="str">
            <v>Fakulta verejnej správy</v>
          </cell>
          <cell r="AN366">
            <v>232</v>
          </cell>
          <cell r="AO366">
            <v>263</v>
          </cell>
          <cell r="AP366">
            <v>0</v>
          </cell>
          <cell r="AQ366">
            <v>0</v>
          </cell>
          <cell r="AR366">
            <v>232</v>
          </cell>
          <cell r="BF366">
            <v>193.6</v>
          </cell>
          <cell r="BG366">
            <v>193.6</v>
          </cell>
          <cell r="BH366">
            <v>179.96619718309859</v>
          </cell>
          <cell r="BI366">
            <v>263</v>
          </cell>
          <cell r="BJ366">
            <v>0</v>
          </cell>
        </row>
        <row r="367">
          <cell r="D367" t="str">
            <v>Technická univerzita v Košiciach</v>
          </cell>
          <cell r="E367" t="str">
            <v>Fakulta baníctva, ekológie, riadenia a geotechnológií</v>
          </cell>
          <cell r="AN367">
            <v>61</v>
          </cell>
          <cell r="AO367">
            <v>68</v>
          </cell>
          <cell r="AP367">
            <v>68</v>
          </cell>
          <cell r="AQ367">
            <v>61</v>
          </cell>
          <cell r="AR367">
            <v>61</v>
          </cell>
          <cell r="BF367">
            <v>49.599999999999994</v>
          </cell>
          <cell r="BG367">
            <v>73.407999999999987</v>
          </cell>
          <cell r="BH367">
            <v>73.407999999999987</v>
          </cell>
          <cell r="BI367">
            <v>68</v>
          </cell>
          <cell r="BJ367">
            <v>0</v>
          </cell>
        </row>
        <row r="368">
          <cell r="D368" t="str">
            <v>Technická univerzita v Košiciach</v>
          </cell>
          <cell r="E368" t="str">
            <v>Fakulta baníctva, ekológie, riadenia a geotechnológií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2</v>
          </cell>
          <cell r="BJ368">
            <v>0</v>
          </cell>
        </row>
        <row r="369">
          <cell r="D369" t="str">
            <v>Univerzita Pavla Jozefa Šafárika v Košiciach</v>
          </cell>
          <cell r="E369" t="str">
            <v>Filozofická fakulta</v>
          </cell>
          <cell r="AN369">
            <v>7</v>
          </cell>
          <cell r="AO369">
            <v>0</v>
          </cell>
          <cell r="AP369">
            <v>0</v>
          </cell>
          <cell r="AQ369">
            <v>0</v>
          </cell>
          <cell r="AR369">
            <v>7</v>
          </cell>
          <cell r="BF369">
            <v>28</v>
          </cell>
          <cell r="BG369">
            <v>30.800000000000004</v>
          </cell>
          <cell r="BH369">
            <v>30.800000000000004</v>
          </cell>
          <cell r="BI369">
            <v>8</v>
          </cell>
          <cell r="BJ369">
            <v>7</v>
          </cell>
        </row>
        <row r="370">
          <cell r="D370" t="str">
            <v>Technická univerzita v Košiciach</v>
          </cell>
          <cell r="E370" t="str">
            <v>Letecká fakulta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2</v>
          </cell>
          <cell r="BJ370">
            <v>0</v>
          </cell>
        </row>
        <row r="371">
          <cell r="D371" t="str">
            <v>Univerzita Pavla Jozefa Šafárika v Košiciach</v>
          </cell>
          <cell r="E371" t="str">
            <v>Prírodovedecká fakulta</v>
          </cell>
          <cell r="AN371">
            <v>83</v>
          </cell>
          <cell r="AO371">
            <v>88</v>
          </cell>
          <cell r="AP371">
            <v>88</v>
          </cell>
          <cell r="AQ371">
            <v>83</v>
          </cell>
          <cell r="AR371">
            <v>83</v>
          </cell>
          <cell r="BF371">
            <v>73.7</v>
          </cell>
          <cell r="BG371">
            <v>109.07600000000001</v>
          </cell>
          <cell r="BH371">
            <v>109.07600000000001</v>
          </cell>
          <cell r="BI371">
            <v>88</v>
          </cell>
          <cell r="BJ371">
            <v>0</v>
          </cell>
        </row>
        <row r="372">
          <cell r="D372" t="str">
            <v>Univerzita Pavla Jozefa Šafárika v Košiciach</v>
          </cell>
          <cell r="E372" t="str">
            <v>Prírodovedecká fakulta</v>
          </cell>
          <cell r="AN372">
            <v>13</v>
          </cell>
          <cell r="AO372">
            <v>16</v>
          </cell>
          <cell r="AP372">
            <v>16</v>
          </cell>
          <cell r="AQ372">
            <v>13</v>
          </cell>
          <cell r="AR372">
            <v>13</v>
          </cell>
          <cell r="BF372">
            <v>11.2</v>
          </cell>
          <cell r="BG372">
            <v>13.888</v>
          </cell>
          <cell r="BH372">
            <v>13.888</v>
          </cell>
          <cell r="BI372">
            <v>16</v>
          </cell>
          <cell r="BJ372">
            <v>0</v>
          </cell>
        </row>
        <row r="373">
          <cell r="D373" t="str">
            <v>Technická univerzita v Košiciach</v>
          </cell>
          <cell r="E373" t="str">
            <v>Fakulta elektrotechniky a informatiky</v>
          </cell>
          <cell r="AN373">
            <v>821</v>
          </cell>
          <cell r="AO373">
            <v>879</v>
          </cell>
          <cell r="AP373">
            <v>879</v>
          </cell>
          <cell r="AQ373">
            <v>821</v>
          </cell>
          <cell r="AR373">
            <v>821</v>
          </cell>
          <cell r="BF373">
            <v>677.9</v>
          </cell>
          <cell r="BG373">
            <v>1003.2919999999999</v>
          </cell>
          <cell r="BH373">
            <v>1003.2919999999999</v>
          </cell>
          <cell r="BI373">
            <v>879</v>
          </cell>
          <cell r="BJ373">
            <v>0</v>
          </cell>
        </row>
        <row r="374">
          <cell r="D374" t="str">
            <v>Technická univerzita v Košiciach</v>
          </cell>
          <cell r="E374" t="str">
            <v>Fakulta elektrotechniky a informatiky</v>
          </cell>
          <cell r="AN374">
            <v>160</v>
          </cell>
          <cell r="AO374">
            <v>170</v>
          </cell>
          <cell r="AP374">
            <v>170</v>
          </cell>
          <cell r="AQ374">
            <v>160</v>
          </cell>
          <cell r="AR374">
            <v>160</v>
          </cell>
          <cell r="BF374">
            <v>138.1</v>
          </cell>
          <cell r="BG374">
            <v>204.38799999999998</v>
          </cell>
          <cell r="BH374">
            <v>195.69063829787234</v>
          </cell>
          <cell r="BI374">
            <v>170</v>
          </cell>
          <cell r="BJ374">
            <v>0</v>
          </cell>
        </row>
        <row r="375">
          <cell r="D375" t="str">
            <v>Technická univerzita v Košiciach</v>
          </cell>
          <cell r="E375" t="str">
            <v>Stavebná fakulta</v>
          </cell>
          <cell r="AN375">
            <v>8</v>
          </cell>
          <cell r="AO375">
            <v>0</v>
          </cell>
          <cell r="AP375">
            <v>0</v>
          </cell>
          <cell r="AQ375">
            <v>8</v>
          </cell>
          <cell r="AR375">
            <v>8</v>
          </cell>
          <cell r="BF375">
            <v>24</v>
          </cell>
          <cell r="BG375">
            <v>51.12</v>
          </cell>
          <cell r="BH375">
            <v>51.12</v>
          </cell>
          <cell r="BI375">
            <v>9</v>
          </cell>
          <cell r="BJ375">
            <v>8</v>
          </cell>
        </row>
        <row r="376">
          <cell r="D376" t="str">
            <v>Technická univerzita v Košiciach</v>
          </cell>
          <cell r="E376" t="str">
            <v>Stavebná fakulta</v>
          </cell>
          <cell r="AN376">
            <v>21</v>
          </cell>
          <cell r="AO376">
            <v>25</v>
          </cell>
          <cell r="AP376">
            <v>25</v>
          </cell>
          <cell r="AQ376">
            <v>21</v>
          </cell>
          <cell r="AR376">
            <v>21</v>
          </cell>
          <cell r="BF376">
            <v>18.899999999999999</v>
          </cell>
          <cell r="BG376">
            <v>27.971999999999998</v>
          </cell>
          <cell r="BH376">
            <v>27.971999999999998</v>
          </cell>
          <cell r="BI376">
            <v>25</v>
          </cell>
          <cell r="BJ376">
            <v>0</v>
          </cell>
        </row>
        <row r="377">
          <cell r="D377" t="str">
            <v>Akadémia umení v Banskej Bystrici</v>
          </cell>
          <cell r="E377" t="str">
            <v>Fakulta výtvarných umení</v>
          </cell>
          <cell r="AN377">
            <v>8</v>
          </cell>
          <cell r="AO377">
            <v>0</v>
          </cell>
          <cell r="AP377">
            <v>0</v>
          </cell>
          <cell r="AQ377">
            <v>0</v>
          </cell>
          <cell r="AR377">
            <v>8</v>
          </cell>
          <cell r="BF377">
            <v>32</v>
          </cell>
          <cell r="BG377">
            <v>35.200000000000003</v>
          </cell>
          <cell r="BH377">
            <v>35.200000000000003</v>
          </cell>
          <cell r="BI377">
            <v>8</v>
          </cell>
          <cell r="BJ377">
            <v>8</v>
          </cell>
        </row>
        <row r="378">
          <cell r="D378" t="str">
            <v>Technická univerzita v Košiciach</v>
          </cell>
          <cell r="E378" t="str">
            <v>Strojnícka fakulta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2</v>
          </cell>
          <cell r="BJ378">
            <v>0</v>
          </cell>
        </row>
        <row r="379">
          <cell r="D379" t="str">
            <v>Technická univerzita v Košiciach</v>
          </cell>
          <cell r="E379" t="str">
            <v>Strojnícka fakulta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3</v>
          </cell>
          <cell r="BJ379">
            <v>0</v>
          </cell>
        </row>
        <row r="380">
          <cell r="D380" t="str">
            <v>Univerzita Mateja Bela v Banskej Bystrici</v>
          </cell>
          <cell r="E380" t="str">
            <v>Filozofická fakulta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1</v>
          </cell>
          <cell r="BJ380">
            <v>0</v>
          </cell>
        </row>
        <row r="381">
          <cell r="D381" t="str">
            <v>Univerzita Mateja Bela v Banskej Bystrici</v>
          </cell>
          <cell r="E381" t="str">
            <v>Filozofická fakulta</v>
          </cell>
          <cell r="AN381">
            <v>129</v>
          </cell>
          <cell r="AO381">
            <v>154</v>
          </cell>
          <cell r="AP381">
            <v>0</v>
          </cell>
          <cell r="AQ381">
            <v>0</v>
          </cell>
          <cell r="AR381">
            <v>129</v>
          </cell>
          <cell r="BF381">
            <v>109.19999999999999</v>
          </cell>
          <cell r="BG381">
            <v>129.94799999999998</v>
          </cell>
          <cell r="BH381">
            <v>113.70449999999998</v>
          </cell>
          <cell r="BI381">
            <v>154</v>
          </cell>
          <cell r="BJ381">
            <v>0</v>
          </cell>
        </row>
        <row r="382">
          <cell r="D382" t="str">
            <v>Univerzita Mateja Bela v Banskej Bystrici</v>
          </cell>
          <cell r="E382" t="str">
            <v>Filozofická fakulta</v>
          </cell>
          <cell r="AN382">
            <v>51</v>
          </cell>
          <cell r="AO382">
            <v>66</v>
          </cell>
          <cell r="AP382">
            <v>0</v>
          </cell>
          <cell r="AQ382">
            <v>0</v>
          </cell>
          <cell r="AR382">
            <v>51</v>
          </cell>
          <cell r="BF382">
            <v>41.099999999999994</v>
          </cell>
          <cell r="BG382">
            <v>48.908999999999992</v>
          </cell>
          <cell r="BH382">
            <v>45.648399999999995</v>
          </cell>
          <cell r="BI382">
            <v>66</v>
          </cell>
          <cell r="BJ382">
            <v>0</v>
          </cell>
        </row>
        <row r="383">
          <cell r="D383" t="str">
            <v>Univerzita Mateja Bela v Banskej Bystrici</v>
          </cell>
          <cell r="E383" t="str">
            <v>Filozofická fakulta</v>
          </cell>
          <cell r="AN383">
            <v>76</v>
          </cell>
          <cell r="AO383">
            <v>83</v>
          </cell>
          <cell r="AP383">
            <v>0</v>
          </cell>
          <cell r="AQ383">
            <v>0</v>
          </cell>
          <cell r="AR383">
            <v>76</v>
          </cell>
          <cell r="BF383">
            <v>65.95</v>
          </cell>
          <cell r="BG383">
            <v>71.885500000000008</v>
          </cell>
          <cell r="BH383">
            <v>71.885500000000008</v>
          </cell>
          <cell r="BI383">
            <v>83</v>
          </cell>
          <cell r="BJ383">
            <v>0</v>
          </cell>
        </row>
        <row r="384">
          <cell r="D384" t="str">
            <v>Univerzita Mateja Bela v Banskej Bystrici</v>
          </cell>
          <cell r="E384" t="str">
            <v>Filozofická fakulta</v>
          </cell>
          <cell r="AN384">
            <v>12.5</v>
          </cell>
          <cell r="AO384">
            <v>15.5</v>
          </cell>
          <cell r="AP384">
            <v>0</v>
          </cell>
          <cell r="AQ384">
            <v>0</v>
          </cell>
          <cell r="AR384">
            <v>12.5</v>
          </cell>
          <cell r="BF384">
            <v>10.399999999999999</v>
          </cell>
          <cell r="BG384">
            <v>11.335999999999999</v>
          </cell>
          <cell r="BH384">
            <v>9.4466666666666654</v>
          </cell>
          <cell r="BI384">
            <v>15.5</v>
          </cell>
          <cell r="BJ384">
            <v>0</v>
          </cell>
        </row>
        <row r="385">
          <cell r="D385" t="str">
            <v>Univerzita Mateja Bela v Banskej Bystrici</v>
          </cell>
          <cell r="E385" t="str">
            <v>Filozofická fakulta</v>
          </cell>
          <cell r="AN385">
            <v>71</v>
          </cell>
          <cell r="AO385">
            <v>77</v>
          </cell>
          <cell r="AP385">
            <v>0</v>
          </cell>
          <cell r="AQ385">
            <v>0</v>
          </cell>
          <cell r="AR385">
            <v>71</v>
          </cell>
          <cell r="BF385">
            <v>61.55</v>
          </cell>
          <cell r="BG385">
            <v>92.324999999999989</v>
          </cell>
          <cell r="BH385">
            <v>92.324999999999989</v>
          </cell>
          <cell r="BI385">
            <v>77</v>
          </cell>
          <cell r="BJ385">
            <v>0</v>
          </cell>
        </row>
        <row r="386">
          <cell r="D386" t="str">
            <v>Univerzita Mateja Bela v Banskej Bystrici</v>
          </cell>
          <cell r="E386" t="str">
            <v>Filozofická fakulta</v>
          </cell>
          <cell r="AN386">
            <v>15.5</v>
          </cell>
          <cell r="AO386">
            <v>17</v>
          </cell>
          <cell r="AP386">
            <v>0</v>
          </cell>
          <cell r="AQ386">
            <v>0</v>
          </cell>
          <cell r="AR386">
            <v>15.5</v>
          </cell>
          <cell r="BF386">
            <v>13.85</v>
          </cell>
          <cell r="BG386">
            <v>20.774999999999999</v>
          </cell>
          <cell r="BH386">
            <v>20.774999999999999</v>
          </cell>
          <cell r="BI386">
            <v>17</v>
          </cell>
          <cell r="BJ386">
            <v>0</v>
          </cell>
        </row>
        <row r="387">
          <cell r="D387" t="str">
            <v>Univerzita Mateja Bela v Banskej Bystrici</v>
          </cell>
          <cell r="E387" t="str">
            <v>Filozofická fakulta</v>
          </cell>
          <cell r="AN387">
            <v>26.5</v>
          </cell>
          <cell r="AO387">
            <v>28</v>
          </cell>
          <cell r="AP387">
            <v>0</v>
          </cell>
          <cell r="AQ387">
            <v>0</v>
          </cell>
          <cell r="AR387">
            <v>26.5</v>
          </cell>
          <cell r="BF387">
            <v>23.5</v>
          </cell>
          <cell r="BG387">
            <v>35.25</v>
          </cell>
          <cell r="BH387">
            <v>35.25</v>
          </cell>
          <cell r="BI387">
            <v>28</v>
          </cell>
          <cell r="BJ387">
            <v>0</v>
          </cell>
        </row>
        <row r="388">
          <cell r="D388" t="str">
            <v>Univerzita Mateja Bela v Banskej Bystrici</v>
          </cell>
          <cell r="E388" t="str">
            <v>Filozofická fakulta</v>
          </cell>
          <cell r="AN388">
            <v>7</v>
          </cell>
          <cell r="AO388">
            <v>8</v>
          </cell>
          <cell r="AP388">
            <v>0</v>
          </cell>
          <cell r="AQ388">
            <v>0</v>
          </cell>
          <cell r="AR388">
            <v>7</v>
          </cell>
          <cell r="BF388">
            <v>7</v>
          </cell>
          <cell r="BG388">
            <v>7.28</v>
          </cell>
          <cell r="BH388">
            <v>7.28</v>
          </cell>
          <cell r="BI388">
            <v>8</v>
          </cell>
          <cell r="BJ388">
            <v>0</v>
          </cell>
        </row>
        <row r="389">
          <cell r="D389" t="str">
            <v>Univerzita Mateja Bela v Banskej Bystrici</v>
          </cell>
          <cell r="E389" t="str">
            <v>Filozofická fakulta</v>
          </cell>
          <cell r="AN389">
            <v>5</v>
          </cell>
          <cell r="AO389">
            <v>6</v>
          </cell>
          <cell r="AP389">
            <v>0</v>
          </cell>
          <cell r="AQ389">
            <v>0</v>
          </cell>
          <cell r="AR389">
            <v>5</v>
          </cell>
          <cell r="BF389">
            <v>3.8</v>
          </cell>
          <cell r="BG389">
            <v>3.8</v>
          </cell>
          <cell r="BH389">
            <v>2.8499999999999996</v>
          </cell>
          <cell r="BI389">
            <v>6</v>
          </cell>
          <cell r="BJ389">
            <v>0</v>
          </cell>
        </row>
        <row r="390">
          <cell r="D390" t="str">
            <v>Univerzita sv. Cyrila a Metoda v Trnave</v>
          </cell>
          <cell r="E390" t="str">
            <v>Fakulta sociálnych vied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13</v>
          </cell>
          <cell r="BJ390">
            <v>0</v>
          </cell>
        </row>
        <row r="391">
          <cell r="D391" t="str">
            <v>Univerzita sv. Cyrila a Metoda v Trnave</v>
          </cell>
          <cell r="E391" t="str">
            <v>Fakulta sociálnych vied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3</v>
          </cell>
          <cell r="BJ391">
            <v>0</v>
          </cell>
        </row>
        <row r="392">
          <cell r="D392" t="str">
            <v>Univerzita sv. Cyrila a Metoda v Trnave</v>
          </cell>
          <cell r="E392" t="str">
            <v>Fakulta sociálnych vied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56</v>
          </cell>
          <cell r="BJ392">
            <v>0</v>
          </cell>
        </row>
        <row r="393">
          <cell r="D393" t="str">
            <v>Univerzita sv. Cyrila a Metoda v Trnave</v>
          </cell>
          <cell r="E393" t="str">
            <v>Fakulta masmediálnej komunikácie</v>
          </cell>
          <cell r="AN393">
            <v>177</v>
          </cell>
          <cell r="AO393">
            <v>214</v>
          </cell>
          <cell r="AP393">
            <v>0</v>
          </cell>
          <cell r="AQ393">
            <v>0</v>
          </cell>
          <cell r="AR393">
            <v>177</v>
          </cell>
          <cell r="BF393">
            <v>159.6</v>
          </cell>
          <cell r="BG393">
            <v>189.92399999999998</v>
          </cell>
          <cell r="BH393">
            <v>185.40199999999999</v>
          </cell>
          <cell r="BI393">
            <v>214</v>
          </cell>
          <cell r="BJ393">
            <v>0</v>
          </cell>
        </row>
        <row r="394">
          <cell r="D394" t="str">
            <v>Univerzita sv. Cyrila a Metoda v Trnave</v>
          </cell>
          <cell r="E394" t="str">
            <v>Fakulta sociálnych vied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15</v>
          </cell>
          <cell r="BJ394">
            <v>0</v>
          </cell>
        </row>
        <row r="395">
          <cell r="D395" t="str">
            <v>Univerzita sv. Cyrila a Metoda v Trnave</v>
          </cell>
          <cell r="E395" t="str">
            <v>Fakulta sociálnych vied</v>
          </cell>
          <cell r="AN395">
            <v>61</v>
          </cell>
          <cell r="AO395">
            <v>81</v>
          </cell>
          <cell r="AP395">
            <v>0</v>
          </cell>
          <cell r="AQ395">
            <v>0</v>
          </cell>
          <cell r="AR395">
            <v>61</v>
          </cell>
          <cell r="BF395">
            <v>54.099999999999994</v>
          </cell>
          <cell r="BG395">
            <v>54.099999999999994</v>
          </cell>
          <cell r="BH395">
            <v>52.923913043478258</v>
          </cell>
          <cell r="BI395">
            <v>81</v>
          </cell>
          <cell r="BJ395">
            <v>0</v>
          </cell>
        </row>
        <row r="396">
          <cell r="D396" t="str">
            <v>Univerzita sv. Cyrila a Metoda v Trnave</v>
          </cell>
          <cell r="E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1</v>
          </cell>
          <cell r="BJ396">
            <v>0</v>
          </cell>
        </row>
        <row r="397">
          <cell r="D397" t="str">
            <v>Univerzita sv. Cyrila a Metoda v Trnave</v>
          </cell>
          <cell r="E397" t="str">
            <v>Fakulta prírodných vied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6</v>
          </cell>
          <cell r="BJ397">
            <v>0</v>
          </cell>
        </row>
        <row r="398">
          <cell r="D398" t="str">
            <v>Paneurópska vysoká škola</v>
          </cell>
          <cell r="E398" t="str">
            <v>Fakulta psychológie</v>
          </cell>
          <cell r="AN398">
            <v>0</v>
          </cell>
          <cell r="AO398">
            <v>2</v>
          </cell>
          <cell r="AP398">
            <v>0</v>
          </cell>
          <cell r="AQ398">
            <v>0</v>
          </cell>
          <cell r="AR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2</v>
          </cell>
          <cell r="BJ398">
            <v>0</v>
          </cell>
        </row>
        <row r="399">
          <cell r="D399" t="str">
            <v>Technická univerzita vo Zvolene</v>
          </cell>
          <cell r="E399" t="str">
            <v>Drevárska fakulta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1</v>
          </cell>
          <cell r="BJ399">
            <v>0</v>
          </cell>
        </row>
        <row r="400">
          <cell r="D400" t="str">
            <v>Technická univerzita vo Zvolene</v>
          </cell>
          <cell r="E400" t="str">
            <v>Drevárska fakulta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1</v>
          </cell>
          <cell r="BJ400">
            <v>0</v>
          </cell>
        </row>
        <row r="401">
          <cell r="D401" t="str">
            <v>Technická univerzita vo Zvolene</v>
          </cell>
          <cell r="E401" t="str">
            <v>Drevárska fakulta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1</v>
          </cell>
          <cell r="BJ401">
            <v>0</v>
          </cell>
        </row>
        <row r="402">
          <cell r="D402" t="str">
            <v>Technická univerzita vo Zvolene</v>
          </cell>
          <cell r="E402" t="str">
            <v>Drevárska fakulta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35</v>
          </cell>
          <cell r="BJ402">
            <v>0</v>
          </cell>
        </row>
        <row r="403">
          <cell r="D403" t="str">
            <v>Akadémia ozbrojených síl generála Milana Rastislava Štefánika</v>
          </cell>
          <cell r="E403">
            <v>0</v>
          </cell>
          <cell r="AN403">
            <v>12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12</v>
          </cell>
          <cell r="BJ403">
            <v>0</v>
          </cell>
        </row>
        <row r="404">
          <cell r="D404" t="str">
            <v>Univerzita Konštantína Filozofa v Nitre</v>
          </cell>
          <cell r="E404" t="str">
            <v>Fakulta stredoeurópskych štúdií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0</v>
          </cell>
        </row>
        <row r="405">
          <cell r="D405" t="str">
            <v>Univerzita Konštantína Filozofa v Nitre</v>
          </cell>
          <cell r="E405" t="str">
            <v>Fakulta stredoeurópskych štúdií</v>
          </cell>
          <cell r="AN405">
            <v>42</v>
          </cell>
          <cell r="AO405">
            <v>46</v>
          </cell>
          <cell r="AP405">
            <v>0</v>
          </cell>
          <cell r="AQ405">
            <v>0</v>
          </cell>
          <cell r="AR405">
            <v>42</v>
          </cell>
          <cell r="BF405">
            <v>39.6</v>
          </cell>
          <cell r="BG405">
            <v>41.184000000000005</v>
          </cell>
          <cell r="BH405">
            <v>41.184000000000005</v>
          </cell>
          <cell r="BI405">
            <v>46</v>
          </cell>
          <cell r="BJ405">
            <v>0</v>
          </cell>
        </row>
        <row r="406">
          <cell r="D406" t="str">
            <v>Ekonomická univerzita v Bratislave</v>
          </cell>
          <cell r="E406" t="str">
            <v>Obchodná fakulta</v>
          </cell>
          <cell r="AN406">
            <v>70</v>
          </cell>
          <cell r="AO406">
            <v>77</v>
          </cell>
          <cell r="AP406">
            <v>0</v>
          </cell>
          <cell r="AQ406">
            <v>0</v>
          </cell>
          <cell r="AR406">
            <v>70</v>
          </cell>
          <cell r="BF406">
            <v>105</v>
          </cell>
          <cell r="BG406">
            <v>109.2</v>
          </cell>
          <cell r="BH406">
            <v>96.352941176470594</v>
          </cell>
          <cell r="BI406">
            <v>77</v>
          </cell>
          <cell r="BJ406">
            <v>0</v>
          </cell>
        </row>
        <row r="407">
          <cell r="D407" t="str">
            <v>Ekonomická univerzita v Bratislave</v>
          </cell>
          <cell r="E407" t="str">
            <v>Fakulta hospodárskej informatiky</v>
          </cell>
          <cell r="AN407">
            <v>336</v>
          </cell>
          <cell r="AO407">
            <v>362</v>
          </cell>
          <cell r="AP407">
            <v>0</v>
          </cell>
          <cell r="AQ407">
            <v>0</v>
          </cell>
          <cell r="AR407">
            <v>336</v>
          </cell>
          <cell r="BF407">
            <v>297.60000000000002</v>
          </cell>
          <cell r="BG407">
            <v>309.50400000000002</v>
          </cell>
          <cell r="BH407">
            <v>305.63520000000005</v>
          </cell>
          <cell r="BI407">
            <v>362</v>
          </cell>
          <cell r="BJ407">
            <v>0</v>
          </cell>
        </row>
        <row r="408">
          <cell r="D408" t="str">
            <v>Ekonomická univerzita v Bratislave</v>
          </cell>
          <cell r="E408" t="str">
            <v>Národohospodárska fakulta</v>
          </cell>
          <cell r="AN408">
            <v>141</v>
          </cell>
          <cell r="AO408">
            <v>164</v>
          </cell>
          <cell r="AP408">
            <v>0</v>
          </cell>
          <cell r="AQ408">
            <v>0</v>
          </cell>
          <cell r="AR408">
            <v>141</v>
          </cell>
          <cell r="BF408">
            <v>126.3</v>
          </cell>
          <cell r="BG408">
            <v>128.82599999999999</v>
          </cell>
          <cell r="BH408">
            <v>128.82599999999999</v>
          </cell>
          <cell r="BI408">
            <v>164</v>
          </cell>
          <cell r="BJ408">
            <v>0</v>
          </cell>
        </row>
        <row r="409">
          <cell r="D409" t="str">
            <v>Vysoká škola múzických umení v Bratislave</v>
          </cell>
          <cell r="E409" t="str">
            <v>Hudobná a tanečná fakulta</v>
          </cell>
          <cell r="AN409">
            <v>15</v>
          </cell>
          <cell r="AO409">
            <v>15</v>
          </cell>
          <cell r="AP409">
            <v>0</v>
          </cell>
          <cell r="AQ409">
            <v>0</v>
          </cell>
          <cell r="AR409">
            <v>15</v>
          </cell>
          <cell r="BF409">
            <v>22.5</v>
          </cell>
          <cell r="BG409">
            <v>22.5</v>
          </cell>
          <cell r="BH409">
            <v>19.5</v>
          </cell>
          <cell r="BI409">
            <v>15</v>
          </cell>
          <cell r="BJ409">
            <v>0</v>
          </cell>
        </row>
        <row r="410">
          <cell r="D410" t="str">
            <v>Vysoká škola múzických umení v Bratislave</v>
          </cell>
          <cell r="E410" t="str">
            <v>Divadelná fakulta</v>
          </cell>
          <cell r="AN410">
            <v>23</v>
          </cell>
          <cell r="AO410">
            <v>26</v>
          </cell>
          <cell r="AP410">
            <v>0</v>
          </cell>
          <cell r="AQ410">
            <v>0</v>
          </cell>
          <cell r="AR410">
            <v>23</v>
          </cell>
          <cell r="BF410">
            <v>20.3</v>
          </cell>
          <cell r="BG410">
            <v>65.569000000000003</v>
          </cell>
          <cell r="BH410">
            <v>65.569000000000003</v>
          </cell>
          <cell r="BI410">
            <v>26</v>
          </cell>
          <cell r="BJ410">
            <v>0</v>
          </cell>
        </row>
        <row r="411">
          <cell r="D411" t="str">
            <v>Vysoká škola múzických umení v Bratislave</v>
          </cell>
          <cell r="E411" t="str">
            <v>Hudobná a tanečná fakulta</v>
          </cell>
          <cell r="AN411">
            <v>56</v>
          </cell>
          <cell r="AO411">
            <v>61</v>
          </cell>
          <cell r="AP411">
            <v>0</v>
          </cell>
          <cell r="AQ411">
            <v>0</v>
          </cell>
          <cell r="AR411">
            <v>56</v>
          </cell>
          <cell r="BF411">
            <v>48.8</v>
          </cell>
          <cell r="BG411">
            <v>157.624</v>
          </cell>
          <cell r="BH411">
            <v>157.624</v>
          </cell>
          <cell r="BI411">
            <v>61</v>
          </cell>
          <cell r="BJ411">
            <v>0</v>
          </cell>
        </row>
        <row r="412">
          <cell r="D412" t="str">
            <v>Vysoká škola ekonómie a manažmentu verejnej správy v Bratislave</v>
          </cell>
          <cell r="E412">
            <v>0</v>
          </cell>
          <cell r="AN412">
            <v>101</v>
          </cell>
          <cell r="AO412">
            <v>101</v>
          </cell>
          <cell r="AP412">
            <v>0</v>
          </cell>
          <cell r="AQ412">
            <v>0</v>
          </cell>
          <cell r="AR412">
            <v>101</v>
          </cell>
          <cell r="BF412">
            <v>151.5</v>
          </cell>
          <cell r="BG412">
            <v>157.56</v>
          </cell>
          <cell r="BH412">
            <v>138.06260869565216</v>
          </cell>
          <cell r="BI412">
            <v>101</v>
          </cell>
          <cell r="BJ412">
            <v>0</v>
          </cell>
        </row>
        <row r="413">
          <cell r="D413" t="str">
            <v>Vysoká škola ekonómie a manažmentu verejnej správy v Bratislave</v>
          </cell>
          <cell r="E413">
            <v>0</v>
          </cell>
          <cell r="AN413">
            <v>463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463</v>
          </cell>
          <cell r="BJ413">
            <v>0</v>
          </cell>
        </row>
        <row r="414">
          <cell r="D414" t="str">
            <v>Univerzita Konštantína Filozofa v Nitre</v>
          </cell>
          <cell r="E414" t="str">
            <v>Pedagogická fakulta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1</v>
          </cell>
          <cell r="BJ414">
            <v>0</v>
          </cell>
        </row>
        <row r="415">
          <cell r="D415" t="str">
            <v>Univerzita Konštantína Filozofa v Nitre</v>
          </cell>
          <cell r="E415" t="str">
            <v>Pedagogická fakulta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2</v>
          </cell>
          <cell r="BJ415">
            <v>0</v>
          </cell>
        </row>
        <row r="416">
          <cell r="D416" t="str">
            <v>Univerzita Konštantína Filozofa v Nitre</v>
          </cell>
          <cell r="E416" t="str">
            <v>Pedagogická fakulta</v>
          </cell>
          <cell r="AN416">
            <v>220</v>
          </cell>
          <cell r="AO416">
            <v>242</v>
          </cell>
          <cell r="AP416">
            <v>0</v>
          </cell>
          <cell r="AQ416">
            <v>0</v>
          </cell>
          <cell r="AR416">
            <v>220</v>
          </cell>
          <cell r="BF416">
            <v>196.9</v>
          </cell>
          <cell r="BG416">
            <v>234.31100000000001</v>
          </cell>
          <cell r="BH416">
            <v>231.45354878048781</v>
          </cell>
          <cell r="BI416">
            <v>242</v>
          </cell>
          <cell r="BJ416">
            <v>0</v>
          </cell>
        </row>
        <row r="417">
          <cell r="D417" t="str">
            <v>Univerzita Konštantína Filozofa v Nitre</v>
          </cell>
          <cell r="E417" t="str">
            <v>Pedagogická fakulta</v>
          </cell>
          <cell r="AN417">
            <v>33</v>
          </cell>
          <cell r="AO417">
            <v>38.5</v>
          </cell>
          <cell r="AP417">
            <v>0</v>
          </cell>
          <cell r="AQ417">
            <v>0</v>
          </cell>
          <cell r="AR417">
            <v>33</v>
          </cell>
          <cell r="BF417">
            <v>27.75</v>
          </cell>
          <cell r="BG417">
            <v>33.022500000000001</v>
          </cell>
          <cell r="BH417">
            <v>33.022500000000001</v>
          </cell>
          <cell r="BI417">
            <v>38.5</v>
          </cell>
          <cell r="BJ417">
            <v>0</v>
          </cell>
        </row>
        <row r="418">
          <cell r="D418" t="str">
            <v>Univerzita Konštantína Filozofa v Nitre</v>
          </cell>
          <cell r="E418" t="str">
            <v>Filozofická fakulta</v>
          </cell>
          <cell r="AN418">
            <v>9.5</v>
          </cell>
          <cell r="AO418">
            <v>11.5</v>
          </cell>
          <cell r="AP418">
            <v>0</v>
          </cell>
          <cell r="AQ418">
            <v>0</v>
          </cell>
          <cell r="AR418">
            <v>9.5</v>
          </cell>
          <cell r="BF418">
            <v>8.4499999999999993</v>
          </cell>
          <cell r="BG418">
            <v>9.2104999999999997</v>
          </cell>
          <cell r="BH418">
            <v>9.2104999999999997</v>
          </cell>
          <cell r="BI418">
            <v>11.5</v>
          </cell>
          <cell r="BJ418">
            <v>0</v>
          </cell>
        </row>
        <row r="419">
          <cell r="D419" t="str">
            <v>Univerzita Konštantína Filozofa v Nitre</v>
          </cell>
          <cell r="E419" t="str">
            <v>Pedagogická fakulta</v>
          </cell>
          <cell r="AN419">
            <v>57</v>
          </cell>
          <cell r="AO419">
            <v>63</v>
          </cell>
          <cell r="AP419">
            <v>0</v>
          </cell>
          <cell r="AQ419">
            <v>0</v>
          </cell>
          <cell r="AR419">
            <v>57</v>
          </cell>
          <cell r="BF419">
            <v>48.3</v>
          </cell>
          <cell r="BG419">
            <v>52.646999999999998</v>
          </cell>
          <cell r="BH419">
            <v>52.646999999999998</v>
          </cell>
          <cell r="BI419">
            <v>63</v>
          </cell>
          <cell r="BJ419">
            <v>0</v>
          </cell>
        </row>
        <row r="420">
          <cell r="D420" t="str">
            <v>Univerzita Konštantína Filozofa v Nitre</v>
          </cell>
          <cell r="E420" t="str">
            <v>Pedagogická fakulta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1</v>
          </cell>
          <cell r="BJ420">
            <v>0</v>
          </cell>
        </row>
        <row r="421">
          <cell r="D421" t="str">
            <v>Univerzita Konštantína Filozofa v Nitre</v>
          </cell>
          <cell r="E421" t="str">
            <v>Pedagogická fakulta</v>
          </cell>
          <cell r="AN421">
            <v>8</v>
          </cell>
          <cell r="AO421">
            <v>11</v>
          </cell>
          <cell r="AP421">
            <v>0</v>
          </cell>
          <cell r="AQ421">
            <v>0</v>
          </cell>
          <cell r="AR421">
            <v>8</v>
          </cell>
          <cell r="BF421">
            <v>6.8</v>
          </cell>
          <cell r="BG421">
            <v>14.62</v>
          </cell>
          <cell r="BH421">
            <v>14.157341772151899</v>
          </cell>
          <cell r="BI421">
            <v>11</v>
          </cell>
          <cell r="BJ421">
            <v>0</v>
          </cell>
        </row>
        <row r="422">
          <cell r="D422" t="str">
            <v>Univerzita Konštantína Filozofa v Nitre</v>
          </cell>
          <cell r="E422" t="str">
            <v>Pedagogická fakulta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1</v>
          </cell>
          <cell r="BJ422">
            <v>0</v>
          </cell>
        </row>
        <row r="423">
          <cell r="D423" t="str">
            <v>Univerzita Konštantína Filozofa v Nitre</v>
          </cell>
          <cell r="E423" t="str">
            <v>Pedagogická fakulta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1</v>
          </cell>
          <cell r="BJ423">
            <v>0</v>
          </cell>
        </row>
        <row r="424">
          <cell r="D424" t="str">
            <v>Vysoká škola zdravotníctva a sociálnej práce sv. Alžbety v Bratislave, n. o.</v>
          </cell>
          <cell r="E424" t="str">
            <v>Inštitút zdravotníctva a sociálnej práce sv. Ladislava</v>
          </cell>
          <cell r="AN424">
            <v>14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14</v>
          </cell>
          <cell r="BJ424">
            <v>0</v>
          </cell>
        </row>
        <row r="425">
          <cell r="D425" t="str">
            <v>Vysoká škola zdravotníctva a sociálnej práce sv. Alžbety v Bratislave, n. o.</v>
          </cell>
          <cell r="E425">
            <v>0</v>
          </cell>
          <cell r="AN425">
            <v>15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15</v>
          </cell>
          <cell r="BJ425">
            <v>0</v>
          </cell>
        </row>
        <row r="426">
          <cell r="D426" t="str">
            <v>Univerzita Komenského v Bratislave</v>
          </cell>
          <cell r="E426" t="str">
            <v>Fakulta matematiky, fyziky a informatiky</v>
          </cell>
          <cell r="AN426">
            <v>9</v>
          </cell>
          <cell r="AO426">
            <v>0</v>
          </cell>
          <cell r="AP426">
            <v>0</v>
          </cell>
          <cell r="AQ426">
            <v>9</v>
          </cell>
          <cell r="AR426">
            <v>9</v>
          </cell>
          <cell r="BF426">
            <v>27</v>
          </cell>
          <cell r="BG426">
            <v>57.51</v>
          </cell>
          <cell r="BH426">
            <v>57.51</v>
          </cell>
          <cell r="BI426">
            <v>11</v>
          </cell>
          <cell r="BJ426">
            <v>9</v>
          </cell>
        </row>
        <row r="427">
          <cell r="D427" t="str">
            <v>Univerzita Komenského v Bratislave</v>
          </cell>
          <cell r="E427" t="str">
            <v>Fakulta matematiky, fyziky a informatiky</v>
          </cell>
          <cell r="AN427">
            <v>2</v>
          </cell>
          <cell r="AO427">
            <v>0</v>
          </cell>
          <cell r="AP427">
            <v>0</v>
          </cell>
          <cell r="AQ427">
            <v>2</v>
          </cell>
          <cell r="AR427">
            <v>2</v>
          </cell>
          <cell r="BF427">
            <v>6</v>
          </cell>
          <cell r="BG427">
            <v>12.78</v>
          </cell>
          <cell r="BH427">
            <v>12.78</v>
          </cell>
          <cell r="BI427">
            <v>3</v>
          </cell>
          <cell r="BJ427">
            <v>2</v>
          </cell>
        </row>
        <row r="428">
          <cell r="D428" t="str">
            <v>Univerzita Komenského v Bratislave</v>
          </cell>
          <cell r="E428" t="str">
            <v>Fakulta matematiky, fyziky a informatiky</v>
          </cell>
          <cell r="AN428">
            <v>100</v>
          </cell>
          <cell r="AO428">
            <v>110</v>
          </cell>
          <cell r="AP428">
            <v>110</v>
          </cell>
          <cell r="AQ428">
            <v>100</v>
          </cell>
          <cell r="AR428">
            <v>100</v>
          </cell>
          <cell r="BF428">
            <v>81.400000000000006</v>
          </cell>
          <cell r="BG428">
            <v>120.47200000000001</v>
          </cell>
          <cell r="BH428">
            <v>120.47200000000001</v>
          </cell>
          <cell r="BI428">
            <v>110</v>
          </cell>
          <cell r="BJ428">
            <v>0</v>
          </cell>
        </row>
        <row r="429">
          <cell r="D429" t="str">
            <v>Univerzita Komenského v Bratislave</v>
          </cell>
          <cell r="E429" t="str">
            <v>Fakulta matematiky, fyziky a informatiky</v>
          </cell>
          <cell r="AN429">
            <v>29</v>
          </cell>
          <cell r="AO429">
            <v>33</v>
          </cell>
          <cell r="AP429">
            <v>33</v>
          </cell>
          <cell r="AQ429">
            <v>29</v>
          </cell>
          <cell r="AR429">
            <v>29</v>
          </cell>
          <cell r="BF429">
            <v>25.4</v>
          </cell>
          <cell r="BG429">
            <v>58.54699999999999</v>
          </cell>
          <cell r="BH429">
            <v>58.54699999999999</v>
          </cell>
          <cell r="BI429">
            <v>33</v>
          </cell>
          <cell r="BJ429">
            <v>0</v>
          </cell>
        </row>
        <row r="430">
          <cell r="D430" t="str">
            <v>Univerzita Komenského v Bratislave</v>
          </cell>
          <cell r="E430" t="str">
            <v>Fakulta matematiky, fyziky a informatiky</v>
          </cell>
          <cell r="AN430">
            <v>66</v>
          </cell>
          <cell r="AO430">
            <v>92</v>
          </cell>
          <cell r="AP430">
            <v>92</v>
          </cell>
          <cell r="AQ430">
            <v>66</v>
          </cell>
          <cell r="AR430">
            <v>66</v>
          </cell>
          <cell r="BF430">
            <v>53.7</v>
          </cell>
          <cell r="BG430">
            <v>79.475999999999999</v>
          </cell>
          <cell r="BH430">
            <v>79.475999999999999</v>
          </cell>
          <cell r="BI430">
            <v>92</v>
          </cell>
          <cell r="BJ430">
            <v>0</v>
          </cell>
        </row>
        <row r="431">
          <cell r="D431" t="str">
            <v>Univerzita Komenského v Bratislave</v>
          </cell>
          <cell r="E431" t="str">
            <v>Fakulta matematiky, fyziky a informatiky</v>
          </cell>
          <cell r="AN431">
            <v>75</v>
          </cell>
          <cell r="AO431">
            <v>89</v>
          </cell>
          <cell r="AP431">
            <v>89</v>
          </cell>
          <cell r="AQ431">
            <v>75</v>
          </cell>
          <cell r="AR431">
            <v>75</v>
          </cell>
          <cell r="BF431">
            <v>65.7</v>
          </cell>
          <cell r="BG431">
            <v>86.724000000000004</v>
          </cell>
          <cell r="BH431">
            <v>86.724000000000004</v>
          </cell>
          <cell r="BI431">
            <v>89</v>
          </cell>
          <cell r="BJ431">
            <v>0</v>
          </cell>
        </row>
        <row r="432">
          <cell r="D432" t="str">
            <v>Univerzita Komenského v Bratislave</v>
          </cell>
          <cell r="E432" t="str">
            <v>Fakulta matematiky, fyziky a informatiky</v>
          </cell>
          <cell r="AN432">
            <v>14</v>
          </cell>
          <cell r="AO432">
            <v>16</v>
          </cell>
          <cell r="AP432">
            <v>16</v>
          </cell>
          <cell r="AQ432">
            <v>14</v>
          </cell>
          <cell r="AR432">
            <v>14</v>
          </cell>
          <cell r="BF432">
            <v>10.7</v>
          </cell>
          <cell r="BG432">
            <v>14.124000000000001</v>
          </cell>
          <cell r="BH432">
            <v>14.124000000000001</v>
          </cell>
          <cell r="BI432">
            <v>16</v>
          </cell>
          <cell r="BJ432">
            <v>0</v>
          </cell>
        </row>
        <row r="433">
          <cell r="D433" t="str">
            <v>Univerzita Komenského v Bratislave</v>
          </cell>
          <cell r="E433" t="str">
            <v>Fakulta matematiky, fyziky a informatiky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2</v>
          </cell>
          <cell r="BJ433">
            <v>0</v>
          </cell>
        </row>
        <row r="434">
          <cell r="D434" t="str">
            <v>Univerzita Komenského v Bratislave</v>
          </cell>
          <cell r="E434" t="str">
            <v>Fakulta matematiky, fyziky a informatiky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1</v>
          </cell>
          <cell r="BJ434">
            <v>0</v>
          </cell>
        </row>
        <row r="435">
          <cell r="D435" t="str">
            <v>Univerzita Komenského v Bratislave</v>
          </cell>
          <cell r="E435" t="str">
            <v>Fakulta telesnej výchovy a športu</v>
          </cell>
          <cell r="AN435">
            <v>169</v>
          </cell>
          <cell r="AO435">
            <v>183</v>
          </cell>
          <cell r="AP435">
            <v>0</v>
          </cell>
          <cell r="AQ435">
            <v>0</v>
          </cell>
          <cell r="AR435">
            <v>169</v>
          </cell>
          <cell r="BF435">
            <v>148</v>
          </cell>
          <cell r="BG435">
            <v>176.12</v>
          </cell>
          <cell r="BH435">
            <v>171.60410256410256</v>
          </cell>
          <cell r="BI435">
            <v>183</v>
          </cell>
          <cell r="BJ435">
            <v>0</v>
          </cell>
        </row>
        <row r="436">
          <cell r="D436" t="str">
            <v>Univerzita Komenského v Bratislave</v>
          </cell>
          <cell r="E436" t="str">
            <v>Lekárska fakulta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11</v>
          </cell>
          <cell r="BJ436">
            <v>0</v>
          </cell>
        </row>
        <row r="437">
          <cell r="D437" t="str">
            <v>Univerzita Komenského v Bratislave</v>
          </cell>
          <cell r="E437" t="str">
            <v>Lekárska fakulta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12</v>
          </cell>
          <cell r="BJ437">
            <v>0</v>
          </cell>
        </row>
        <row r="438">
          <cell r="D438" t="str">
            <v>Slovenská poľnohospodárska univerzita v Nitre</v>
          </cell>
          <cell r="E438" t="str">
            <v>Fakulta agrobiológie a potravinových zdrojov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1</v>
          </cell>
          <cell r="BJ438">
            <v>0</v>
          </cell>
        </row>
        <row r="439">
          <cell r="D439" t="str">
            <v>Slovenská poľnohospodárska univerzita v Nitre</v>
          </cell>
          <cell r="E439" t="str">
            <v>Fakulta biotechnológie a potravinárstva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4</v>
          </cell>
          <cell r="BJ439">
            <v>0</v>
          </cell>
        </row>
        <row r="440">
          <cell r="D440" t="str">
            <v>Slovenská poľnohospodárska univerzita v Nitre</v>
          </cell>
          <cell r="E440" t="str">
            <v>Fakulta biotechnológie a potravinárstva</v>
          </cell>
          <cell r="AN440">
            <v>58</v>
          </cell>
          <cell r="AO440">
            <v>70</v>
          </cell>
          <cell r="AP440">
            <v>0</v>
          </cell>
          <cell r="AQ440">
            <v>0</v>
          </cell>
          <cell r="AR440">
            <v>58</v>
          </cell>
          <cell r="BF440">
            <v>87</v>
          </cell>
          <cell r="BG440">
            <v>128.76</v>
          </cell>
          <cell r="BH440">
            <v>103.008</v>
          </cell>
          <cell r="BI440">
            <v>70</v>
          </cell>
          <cell r="BJ440">
            <v>0</v>
          </cell>
        </row>
        <row r="441">
          <cell r="D441" t="str">
            <v>Slovenská poľnohospodárska univerzita v Nitre</v>
          </cell>
          <cell r="E441" t="str">
            <v>Technická fakulta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3</v>
          </cell>
          <cell r="BJ441">
            <v>0</v>
          </cell>
        </row>
        <row r="442">
          <cell r="D442" t="str">
            <v>Slovenská poľnohospodárska univerzita v Nitre</v>
          </cell>
          <cell r="E442" t="str">
            <v>Fakulta agrobiológie a potravinových zdrojov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1</v>
          </cell>
          <cell r="BJ442">
            <v>0</v>
          </cell>
        </row>
        <row r="443">
          <cell r="D443" t="str">
            <v>Slovenská poľnohospodárska univerzita v Nitre</v>
          </cell>
          <cell r="E443" t="str">
            <v>Fakulta ekonomiky a manažmentu</v>
          </cell>
          <cell r="AN443">
            <v>195</v>
          </cell>
          <cell r="AO443">
            <v>208</v>
          </cell>
          <cell r="AP443">
            <v>0</v>
          </cell>
          <cell r="AQ443">
            <v>0</v>
          </cell>
          <cell r="AR443">
            <v>195</v>
          </cell>
          <cell r="BF443">
            <v>174.3</v>
          </cell>
          <cell r="BG443">
            <v>181.27200000000002</v>
          </cell>
          <cell r="BH443">
            <v>179.2352359550562</v>
          </cell>
          <cell r="BI443">
            <v>208</v>
          </cell>
          <cell r="BJ443">
            <v>0</v>
          </cell>
        </row>
        <row r="444">
          <cell r="D444" t="str">
            <v>Slovenská poľnohospodárska univerzita v Nitre</v>
          </cell>
          <cell r="E444" t="str">
            <v>Fakulta ekonomiky a manažmentu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1</v>
          </cell>
          <cell r="BJ444">
            <v>0</v>
          </cell>
        </row>
        <row r="445">
          <cell r="D445" t="str">
            <v>Slovenská poľnohospodárska univerzita v Nitre</v>
          </cell>
          <cell r="E445" t="str">
            <v>Fakulta biotechnológie a potravinárstva</v>
          </cell>
          <cell r="AN445">
            <v>0</v>
          </cell>
          <cell r="AO445">
            <v>4</v>
          </cell>
          <cell r="AP445">
            <v>4</v>
          </cell>
          <cell r="AQ445">
            <v>0</v>
          </cell>
          <cell r="AR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4</v>
          </cell>
          <cell r="BJ445">
            <v>0</v>
          </cell>
        </row>
        <row r="446">
          <cell r="D446" t="str">
            <v>Slovenská poľnohospodárska univerzita v Nitre</v>
          </cell>
          <cell r="E446" t="str">
            <v>Fakulta agrobiológie a potravinových zdrojov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1</v>
          </cell>
          <cell r="BJ446">
            <v>0</v>
          </cell>
        </row>
        <row r="447">
          <cell r="D447" t="str">
            <v>Slovenská poľnohospodárska univerzita v Nitre</v>
          </cell>
          <cell r="E447" t="str">
            <v>Fakulta ekonomiky a manažmentu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1</v>
          </cell>
          <cell r="BJ447">
            <v>0</v>
          </cell>
        </row>
        <row r="448">
          <cell r="D448" t="str">
            <v>Slovenská technická univerzita v Bratislave</v>
          </cell>
          <cell r="E448" t="str">
            <v>Fakulta chemickej a potravinárskej technológie</v>
          </cell>
          <cell r="AN448">
            <v>14</v>
          </cell>
          <cell r="AO448">
            <v>0</v>
          </cell>
          <cell r="AP448">
            <v>0</v>
          </cell>
          <cell r="AQ448">
            <v>14</v>
          </cell>
          <cell r="AR448">
            <v>14</v>
          </cell>
          <cell r="BF448">
            <v>42</v>
          </cell>
          <cell r="BG448">
            <v>89.46</v>
          </cell>
          <cell r="BH448">
            <v>89.46</v>
          </cell>
          <cell r="BI448">
            <v>16</v>
          </cell>
          <cell r="BJ448">
            <v>14</v>
          </cell>
        </row>
        <row r="449">
          <cell r="D449" t="str">
            <v>Slovenská technická univerzita v Bratislave</v>
          </cell>
          <cell r="E449" t="str">
            <v>Fakulta architektúry a dizajnu</v>
          </cell>
          <cell r="AN449">
            <v>10</v>
          </cell>
          <cell r="AO449">
            <v>0</v>
          </cell>
          <cell r="AP449">
            <v>0</v>
          </cell>
          <cell r="AQ449">
            <v>0</v>
          </cell>
          <cell r="AR449">
            <v>10</v>
          </cell>
          <cell r="BF449">
            <v>40</v>
          </cell>
          <cell r="BG449">
            <v>44</v>
          </cell>
          <cell r="BH449">
            <v>44</v>
          </cell>
          <cell r="BI449">
            <v>16</v>
          </cell>
          <cell r="BJ449">
            <v>10</v>
          </cell>
        </row>
        <row r="450">
          <cell r="D450" t="str">
            <v>Slovenská technická univerzita v Bratislave</v>
          </cell>
          <cell r="E450" t="str">
            <v>Stavebná fakulta</v>
          </cell>
          <cell r="AN450">
            <v>17</v>
          </cell>
          <cell r="AO450">
            <v>0</v>
          </cell>
          <cell r="AP450">
            <v>0</v>
          </cell>
          <cell r="AQ450">
            <v>17</v>
          </cell>
          <cell r="AR450">
            <v>17</v>
          </cell>
          <cell r="BF450">
            <v>51</v>
          </cell>
          <cell r="BG450">
            <v>108.63</v>
          </cell>
          <cell r="BH450">
            <v>108.63</v>
          </cell>
          <cell r="BI450">
            <v>20</v>
          </cell>
          <cell r="BJ450">
            <v>17</v>
          </cell>
        </row>
        <row r="451">
          <cell r="D451" t="str">
            <v>Slovenská technická univerzita v Bratislave</v>
          </cell>
          <cell r="E451" t="str">
            <v>Stavebná fakulta</v>
          </cell>
          <cell r="AN451">
            <v>11</v>
          </cell>
          <cell r="AO451">
            <v>0</v>
          </cell>
          <cell r="AP451">
            <v>0</v>
          </cell>
          <cell r="AQ451">
            <v>11</v>
          </cell>
          <cell r="AR451">
            <v>11</v>
          </cell>
          <cell r="BF451">
            <v>33</v>
          </cell>
          <cell r="BG451">
            <v>70.289999999999992</v>
          </cell>
          <cell r="BH451">
            <v>70.289999999999992</v>
          </cell>
          <cell r="BI451">
            <v>12</v>
          </cell>
          <cell r="BJ451">
            <v>11</v>
          </cell>
        </row>
        <row r="452">
          <cell r="D452" t="str">
            <v>Slovenská technická univerzita v Bratislave</v>
          </cell>
          <cell r="E452" t="str">
            <v>Fakulta chemickej a potravinárskej technológie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4</v>
          </cell>
          <cell r="BJ452">
            <v>0</v>
          </cell>
        </row>
        <row r="453">
          <cell r="D453" t="str">
            <v>Slovenská technická univerzita v Bratislave</v>
          </cell>
          <cell r="E453" t="str">
            <v>Fakulta elektrotechniky a informatiky</v>
          </cell>
          <cell r="AN453">
            <v>197</v>
          </cell>
          <cell r="AO453">
            <v>230</v>
          </cell>
          <cell r="AP453">
            <v>230</v>
          </cell>
          <cell r="AQ453">
            <v>197</v>
          </cell>
          <cell r="AR453">
            <v>197</v>
          </cell>
          <cell r="BF453">
            <v>165.2</v>
          </cell>
          <cell r="BG453">
            <v>244.49599999999998</v>
          </cell>
          <cell r="BH453">
            <v>244.49599999999998</v>
          </cell>
          <cell r="BI453">
            <v>230</v>
          </cell>
          <cell r="BJ453">
            <v>0</v>
          </cell>
        </row>
        <row r="454">
          <cell r="D454" t="str">
            <v>Slovenská technická univerzita v Bratislave</v>
          </cell>
          <cell r="E454" t="str">
            <v>Fakulta informatiky a informačných technológií</v>
          </cell>
          <cell r="AN454">
            <v>0</v>
          </cell>
          <cell r="AO454">
            <v>3</v>
          </cell>
          <cell r="AP454">
            <v>3</v>
          </cell>
          <cell r="AQ454">
            <v>0</v>
          </cell>
          <cell r="AR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3</v>
          </cell>
          <cell r="BJ454">
            <v>0</v>
          </cell>
        </row>
        <row r="455">
          <cell r="D455" t="str">
            <v>Slovenská technická univerzita v Bratislave</v>
          </cell>
          <cell r="E455" t="str">
            <v>Fakulta informatiky a informačných technológií</v>
          </cell>
          <cell r="AN455">
            <v>440</v>
          </cell>
          <cell r="AO455">
            <v>484</v>
          </cell>
          <cell r="AP455">
            <v>484</v>
          </cell>
          <cell r="AQ455">
            <v>440</v>
          </cell>
          <cell r="AR455">
            <v>440</v>
          </cell>
          <cell r="BF455">
            <v>376.1</v>
          </cell>
          <cell r="BG455">
            <v>556.62800000000004</v>
          </cell>
          <cell r="BH455">
            <v>556.62800000000004</v>
          </cell>
          <cell r="BI455">
            <v>484</v>
          </cell>
          <cell r="BJ455">
            <v>0</v>
          </cell>
        </row>
        <row r="456">
          <cell r="D456" t="str">
            <v>Slovenská technická univerzita v Bratislave</v>
          </cell>
          <cell r="E456" t="str">
            <v>Fakulta informatiky a informačných technológií</v>
          </cell>
          <cell r="AN456">
            <v>291</v>
          </cell>
          <cell r="AO456">
            <v>303</v>
          </cell>
          <cell r="AP456">
            <v>303</v>
          </cell>
          <cell r="AQ456">
            <v>291</v>
          </cell>
          <cell r="AR456">
            <v>291</v>
          </cell>
          <cell r="BF456">
            <v>236.1</v>
          </cell>
          <cell r="BG456">
            <v>349.428</v>
          </cell>
          <cell r="BH456">
            <v>349.428</v>
          </cell>
          <cell r="BI456">
            <v>303</v>
          </cell>
          <cell r="BJ456">
            <v>0</v>
          </cell>
        </row>
        <row r="457">
          <cell r="D457" t="str">
            <v>Slovenská technická univerzita v Bratislave</v>
          </cell>
          <cell r="E457" t="str">
            <v>Fakulta elektrotechniky a informatiky</v>
          </cell>
          <cell r="AN457">
            <v>136</v>
          </cell>
          <cell r="AO457">
            <v>152</v>
          </cell>
          <cell r="AP457">
            <v>152</v>
          </cell>
          <cell r="AQ457">
            <v>136</v>
          </cell>
          <cell r="AR457">
            <v>136</v>
          </cell>
          <cell r="BF457">
            <v>114.1</v>
          </cell>
          <cell r="BG457">
            <v>168.86799999999999</v>
          </cell>
          <cell r="BH457">
            <v>168.86799999999999</v>
          </cell>
          <cell r="BI457">
            <v>152</v>
          </cell>
          <cell r="BJ457">
            <v>0</v>
          </cell>
        </row>
        <row r="458">
          <cell r="D458" t="str">
            <v>Slovenská technická univerzita v Bratislave</v>
          </cell>
          <cell r="E458" t="str">
            <v>Stavebná fakulta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2</v>
          </cell>
          <cell r="BJ458">
            <v>0</v>
          </cell>
        </row>
        <row r="459">
          <cell r="D459" t="str">
            <v>Slovenská technická univerzita v Bratislave</v>
          </cell>
          <cell r="E459" t="str">
            <v>Stavebná fakulta</v>
          </cell>
          <cell r="AN459">
            <v>676</v>
          </cell>
          <cell r="AO459">
            <v>768</v>
          </cell>
          <cell r="AP459">
            <v>768</v>
          </cell>
          <cell r="AQ459">
            <v>676</v>
          </cell>
          <cell r="AR459">
            <v>676</v>
          </cell>
          <cell r="BF459">
            <v>586.9</v>
          </cell>
          <cell r="BG459">
            <v>874.48099999999999</v>
          </cell>
          <cell r="BH459">
            <v>874.48099999999999</v>
          </cell>
          <cell r="BI459">
            <v>768</v>
          </cell>
          <cell r="BJ459">
            <v>0</v>
          </cell>
        </row>
        <row r="460">
          <cell r="D460" t="str">
            <v>Slovenská technická univerzita v Bratislave</v>
          </cell>
          <cell r="E460" t="str">
            <v>Fakulta chemickej a potravinárskej technológie</v>
          </cell>
          <cell r="AN460">
            <v>0</v>
          </cell>
          <cell r="AO460">
            <v>1</v>
          </cell>
          <cell r="AP460">
            <v>1</v>
          </cell>
          <cell r="AQ460">
            <v>0</v>
          </cell>
          <cell r="AR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1</v>
          </cell>
          <cell r="BJ460">
            <v>0</v>
          </cell>
        </row>
        <row r="461">
          <cell r="D461" t="str">
            <v>Slovenská technická univerzita v Bratislave</v>
          </cell>
          <cell r="E461" t="str">
            <v>Stavebná fakulta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1</v>
          </cell>
          <cell r="BJ461">
            <v>0</v>
          </cell>
        </row>
        <row r="462">
          <cell r="D462" t="str">
            <v>Slovenská technická univerzita v Bratislave</v>
          </cell>
          <cell r="E462" t="str">
            <v>Fakulta elektrotechniky a informatiky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1</v>
          </cell>
          <cell r="BJ462">
            <v>0</v>
          </cell>
        </row>
        <row r="463">
          <cell r="D463" t="str">
            <v>Slovenská technická univerzita v Bratislave</v>
          </cell>
          <cell r="E463" t="str">
            <v>Stavebná fakulta</v>
          </cell>
          <cell r="AN463">
            <v>2</v>
          </cell>
          <cell r="AO463">
            <v>4</v>
          </cell>
          <cell r="AP463">
            <v>4</v>
          </cell>
          <cell r="AQ463">
            <v>2</v>
          </cell>
          <cell r="AR463">
            <v>2</v>
          </cell>
          <cell r="BF463">
            <v>2</v>
          </cell>
          <cell r="BG463">
            <v>2.96</v>
          </cell>
          <cell r="BH463">
            <v>2.96</v>
          </cell>
          <cell r="BI463">
            <v>4</v>
          </cell>
          <cell r="BJ463">
            <v>0</v>
          </cell>
        </row>
        <row r="464">
          <cell r="D464" t="str">
            <v>Slovenská technická univerzita v Bratislave</v>
          </cell>
          <cell r="E464" t="str">
            <v>Fakulta chemickej a potravinárskej technológie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3</v>
          </cell>
          <cell r="BJ464">
            <v>0</v>
          </cell>
        </row>
        <row r="465">
          <cell r="D465" t="str">
            <v>Slovenská technická univerzita v Bratislave</v>
          </cell>
          <cell r="E465" t="str">
            <v>Stavebná fakulta</v>
          </cell>
          <cell r="AN465">
            <v>109</v>
          </cell>
          <cell r="AO465">
            <v>121</v>
          </cell>
          <cell r="AP465">
            <v>0</v>
          </cell>
          <cell r="AQ465">
            <v>109</v>
          </cell>
          <cell r="AR465">
            <v>109</v>
          </cell>
          <cell r="BF465">
            <v>91.6</v>
          </cell>
          <cell r="BG465">
            <v>137.39999999999998</v>
          </cell>
          <cell r="BH465">
            <v>137.39999999999998</v>
          </cell>
          <cell r="BI465">
            <v>121</v>
          </cell>
          <cell r="BJ465">
            <v>0</v>
          </cell>
        </row>
        <row r="466">
          <cell r="D466" t="str">
            <v>Žilinská univerzita v Žiline</v>
          </cell>
          <cell r="E466" t="str">
            <v>Fakulta prevádzky a ekonomiky dopravy a spojov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5</v>
          </cell>
          <cell r="BJ466">
            <v>0</v>
          </cell>
        </row>
        <row r="467">
          <cell r="D467" t="str">
            <v>Žilinská univerzita v Žiline</v>
          </cell>
          <cell r="E467" t="str">
            <v>Fakulta riadenia a informatiky</v>
          </cell>
          <cell r="AN467">
            <v>20</v>
          </cell>
          <cell r="AO467">
            <v>0</v>
          </cell>
          <cell r="AP467">
            <v>0</v>
          </cell>
          <cell r="AQ467">
            <v>0</v>
          </cell>
          <cell r="AR467">
            <v>20</v>
          </cell>
          <cell r="BF467">
            <v>80</v>
          </cell>
          <cell r="BG467">
            <v>170.39999999999998</v>
          </cell>
          <cell r="BH467">
            <v>127.79999999999998</v>
          </cell>
          <cell r="BI467">
            <v>21</v>
          </cell>
          <cell r="BJ467">
            <v>20</v>
          </cell>
        </row>
        <row r="468">
          <cell r="D468" t="str">
            <v>Žilinská univerzita v Žiline</v>
          </cell>
          <cell r="E468" t="str">
            <v>Fakulta bezpečnostného inžinierstva</v>
          </cell>
          <cell r="AN468">
            <v>6</v>
          </cell>
          <cell r="AO468">
            <v>0</v>
          </cell>
          <cell r="AP468">
            <v>0</v>
          </cell>
          <cell r="AQ468">
            <v>0</v>
          </cell>
          <cell r="AR468">
            <v>6</v>
          </cell>
          <cell r="BF468">
            <v>24</v>
          </cell>
          <cell r="BG468">
            <v>51.12</v>
          </cell>
          <cell r="BH468">
            <v>51.12</v>
          </cell>
          <cell r="BI468">
            <v>6</v>
          </cell>
          <cell r="BJ468">
            <v>6</v>
          </cell>
        </row>
        <row r="469">
          <cell r="D469" t="str">
            <v>Žilinská univerzita v Žiline</v>
          </cell>
          <cell r="E469" t="str">
            <v>Fakulta bezpečnostného inžinierstva</v>
          </cell>
          <cell r="AN469">
            <v>69</v>
          </cell>
          <cell r="AO469">
            <v>72</v>
          </cell>
          <cell r="AP469">
            <v>0</v>
          </cell>
          <cell r="AQ469">
            <v>0</v>
          </cell>
          <cell r="AR469">
            <v>69</v>
          </cell>
          <cell r="BF469">
            <v>103.5</v>
          </cell>
          <cell r="BG469">
            <v>153.18</v>
          </cell>
          <cell r="BH469">
            <v>125.32909090909091</v>
          </cell>
          <cell r="BI469">
            <v>72</v>
          </cell>
          <cell r="BJ469">
            <v>0</v>
          </cell>
        </row>
        <row r="470">
          <cell r="D470" t="str">
            <v>Žilinská univerzita v Žiline</v>
          </cell>
          <cell r="E470" t="str">
            <v>Fakulta elektrotechniky a informačných technológií</v>
          </cell>
          <cell r="AN470">
            <v>82</v>
          </cell>
          <cell r="AO470">
            <v>98</v>
          </cell>
          <cell r="AP470">
            <v>0</v>
          </cell>
          <cell r="AQ470">
            <v>0</v>
          </cell>
          <cell r="AR470">
            <v>82</v>
          </cell>
          <cell r="BF470">
            <v>64</v>
          </cell>
          <cell r="BG470">
            <v>94.72</v>
          </cell>
          <cell r="BH470">
            <v>87.433846153846162</v>
          </cell>
          <cell r="BI470">
            <v>98</v>
          </cell>
          <cell r="BJ470">
            <v>0</v>
          </cell>
        </row>
        <row r="471">
          <cell r="D471" t="str">
            <v>Žilinská univerzita v Žiline</v>
          </cell>
          <cell r="E471" t="str">
            <v>Fakulta bezpečnostného inžinierstva</v>
          </cell>
          <cell r="AN471">
            <v>173</v>
          </cell>
          <cell r="AO471">
            <v>185</v>
          </cell>
          <cell r="AP471">
            <v>0</v>
          </cell>
          <cell r="AQ471">
            <v>0</v>
          </cell>
          <cell r="AR471">
            <v>173</v>
          </cell>
          <cell r="BF471">
            <v>150.80000000000001</v>
          </cell>
          <cell r="BG471">
            <v>223.18400000000003</v>
          </cell>
          <cell r="BH471">
            <v>223.18400000000003</v>
          </cell>
          <cell r="BI471">
            <v>185</v>
          </cell>
          <cell r="BJ471">
            <v>0</v>
          </cell>
        </row>
        <row r="472">
          <cell r="D472" t="str">
            <v>Žilinská univerzita v Žiline</v>
          </cell>
          <cell r="E472" t="str">
            <v>Strojnícka fakulta</v>
          </cell>
          <cell r="AN472">
            <v>2</v>
          </cell>
          <cell r="AO472">
            <v>2</v>
          </cell>
          <cell r="AP472">
            <v>2</v>
          </cell>
          <cell r="AQ472">
            <v>2</v>
          </cell>
          <cell r="AR472">
            <v>2</v>
          </cell>
          <cell r="BF472">
            <v>2</v>
          </cell>
          <cell r="BG472">
            <v>2.96</v>
          </cell>
          <cell r="BH472">
            <v>2.8335943060498221</v>
          </cell>
          <cell r="BI472">
            <v>2</v>
          </cell>
          <cell r="BJ472">
            <v>0</v>
          </cell>
        </row>
        <row r="473">
          <cell r="D473" t="str">
            <v>Univerzita Konštantína Filozofa v Nitre</v>
          </cell>
          <cell r="E473" t="str">
            <v>Fakulta prírodných vied</v>
          </cell>
          <cell r="AN473">
            <v>199</v>
          </cell>
          <cell r="AO473">
            <v>225</v>
          </cell>
          <cell r="AP473">
            <v>225</v>
          </cell>
          <cell r="AQ473">
            <v>199</v>
          </cell>
          <cell r="AR473">
            <v>199</v>
          </cell>
          <cell r="BF473">
            <v>166.89999999999998</v>
          </cell>
          <cell r="BG473">
            <v>247.01199999999997</v>
          </cell>
          <cell r="BH473">
            <v>247.01199999999997</v>
          </cell>
          <cell r="BI473">
            <v>225</v>
          </cell>
          <cell r="BJ473">
            <v>0</v>
          </cell>
        </row>
        <row r="474">
          <cell r="D474" t="str">
            <v>Katolícka univerzita v Ružomberku</v>
          </cell>
          <cell r="E474" t="str">
            <v>Fakulta zdravotníctva</v>
          </cell>
          <cell r="AN474">
            <v>197</v>
          </cell>
          <cell r="AO474">
            <v>227</v>
          </cell>
          <cell r="AP474">
            <v>227</v>
          </cell>
          <cell r="AQ474">
            <v>0</v>
          </cell>
          <cell r="AR474">
            <v>197</v>
          </cell>
          <cell r="BF474">
            <v>167.89999999999998</v>
          </cell>
          <cell r="BG474">
            <v>360.98499999999996</v>
          </cell>
          <cell r="BH474">
            <v>343.23163934426225</v>
          </cell>
          <cell r="BI474">
            <v>227</v>
          </cell>
          <cell r="BJ474">
            <v>0</v>
          </cell>
        </row>
        <row r="475">
          <cell r="D475" t="str">
            <v>Katolícka univerzita v Ružomberku</v>
          </cell>
          <cell r="E475" t="str">
            <v>Fakulta zdravotníctva</v>
          </cell>
          <cell r="AN475">
            <v>97</v>
          </cell>
          <cell r="AO475">
            <v>109</v>
          </cell>
          <cell r="AP475">
            <v>0</v>
          </cell>
          <cell r="AQ475">
            <v>0</v>
          </cell>
          <cell r="AR475">
            <v>97</v>
          </cell>
          <cell r="BF475">
            <v>86.5</v>
          </cell>
          <cell r="BG475">
            <v>185.97499999999999</v>
          </cell>
          <cell r="BH475">
            <v>178.82211538461539</v>
          </cell>
          <cell r="BI475">
            <v>109</v>
          </cell>
          <cell r="BJ475">
            <v>0</v>
          </cell>
        </row>
        <row r="476">
          <cell r="D476" t="str">
            <v>Univerzita Mateja Bela v Banskej Bystrici</v>
          </cell>
          <cell r="E476" t="str">
            <v>Pedagogická fakulta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1</v>
          </cell>
          <cell r="BJ476">
            <v>0</v>
          </cell>
        </row>
        <row r="477">
          <cell r="D477" t="str">
            <v>Univerzita Konštantína Filozofa v Nitre</v>
          </cell>
          <cell r="E477" t="str">
            <v>Fakulta sociálnych vied a zdravotníctva</v>
          </cell>
          <cell r="AN477">
            <v>129</v>
          </cell>
          <cell r="AO477">
            <v>145</v>
          </cell>
          <cell r="AP477">
            <v>0</v>
          </cell>
          <cell r="AQ477">
            <v>0</v>
          </cell>
          <cell r="AR477">
            <v>129</v>
          </cell>
          <cell r="BF477">
            <v>112.8</v>
          </cell>
          <cell r="BG477">
            <v>112.8</v>
          </cell>
          <cell r="BH477">
            <v>112.8</v>
          </cell>
          <cell r="BI477">
            <v>145</v>
          </cell>
          <cell r="BJ477">
            <v>0</v>
          </cell>
        </row>
        <row r="478">
          <cell r="D478" t="str">
            <v>Univerzita Komenského v Bratislave</v>
          </cell>
          <cell r="E478" t="str">
            <v>Jesseniova lekárska fakulta v Martine</v>
          </cell>
          <cell r="AN478">
            <v>16</v>
          </cell>
          <cell r="AO478">
            <v>0</v>
          </cell>
          <cell r="AP478">
            <v>0</v>
          </cell>
          <cell r="AQ478">
            <v>0</v>
          </cell>
          <cell r="AR478">
            <v>16</v>
          </cell>
          <cell r="BF478">
            <v>48</v>
          </cell>
          <cell r="BG478">
            <v>163.68</v>
          </cell>
          <cell r="BH478">
            <v>163.68</v>
          </cell>
          <cell r="BI478">
            <v>17</v>
          </cell>
          <cell r="BJ478">
            <v>16</v>
          </cell>
        </row>
        <row r="479">
          <cell r="D479" t="str">
            <v>Univerzita Komenského v Bratislave</v>
          </cell>
          <cell r="E479" t="str">
            <v>Jesseniova lekárska fakulta v Martine</v>
          </cell>
          <cell r="AN479">
            <v>9</v>
          </cell>
          <cell r="AO479">
            <v>0</v>
          </cell>
          <cell r="AP479">
            <v>0</v>
          </cell>
          <cell r="AQ479">
            <v>0</v>
          </cell>
          <cell r="AR479">
            <v>9</v>
          </cell>
          <cell r="BF479">
            <v>27</v>
          </cell>
          <cell r="BG479">
            <v>92.070000000000007</v>
          </cell>
          <cell r="BH479">
            <v>92.070000000000007</v>
          </cell>
          <cell r="BI479">
            <v>12</v>
          </cell>
          <cell r="BJ479">
            <v>9</v>
          </cell>
        </row>
        <row r="480">
          <cell r="D480" t="str">
            <v>Univerzita Komenského v Bratislave</v>
          </cell>
          <cell r="E480" t="str">
            <v>Jesseniova lekárska fakulta v Martine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5</v>
          </cell>
          <cell r="BJ480">
            <v>0</v>
          </cell>
        </row>
        <row r="481">
          <cell r="D481" t="str">
            <v>Univerzita Komenského v Bratislave</v>
          </cell>
          <cell r="E481" t="str">
            <v>Jesseniova lekárska fakulta v Martine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5</v>
          </cell>
          <cell r="BJ481">
            <v>0</v>
          </cell>
        </row>
        <row r="482">
          <cell r="D482" t="str">
            <v>Univerzita Komenského v Bratislave</v>
          </cell>
          <cell r="E482" t="str">
            <v>Jesseniova lekárska fakulta v Martine</v>
          </cell>
          <cell r="AN482">
            <v>13</v>
          </cell>
          <cell r="AO482">
            <v>0</v>
          </cell>
          <cell r="AP482">
            <v>0</v>
          </cell>
          <cell r="AQ482">
            <v>0</v>
          </cell>
          <cell r="AR482">
            <v>13</v>
          </cell>
          <cell r="BF482">
            <v>39</v>
          </cell>
          <cell r="BG482">
            <v>132.99</v>
          </cell>
          <cell r="BH482">
            <v>132.99</v>
          </cell>
          <cell r="BI482">
            <v>14</v>
          </cell>
          <cell r="BJ482">
            <v>13</v>
          </cell>
        </row>
        <row r="483">
          <cell r="D483" t="str">
            <v>Univerzita Komenského v Bratislave</v>
          </cell>
          <cell r="E483" t="str">
            <v>Jesseniova lekárska fakulta v Martine</v>
          </cell>
          <cell r="AN483">
            <v>7</v>
          </cell>
          <cell r="AO483">
            <v>0</v>
          </cell>
          <cell r="AP483">
            <v>0</v>
          </cell>
          <cell r="AQ483">
            <v>0</v>
          </cell>
          <cell r="AR483">
            <v>7</v>
          </cell>
          <cell r="BF483">
            <v>21</v>
          </cell>
          <cell r="BG483">
            <v>71.61</v>
          </cell>
          <cell r="BH483">
            <v>71.61</v>
          </cell>
          <cell r="BI483">
            <v>7</v>
          </cell>
          <cell r="BJ483">
            <v>7</v>
          </cell>
        </row>
        <row r="484">
          <cell r="D484" t="str">
            <v>Univerzita Komenského v Bratislave</v>
          </cell>
          <cell r="E484" t="str">
            <v>Jesseniova lekárska fakulta v Martine</v>
          </cell>
          <cell r="AN484">
            <v>33</v>
          </cell>
          <cell r="AO484">
            <v>36</v>
          </cell>
          <cell r="AP484">
            <v>36</v>
          </cell>
          <cell r="AQ484">
            <v>0</v>
          </cell>
          <cell r="AR484">
            <v>33</v>
          </cell>
          <cell r="BF484">
            <v>30.3</v>
          </cell>
          <cell r="BG484">
            <v>65.144999999999996</v>
          </cell>
          <cell r="BH484">
            <v>65.144999999999996</v>
          </cell>
          <cell r="BI484">
            <v>36</v>
          </cell>
          <cell r="BJ484">
            <v>0</v>
          </cell>
        </row>
        <row r="485">
          <cell r="D485" t="str">
            <v>Univerzita Komenského v Bratislave</v>
          </cell>
          <cell r="E485" t="str">
            <v>Jesseniova lekárska fakulta v Martine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4</v>
          </cell>
          <cell r="BJ485">
            <v>0</v>
          </cell>
        </row>
        <row r="486">
          <cell r="D486" t="str">
            <v>Univerzita Komenského v Bratislave</v>
          </cell>
          <cell r="E486" t="str">
            <v>Fakulta sociálnych a ekonomických vied</v>
          </cell>
          <cell r="AN486">
            <v>75</v>
          </cell>
          <cell r="AO486">
            <v>84</v>
          </cell>
          <cell r="AP486">
            <v>0</v>
          </cell>
          <cell r="AQ486">
            <v>0</v>
          </cell>
          <cell r="AR486">
            <v>75</v>
          </cell>
          <cell r="BF486">
            <v>61.199999999999996</v>
          </cell>
          <cell r="BG486">
            <v>63.647999999999996</v>
          </cell>
          <cell r="BH486">
            <v>63.647999999999996</v>
          </cell>
          <cell r="BI486">
            <v>84</v>
          </cell>
          <cell r="BJ486">
            <v>0</v>
          </cell>
        </row>
        <row r="487">
          <cell r="D487" t="str">
            <v>Katolícka univerzita v Ružomberku</v>
          </cell>
          <cell r="E487" t="str">
            <v>Teologická fakulta v Košiciach</v>
          </cell>
          <cell r="AN487">
            <v>2</v>
          </cell>
          <cell r="AO487">
            <v>2.5</v>
          </cell>
          <cell r="AP487">
            <v>0</v>
          </cell>
          <cell r="AQ487">
            <v>0</v>
          </cell>
          <cell r="AR487">
            <v>2</v>
          </cell>
          <cell r="BF487">
            <v>1.85</v>
          </cell>
          <cell r="BG487">
            <v>2.0165000000000002</v>
          </cell>
          <cell r="BH487">
            <v>2.0165000000000002</v>
          </cell>
          <cell r="BI487">
            <v>2.5</v>
          </cell>
          <cell r="BJ487">
            <v>0</v>
          </cell>
        </row>
        <row r="488">
          <cell r="D488" t="str">
            <v>Katolícka univerzita v Ružomberku</v>
          </cell>
          <cell r="E488" t="str">
            <v>Teologická fakulta v Košiciach</v>
          </cell>
          <cell r="AN488">
            <v>3.5</v>
          </cell>
          <cell r="AO488">
            <v>4</v>
          </cell>
          <cell r="AP488">
            <v>0</v>
          </cell>
          <cell r="AQ488">
            <v>0</v>
          </cell>
          <cell r="AR488">
            <v>3.5</v>
          </cell>
          <cell r="BF488">
            <v>3.2</v>
          </cell>
          <cell r="BG488">
            <v>3.4880000000000004</v>
          </cell>
          <cell r="BH488">
            <v>3.4880000000000004</v>
          </cell>
          <cell r="BI488">
            <v>4</v>
          </cell>
          <cell r="BJ488">
            <v>0</v>
          </cell>
        </row>
        <row r="489">
          <cell r="D489" t="str">
            <v>Katolícka univerzita v Ružomberku</v>
          </cell>
          <cell r="E489" t="str">
            <v>Teologická fakulta v Košiciach</v>
          </cell>
          <cell r="AN489">
            <v>6</v>
          </cell>
          <cell r="AO489">
            <v>0</v>
          </cell>
          <cell r="AP489">
            <v>0</v>
          </cell>
          <cell r="AQ489">
            <v>0</v>
          </cell>
          <cell r="AR489">
            <v>6</v>
          </cell>
          <cell r="BF489">
            <v>24</v>
          </cell>
          <cell r="BG489">
            <v>26.400000000000002</v>
          </cell>
          <cell r="BH489">
            <v>26.400000000000002</v>
          </cell>
          <cell r="BI489">
            <v>6</v>
          </cell>
          <cell r="BJ489">
            <v>6</v>
          </cell>
        </row>
        <row r="490">
          <cell r="D490" t="str">
            <v>Univerzita Mateja Bela v Banskej Bystrici</v>
          </cell>
          <cell r="E490" t="str">
            <v>Fakulta politických vied a medzinárodných vzťahov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14</v>
          </cell>
          <cell r="BJ490">
            <v>0</v>
          </cell>
        </row>
        <row r="491">
          <cell r="D491" t="str">
            <v>Univerzita Konštantína Filozofa v Nitre</v>
          </cell>
          <cell r="E491" t="str">
            <v>Filozofická fakulta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1</v>
          </cell>
          <cell r="BJ491">
            <v>0</v>
          </cell>
        </row>
        <row r="492">
          <cell r="D492" t="str">
            <v>Univerzita Konštantína Filozofa v Nitre</v>
          </cell>
          <cell r="E492" t="str">
            <v>Filozofická fakulta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1</v>
          </cell>
          <cell r="BJ492">
            <v>0</v>
          </cell>
        </row>
        <row r="493">
          <cell r="D493" t="str">
            <v>Univerzita Konštantína Filozofa v Nitre</v>
          </cell>
          <cell r="E493" t="str">
            <v>Filozofická fakulta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0.5</v>
          </cell>
          <cell r="BJ493">
            <v>0</v>
          </cell>
        </row>
        <row r="494">
          <cell r="D494" t="str">
            <v>Univerzita Konštantína Filozofa v Nitre</v>
          </cell>
          <cell r="E494" t="str">
            <v>Filozofická fakulta</v>
          </cell>
          <cell r="AN494">
            <v>65</v>
          </cell>
          <cell r="AO494">
            <v>71</v>
          </cell>
          <cell r="AP494">
            <v>0</v>
          </cell>
          <cell r="AQ494">
            <v>0</v>
          </cell>
          <cell r="AR494">
            <v>65</v>
          </cell>
          <cell r="BF494">
            <v>55.849999999999994</v>
          </cell>
          <cell r="BG494">
            <v>83.774999999999991</v>
          </cell>
          <cell r="BH494">
            <v>81.570394736842104</v>
          </cell>
          <cell r="BI494">
            <v>71</v>
          </cell>
          <cell r="BJ494">
            <v>0</v>
          </cell>
        </row>
        <row r="495">
          <cell r="D495" t="str">
            <v>Univerzita Konštantína Filozofa v Nitre</v>
          </cell>
          <cell r="E495" t="str">
            <v>Filozofická fakulta</v>
          </cell>
          <cell r="AN495">
            <v>27.5</v>
          </cell>
          <cell r="AO495">
            <v>29</v>
          </cell>
          <cell r="AP495">
            <v>0</v>
          </cell>
          <cell r="AQ495">
            <v>0</v>
          </cell>
          <cell r="AR495">
            <v>27.5</v>
          </cell>
          <cell r="BF495">
            <v>23.45</v>
          </cell>
          <cell r="BG495">
            <v>35.174999999999997</v>
          </cell>
          <cell r="BH495">
            <v>35.174999999999997</v>
          </cell>
          <cell r="BI495">
            <v>29</v>
          </cell>
          <cell r="BJ495">
            <v>0</v>
          </cell>
        </row>
        <row r="496">
          <cell r="D496" t="str">
            <v>Univerzita Konštantína Filozofa v Nitre</v>
          </cell>
          <cell r="E496" t="str">
            <v>Filozofická fakulta</v>
          </cell>
          <cell r="AN496">
            <v>62.5</v>
          </cell>
          <cell r="AO496">
            <v>75.5</v>
          </cell>
          <cell r="AP496">
            <v>0</v>
          </cell>
          <cell r="AQ496">
            <v>0</v>
          </cell>
          <cell r="AR496">
            <v>62.5</v>
          </cell>
          <cell r="BF496">
            <v>53.2</v>
          </cell>
          <cell r="BG496">
            <v>57.988000000000007</v>
          </cell>
          <cell r="BH496">
            <v>57.988000000000007</v>
          </cell>
          <cell r="BI496">
            <v>75.5</v>
          </cell>
          <cell r="BJ496">
            <v>0</v>
          </cell>
        </row>
        <row r="497">
          <cell r="D497" t="str">
            <v>Univerzita Konštantína Filozofa v Nitre</v>
          </cell>
          <cell r="E497" t="str">
            <v>Filozofická fakulta</v>
          </cell>
          <cell r="AN497">
            <v>46</v>
          </cell>
          <cell r="AO497">
            <v>56.5</v>
          </cell>
          <cell r="AP497">
            <v>0</v>
          </cell>
          <cell r="AQ497">
            <v>0</v>
          </cell>
          <cell r="AR497">
            <v>46</v>
          </cell>
          <cell r="BF497">
            <v>39.700000000000003</v>
          </cell>
          <cell r="BG497">
            <v>43.273000000000003</v>
          </cell>
          <cell r="BH497">
            <v>43.273000000000003</v>
          </cell>
          <cell r="BI497">
            <v>56.5</v>
          </cell>
          <cell r="BJ497">
            <v>0</v>
          </cell>
        </row>
        <row r="498">
          <cell r="D498" t="str">
            <v>Univerzita Konštantína Filozofa v Nitre</v>
          </cell>
          <cell r="E498" t="str">
            <v>Filozofická fakulta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1</v>
          </cell>
          <cell r="BJ498">
            <v>0</v>
          </cell>
        </row>
        <row r="499">
          <cell r="D499" t="str">
            <v>Univerzita Konštantína Filozofa v Nitre</v>
          </cell>
          <cell r="E499" t="str">
            <v>Filozofická fakulta</v>
          </cell>
          <cell r="AN499">
            <v>0</v>
          </cell>
          <cell r="AO499">
            <v>2</v>
          </cell>
          <cell r="AP499">
            <v>0</v>
          </cell>
          <cell r="AQ499">
            <v>0</v>
          </cell>
          <cell r="AR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2</v>
          </cell>
          <cell r="BJ499">
            <v>0</v>
          </cell>
        </row>
        <row r="500">
          <cell r="D500" t="str">
            <v>Univerzita Konštantína Filozofa v Nitre</v>
          </cell>
          <cell r="E500" t="str">
            <v>Filozofická fakulta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1</v>
          </cell>
          <cell r="BJ500">
            <v>0</v>
          </cell>
        </row>
        <row r="501">
          <cell r="D501" t="str">
            <v>Univerzita Komenského v Bratislave</v>
          </cell>
          <cell r="E501" t="str">
            <v>Prírodovedecká fakulta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1</v>
          </cell>
          <cell r="BJ501">
            <v>0</v>
          </cell>
        </row>
        <row r="502">
          <cell r="D502" t="str">
            <v>Univerzita Komenského v Bratislave</v>
          </cell>
          <cell r="E502" t="str">
            <v>Prírodovedecká fakulta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2</v>
          </cell>
          <cell r="BJ502">
            <v>0</v>
          </cell>
        </row>
        <row r="503">
          <cell r="D503" t="str">
            <v>Univerzita Komenského v Bratislave</v>
          </cell>
          <cell r="E503" t="str">
            <v>Prírodovedecká fakulta</v>
          </cell>
          <cell r="AN503">
            <v>4</v>
          </cell>
          <cell r="AO503">
            <v>0</v>
          </cell>
          <cell r="AP503">
            <v>0</v>
          </cell>
          <cell r="AQ503">
            <v>4</v>
          </cell>
          <cell r="AR503">
            <v>4</v>
          </cell>
          <cell r="BF503">
            <v>12</v>
          </cell>
          <cell r="BG503">
            <v>25.56</v>
          </cell>
          <cell r="BH503">
            <v>25.56</v>
          </cell>
          <cell r="BI503">
            <v>5</v>
          </cell>
          <cell r="BJ503">
            <v>4</v>
          </cell>
        </row>
        <row r="504">
          <cell r="D504" t="str">
            <v>Univerzita Komenského v Bratislave</v>
          </cell>
          <cell r="E504" t="str">
            <v>Prírodovedecká fakulta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5</v>
          </cell>
          <cell r="BJ504">
            <v>0</v>
          </cell>
        </row>
        <row r="505">
          <cell r="D505" t="str">
            <v>Univerzita Komenského v Bratislave</v>
          </cell>
          <cell r="E505" t="str">
            <v>Prírodovedecká fakulta</v>
          </cell>
          <cell r="AN505">
            <v>5</v>
          </cell>
          <cell r="AO505">
            <v>0</v>
          </cell>
          <cell r="AP505">
            <v>0</v>
          </cell>
          <cell r="AQ505">
            <v>5</v>
          </cell>
          <cell r="AR505">
            <v>5</v>
          </cell>
          <cell r="BF505">
            <v>15</v>
          </cell>
          <cell r="BG505">
            <v>31.95</v>
          </cell>
          <cell r="BH505">
            <v>31.95</v>
          </cell>
          <cell r="BI505">
            <v>6</v>
          </cell>
          <cell r="BJ505">
            <v>5</v>
          </cell>
        </row>
        <row r="506">
          <cell r="D506" t="str">
            <v>Univerzita Komenského v Bratislave</v>
          </cell>
          <cell r="E506" t="str">
            <v>Prírodovedecká fakulta</v>
          </cell>
          <cell r="AN506">
            <v>13</v>
          </cell>
          <cell r="AO506">
            <v>0</v>
          </cell>
          <cell r="AP506">
            <v>0</v>
          </cell>
          <cell r="AQ506">
            <v>13</v>
          </cell>
          <cell r="AR506">
            <v>13</v>
          </cell>
          <cell r="BF506">
            <v>39</v>
          </cell>
          <cell r="BG506">
            <v>83.07</v>
          </cell>
          <cell r="BH506">
            <v>83.07</v>
          </cell>
          <cell r="BI506">
            <v>14</v>
          </cell>
          <cell r="BJ506">
            <v>13</v>
          </cell>
        </row>
        <row r="507">
          <cell r="D507" t="str">
            <v>Univerzita Komenského v Bratislave</v>
          </cell>
          <cell r="E507" t="str">
            <v>Prírodovedecká fakulta</v>
          </cell>
          <cell r="AN507">
            <v>36</v>
          </cell>
          <cell r="AO507">
            <v>0</v>
          </cell>
          <cell r="AP507">
            <v>0</v>
          </cell>
          <cell r="AQ507">
            <v>36</v>
          </cell>
          <cell r="AR507">
            <v>36</v>
          </cell>
          <cell r="BF507">
            <v>108</v>
          </cell>
          <cell r="BG507">
            <v>230.04</v>
          </cell>
          <cell r="BH507">
            <v>230.04</v>
          </cell>
          <cell r="BI507">
            <v>38</v>
          </cell>
          <cell r="BJ507">
            <v>36</v>
          </cell>
        </row>
        <row r="508">
          <cell r="D508" t="str">
            <v>Univerzita Komenského v Bratislave</v>
          </cell>
          <cell r="E508" t="str">
            <v>Prírodovedecká fakulta</v>
          </cell>
          <cell r="AN508">
            <v>14</v>
          </cell>
          <cell r="AO508">
            <v>0</v>
          </cell>
          <cell r="AP508">
            <v>0</v>
          </cell>
          <cell r="AQ508">
            <v>14</v>
          </cell>
          <cell r="AR508">
            <v>14</v>
          </cell>
          <cell r="BF508">
            <v>42</v>
          </cell>
          <cell r="BG508">
            <v>89.46</v>
          </cell>
          <cell r="BH508">
            <v>89.46</v>
          </cell>
          <cell r="BI508">
            <v>16</v>
          </cell>
          <cell r="BJ508">
            <v>14</v>
          </cell>
        </row>
        <row r="509">
          <cell r="D509" t="str">
            <v>Univerzita Komenského v Bratislave</v>
          </cell>
          <cell r="E509" t="str">
            <v>Prírodovedecká fakulta</v>
          </cell>
          <cell r="AN509">
            <v>9</v>
          </cell>
          <cell r="AO509">
            <v>0</v>
          </cell>
          <cell r="AP509">
            <v>0</v>
          </cell>
          <cell r="AQ509">
            <v>9</v>
          </cell>
          <cell r="AR509">
            <v>9</v>
          </cell>
          <cell r="BF509">
            <v>27</v>
          </cell>
          <cell r="BG509">
            <v>57.51</v>
          </cell>
          <cell r="BH509">
            <v>57.51</v>
          </cell>
          <cell r="BI509">
            <v>9</v>
          </cell>
          <cell r="BJ509">
            <v>9</v>
          </cell>
        </row>
        <row r="510">
          <cell r="D510" t="str">
            <v>Univerzita Komenského v Bratislave</v>
          </cell>
          <cell r="E510" t="str">
            <v>Prírodovedecká fakulta</v>
          </cell>
          <cell r="AN510">
            <v>1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3</v>
          </cell>
          <cell r="BJ510">
            <v>0</v>
          </cell>
        </row>
        <row r="511">
          <cell r="D511" t="str">
            <v>Univerzita Komenského v Bratislave</v>
          </cell>
          <cell r="E511" t="str">
            <v>Prírodovedecká fakulta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1</v>
          </cell>
          <cell r="BJ511">
            <v>0</v>
          </cell>
        </row>
        <row r="512">
          <cell r="D512" t="str">
            <v>Univerzita Komenského v Bratislave</v>
          </cell>
          <cell r="E512" t="str">
            <v>Filozofická fakulta</v>
          </cell>
          <cell r="AN512">
            <v>9</v>
          </cell>
          <cell r="AO512">
            <v>0</v>
          </cell>
          <cell r="AP512">
            <v>0</v>
          </cell>
          <cell r="AQ512">
            <v>0</v>
          </cell>
          <cell r="AR512">
            <v>9</v>
          </cell>
          <cell r="BF512">
            <v>27</v>
          </cell>
          <cell r="BG512">
            <v>29.700000000000003</v>
          </cell>
          <cell r="BH512">
            <v>29.700000000000003</v>
          </cell>
          <cell r="BI512">
            <v>9</v>
          </cell>
          <cell r="BJ512">
            <v>9</v>
          </cell>
        </row>
        <row r="513">
          <cell r="D513" t="str">
            <v>Univerzita Komenského v Bratislave</v>
          </cell>
          <cell r="E513" t="str">
            <v>Filozofická fakulta</v>
          </cell>
          <cell r="AN513">
            <v>30</v>
          </cell>
          <cell r="AO513">
            <v>35</v>
          </cell>
          <cell r="AP513">
            <v>0</v>
          </cell>
          <cell r="AQ513">
            <v>0</v>
          </cell>
          <cell r="AR513">
            <v>30</v>
          </cell>
          <cell r="BF513">
            <v>26.1</v>
          </cell>
          <cell r="BG513">
            <v>26.1</v>
          </cell>
          <cell r="BH513">
            <v>26.1</v>
          </cell>
          <cell r="BI513">
            <v>35</v>
          </cell>
          <cell r="BJ513">
            <v>0</v>
          </cell>
        </row>
        <row r="514">
          <cell r="D514" t="str">
            <v>Univerzita Komenského v Bratislave</v>
          </cell>
          <cell r="E514" t="str">
            <v>Filozofická fakulta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5</v>
          </cell>
          <cell r="BJ514">
            <v>0</v>
          </cell>
        </row>
        <row r="515">
          <cell r="D515" t="str">
            <v>Univerzita Komenského v Bratislave</v>
          </cell>
          <cell r="E515" t="str">
            <v>Filozofická fakulta</v>
          </cell>
          <cell r="AN515">
            <v>59</v>
          </cell>
          <cell r="AO515">
            <v>62</v>
          </cell>
          <cell r="AP515">
            <v>0</v>
          </cell>
          <cell r="AQ515">
            <v>0</v>
          </cell>
          <cell r="AR515">
            <v>59</v>
          </cell>
          <cell r="BF515">
            <v>88.5</v>
          </cell>
          <cell r="BG515">
            <v>132.75</v>
          </cell>
          <cell r="BH515">
            <v>121.20652173913044</v>
          </cell>
          <cell r="BI515">
            <v>62</v>
          </cell>
          <cell r="BJ515">
            <v>0</v>
          </cell>
        </row>
        <row r="516">
          <cell r="D516" t="str">
            <v>Univerzita Komenského v Bratislave</v>
          </cell>
          <cell r="E516" t="str">
            <v>Filozofická fakulta</v>
          </cell>
          <cell r="AN516">
            <v>11</v>
          </cell>
          <cell r="AO516">
            <v>13.5</v>
          </cell>
          <cell r="AP516">
            <v>0</v>
          </cell>
          <cell r="AQ516">
            <v>0</v>
          </cell>
          <cell r="AR516">
            <v>11</v>
          </cell>
          <cell r="BF516">
            <v>16.5</v>
          </cell>
          <cell r="BG516">
            <v>24.75</v>
          </cell>
          <cell r="BH516">
            <v>22</v>
          </cell>
          <cell r="BI516">
            <v>13.5</v>
          </cell>
          <cell r="BJ516">
            <v>0</v>
          </cell>
        </row>
        <row r="517">
          <cell r="D517" t="str">
            <v>Univerzita Komenského v Bratislave</v>
          </cell>
          <cell r="E517" t="str">
            <v>Filozofická fakulta</v>
          </cell>
          <cell r="AN517">
            <v>6</v>
          </cell>
          <cell r="AO517">
            <v>0</v>
          </cell>
          <cell r="AP517">
            <v>0</v>
          </cell>
          <cell r="AQ517">
            <v>0</v>
          </cell>
          <cell r="AR517">
            <v>6</v>
          </cell>
          <cell r="BF517">
            <v>18</v>
          </cell>
          <cell r="BG517">
            <v>19.8</v>
          </cell>
          <cell r="BH517">
            <v>19.8</v>
          </cell>
          <cell r="BI517">
            <v>6</v>
          </cell>
          <cell r="BJ517">
            <v>6</v>
          </cell>
        </row>
        <row r="518">
          <cell r="D518" t="str">
            <v>Univerzita Komenského v Bratislave</v>
          </cell>
          <cell r="E518" t="str">
            <v>Filozofická fakulta</v>
          </cell>
          <cell r="AN518">
            <v>166</v>
          </cell>
          <cell r="AO518">
            <v>184</v>
          </cell>
          <cell r="AP518">
            <v>0</v>
          </cell>
          <cell r="AQ518">
            <v>0</v>
          </cell>
          <cell r="AR518">
            <v>166</v>
          </cell>
          <cell r="BF518">
            <v>249</v>
          </cell>
          <cell r="BG518">
            <v>249</v>
          </cell>
          <cell r="BH518">
            <v>231.21428571428572</v>
          </cell>
          <cell r="BI518">
            <v>184</v>
          </cell>
          <cell r="BJ518">
            <v>0</v>
          </cell>
        </row>
        <row r="519">
          <cell r="D519" t="str">
            <v>Univerzita Komenského v Bratislave</v>
          </cell>
          <cell r="E519" t="str">
            <v>Filozofická fakulta</v>
          </cell>
          <cell r="AN519">
            <v>5</v>
          </cell>
          <cell r="AO519">
            <v>5</v>
          </cell>
          <cell r="AP519">
            <v>0</v>
          </cell>
          <cell r="AQ519">
            <v>0</v>
          </cell>
          <cell r="AR519">
            <v>5</v>
          </cell>
          <cell r="BF519">
            <v>5</v>
          </cell>
          <cell r="BG519">
            <v>5.2</v>
          </cell>
          <cell r="BH519">
            <v>5.2</v>
          </cell>
          <cell r="BI519">
            <v>5</v>
          </cell>
          <cell r="BJ519">
            <v>0</v>
          </cell>
        </row>
        <row r="520">
          <cell r="D520" t="str">
            <v>Univerzita Komenského v Bratislave</v>
          </cell>
          <cell r="E520" t="str">
            <v>Filozofická fakulta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4</v>
          </cell>
          <cell r="BJ520">
            <v>0</v>
          </cell>
        </row>
        <row r="521">
          <cell r="D521" t="str">
            <v>Univerzita Komenského v Bratislave</v>
          </cell>
          <cell r="E521" t="str">
            <v>Filozofická fakulta</v>
          </cell>
          <cell r="AN521">
            <v>32</v>
          </cell>
          <cell r="AO521">
            <v>37</v>
          </cell>
          <cell r="AP521">
            <v>0</v>
          </cell>
          <cell r="AQ521">
            <v>0</v>
          </cell>
          <cell r="AR521">
            <v>32</v>
          </cell>
          <cell r="BF521">
            <v>28.4</v>
          </cell>
          <cell r="BG521">
            <v>29.535999999999998</v>
          </cell>
          <cell r="BH521">
            <v>28.059199999999997</v>
          </cell>
          <cell r="BI521">
            <v>37</v>
          </cell>
          <cell r="BJ521">
            <v>0</v>
          </cell>
        </row>
        <row r="522">
          <cell r="D522" t="str">
            <v>Univerzita Komenského v Bratislave</v>
          </cell>
          <cell r="E522" t="str">
            <v>Filozofická fakulta</v>
          </cell>
          <cell r="AN522">
            <v>85.5</v>
          </cell>
          <cell r="AO522">
            <v>94.5</v>
          </cell>
          <cell r="AP522">
            <v>0</v>
          </cell>
          <cell r="AQ522">
            <v>0</v>
          </cell>
          <cell r="AR522">
            <v>85.5</v>
          </cell>
          <cell r="BF522">
            <v>73.650000000000006</v>
          </cell>
          <cell r="BG522">
            <v>110.47500000000001</v>
          </cell>
          <cell r="BH522">
            <v>110.47500000000001</v>
          </cell>
          <cell r="BI522">
            <v>94.5</v>
          </cell>
          <cell r="BJ522">
            <v>0</v>
          </cell>
        </row>
        <row r="523">
          <cell r="D523" t="str">
            <v>Univerzita Komenského v Bratislave</v>
          </cell>
          <cell r="E523" t="str">
            <v>Filozofická fakulta</v>
          </cell>
          <cell r="AN523">
            <v>7</v>
          </cell>
          <cell r="AO523">
            <v>9</v>
          </cell>
          <cell r="AP523">
            <v>0</v>
          </cell>
          <cell r="AQ523">
            <v>0</v>
          </cell>
          <cell r="AR523">
            <v>7</v>
          </cell>
          <cell r="BF523">
            <v>5.5</v>
          </cell>
          <cell r="BG523">
            <v>8.25</v>
          </cell>
          <cell r="BH523">
            <v>8.25</v>
          </cell>
          <cell r="BI523">
            <v>9</v>
          </cell>
          <cell r="BJ523">
            <v>0</v>
          </cell>
        </row>
        <row r="524">
          <cell r="D524" t="str">
            <v>Univerzita Komenského v Bratislave</v>
          </cell>
          <cell r="E524" t="str">
            <v>Filozofická fakulta</v>
          </cell>
          <cell r="AN524">
            <v>25</v>
          </cell>
          <cell r="AO524">
            <v>29</v>
          </cell>
          <cell r="AP524">
            <v>0</v>
          </cell>
          <cell r="AQ524">
            <v>0</v>
          </cell>
          <cell r="AR524">
            <v>25</v>
          </cell>
          <cell r="BF524">
            <v>23.2</v>
          </cell>
          <cell r="BG524">
            <v>24.128</v>
          </cell>
          <cell r="BH524">
            <v>24.128</v>
          </cell>
          <cell r="BI524">
            <v>29</v>
          </cell>
          <cell r="BJ524">
            <v>0</v>
          </cell>
        </row>
        <row r="525">
          <cell r="D525" t="str">
            <v>Univerzita Komenského v Bratislave</v>
          </cell>
          <cell r="E525" t="str">
            <v>Filozofická fakulta</v>
          </cell>
          <cell r="AN525">
            <v>14</v>
          </cell>
          <cell r="AO525">
            <v>17</v>
          </cell>
          <cell r="AP525">
            <v>0</v>
          </cell>
          <cell r="AQ525">
            <v>0</v>
          </cell>
          <cell r="AR525">
            <v>14</v>
          </cell>
          <cell r="BF525">
            <v>13.1</v>
          </cell>
          <cell r="BG525">
            <v>13.1</v>
          </cell>
          <cell r="BH525">
            <v>13.1</v>
          </cell>
          <cell r="BI525">
            <v>17</v>
          </cell>
          <cell r="BJ525">
            <v>0</v>
          </cell>
        </row>
        <row r="526">
          <cell r="D526" t="str">
            <v>Univerzita Komenského v Bratislave</v>
          </cell>
          <cell r="E526" t="str">
            <v>Filozofická fakulta</v>
          </cell>
          <cell r="AN526">
            <v>35</v>
          </cell>
          <cell r="AO526">
            <v>41</v>
          </cell>
          <cell r="AP526">
            <v>0</v>
          </cell>
          <cell r="AQ526">
            <v>0</v>
          </cell>
          <cell r="AR526">
            <v>35</v>
          </cell>
          <cell r="BF526">
            <v>31.1</v>
          </cell>
          <cell r="BG526">
            <v>37.009</v>
          </cell>
          <cell r="BH526">
            <v>37.009</v>
          </cell>
          <cell r="BI526">
            <v>41</v>
          </cell>
          <cell r="BJ526">
            <v>0</v>
          </cell>
        </row>
        <row r="527">
          <cell r="D527" t="str">
            <v>Univerzita Komenského v Bratislave</v>
          </cell>
          <cell r="E527" t="str">
            <v>Filozofická fakulta</v>
          </cell>
          <cell r="AN527">
            <v>23</v>
          </cell>
          <cell r="AO527">
            <v>25</v>
          </cell>
          <cell r="AP527">
            <v>0</v>
          </cell>
          <cell r="AQ527">
            <v>0</v>
          </cell>
          <cell r="AR527">
            <v>23</v>
          </cell>
          <cell r="BF527">
            <v>20.3</v>
          </cell>
          <cell r="BG527">
            <v>24.157</v>
          </cell>
          <cell r="BH527">
            <v>24.157</v>
          </cell>
          <cell r="BI527">
            <v>25</v>
          </cell>
          <cell r="BJ527">
            <v>0</v>
          </cell>
        </row>
        <row r="528">
          <cell r="D528" t="str">
            <v>Univerzita Komenského v Bratislave</v>
          </cell>
          <cell r="E528" t="str">
            <v>Filozofická fakulta</v>
          </cell>
          <cell r="AN528">
            <v>23</v>
          </cell>
          <cell r="AO528">
            <v>26</v>
          </cell>
          <cell r="AP528">
            <v>0</v>
          </cell>
          <cell r="AQ528">
            <v>0</v>
          </cell>
          <cell r="AR528">
            <v>23</v>
          </cell>
          <cell r="BF528">
            <v>21.2</v>
          </cell>
          <cell r="BG528">
            <v>21.2</v>
          </cell>
          <cell r="BH528">
            <v>21.2</v>
          </cell>
          <cell r="BI528">
            <v>26</v>
          </cell>
          <cell r="BJ528">
            <v>0</v>
          </cell>
        </row>
        <row r="529">
          <cell r="D529" t="str">
            <v>Univerzita Komenského v Bratislave</v>
          </cell>
          <cell r="E529" t="str">
            <v>Filozofická fakulta</v>
          </cell>
          <cell r="AN529">
            <v>13.5</v>
          </cell>
          <cell r="AO529">
            <v>15</v>
          </cell>
          <cell r="AP529">
            <v>0</v>
          </cell>
          <cell r="AQ529">
            <v>0</v>
          </cell>
          <cell r="AR529">
            <v>13.5</v>
          </cell>
          <cell r="BF529">
            <v>12</v>
          </cell>
          <cell r="BG529">
            <v>18</v>
          </cell>
          <cell r="BH529">
            <v>18</v>
          </cell>
          <cell r="BI529">
            <v>15</v>
          </cell>
          <cell r="BJ529">
            <v>0</v>
          </cell>
        </row>
        <row r="530">
          <cell r="D530" t="str">
            <v>Univerzita Komenského v Bratislave</v>
          </cell>
          <cell r="E530" t="str">
            <v>Filozofická fakulta</v>
          </cell>
          <cell r="AN530">
            <v>59</v>
          </cell>
          <cell r="AO530">
            <v>78</v>
          </cell>
          <cell r="AP530">
            <v>0</v>
          </cell>
          <cell r="AQ530">
            <v>0</v>
          </cell>
          <cell r="AR530">
            <v>59</v>
          </cell>
          <cell r="BF530">
            <v>51.5</v>
          </cell>
          <cell r="BG530">
            <v>51.5</v>
          </cell>
          <cell r="BH530">
            <v>51.5</v>
          </cell>
          <cell r="BI530">
            <v>78</v>
          </cell>
          <cell r="BJ530">
            <v>0</v>
          </cell>
        </row>
        <row r="531">
          <cell r="D531" t="str">
            <v>Univerzita Komenského v Bratislave</v>
          </cell>
          <cell r="E531" t="str">
            <v>Filozofická fakulta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7</v>
          </cell>
          <cell r="BJ531">
            <v>0</v>
          </cell>
        </row>
        <row r="532">
          <cell r="D532" t="str">
            <v>Prešovská univerzita v Prešove</v>
          </cell>
          <cell r="E532" t="str">
            <v>Filozofická fakulta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3</v>
          </cell>
          <cell r="BJ532">
            <v>0</v>
          </cell>
        </row>
        <row r="533">
          <cell r="D533" t="str">
            <v>Prešovská univerzita v Prešove</v>
          </cell>
          <cell r="E533" t="str">
            <v>Filozofická fakulta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1</v>
          </cell>
          <cell r="BJ533">
            <v>0</v>
          </cell>
        </row>
        <row r="534">
          <cell r="D534" t="str">
            <v>Prešovská univerzita v Prešove</v>
          </cell>
          <cell r="E534" t="str">
            <v>Pravoslávna bohoslovecká fakulta</v>
          </cell>
          <cell r="AN534">
            <v>100</v>
          </cell>
          <cell r="AO534">
            <v>114</v>
          </cell>
          <cell r="AP534">
            <v>0</v>
          </cell>
          <cell r="AQ534">
            <v>0</v>
          </cell>
          <cell r="AR534">
            <v>100</v>
          </cell>
          <cell r="BF534">
            <v>88.1</v>
          </cell>
          <cell r="BG534">
            <v>88.1</v>
          </cell>
          <cell r="BH534">
            <v>88.1</v>
          </cell>
          <cell r="BI534">
            <v>114</v>
          </cell>
          <cell r="BJ534">
            <v>0</v>
          </cell>
        </row>
        <row r="535">
          <cell r="D535" t="str">
            <v>Prešovská univerzita v Prešove</v>
          </cell>
          <cell r="E535" t="str">
            <v>Filozofická fakulta</v>
          </cell>
          <cell r="AN535">
            <v>1</v>
          </cell>
          <cell r="AO535">
            <v>0</v>
          </cell>
          <cell r="AP535">
            <v>0</v>
          </cell>
          <cell r="AQ535">
            <v>0</v>
          </cell>
          <cell r="AR535">
            <v>1</v>
          </cell>
          <cell r="BF535">
            <v>3</v>
          </cell>
          <cell r="BG535">
            <v>3.3000000000000003</v>
          </cell>
          <cell r="BH535">
            <v>3.3000000000000003</v>
          </cell>
          <cell r="BI535">
            <v>2</v>
          </cell>
          <cell r="BJ535">
            <v>1</v>
          </cell>
        </row>
        <row r="536">
          <cell r="D536" t="str">
            <v>Prešovská univerzita v Prešove</v>
          </cell>
          <cell r="E536" t="str">
            <v>Fakulta humanitných a prírodných vied</v>
          </cell>
          <cell r="AN536">
            <v>7</v>
          </cell>
          <cell r="AO536">
            <v>0</v>
          </cell>
          <cell r="AP536">
            <v>0</v>
          </cell>
          <cell r="AQ536">
            <v>7</v>
          </cell>
          <cell r="AR536">
            <v>7</v>
          </cell>
          <cell r="BF536">
            <v>21</v>
          </cell>
          <cell r="BG536">
            <v>44.73</v>
          </cell>
          <cell r="BH536">
            <v>44.73</v>
          </cell>
          <cell r="BI536">
            <v>7</v>
          </cell>
          <cell r="BJ536">
            <v>7</v>
          </cell>
        </row>
        <row r="537">
          <cell r="D537" t="str">
            <v>Prešovská univerzita v Prešove</v>
          </cell>
          <cell r="E537" t="str">
            <v>Filozofická fakulta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5</v>
          </cell>
          <cell r="BJ537">
            <v>0</v>
          </cell>
        </row>
        <row r="538">
          <cell r="D538" t="str">
            <v>Prešovská univerzita v Prešove</v>
          </cell>
          <cell r="E538" t="str">
            <v>Filozofická fakulta</v>
          </cell>
          <cell r="AN538">
            <v>3</v>
          </cell>
          <cell r="AO538">
            <v>0</v>
          </cell>
          <cell r="AP538">
            <v>0</v>
          </cell>
          <cell r="AQ538">
            <v>0</v>
          </cell>
          <cell r="AR538">
            <v>3</v>
          </cell>
          <cell r="BF538">
            <v>9</v>
          </cell>
          <cell r="BG538">
            <v>9.9</v>
          </cell>
          <cell r="BH538">
            <v>9.9</v>
          </cell>
          <cell r="BI538">
            <v>3</v>
          </cell>
          <cell r="BJ538">
            <v>3</v>
          </cell>
        </row>
        <row r="539">
          <cell r="D539" t="str">
            <v>Prešovská univerzita v Prešove</v>
          </cell>
          <cell r="E539" t="str">
            <v>Fakulta manažmentu</v>
          </cell>
          <cell r="AN539">
            <v>386</v>
          </cell>
          <cell r="AO539">
            <v>394</v>
          </cell>
          <cell r="AP539">
            <v>0</v>
          </cell>
          <cell r="AQ539">
            <v>0</v>
          </cell>
          <cell r="AR539">
            <v>386</v>
          </cell>
          <cell r="BF539">
            <v>579</v>
          </cell>
          <cell r="BG539">
            <v>602.16</v>
          </cell>
          <cell r="BH539">
            <v>458.7885714285714</v>
          </cell>
          <cell r="BI539">
            <v>394</v>
          </cell>
          <cell r="BJ539">
            <v>0</v>
          </cell>
        </row>
        <row r="540">
          <cell r="D540" t="str">
            <v>Prešovská univerzita v Prešove</v>
          </cell>
          <cell r="E540" t="str">
            <v>Pedagogická fakulta</v>
          </cell>
          <cell r="AN540">
            <v>177</v>
          </cell>
          <cell r="AO540">
            <v>178</v>
          </cell>
          <cell r="AP540">
            <v>0</v>
          </cell>
          <cell r="AQ540">
            <v>0</v>
          </cell>
          <cell r="AR540">
            <v>177</v>
          </cell>
          <cell r="BF540">
            <v>265.5</v>
          </cell>
          <cell r="BG540">
            <v>315.94499999999999</v>
          </cell>
          <cell r="BH540">
            <v>306.27321428571429</v>
          </cell>
          <cell r="BI540">
            <v>178</v>
          </cell>
          <cell r="BJ540">
            <v>0</v>
          </cell>
        </row>
        <row r="541">
          <cell r="D541" t="str">
            <v>Prešovská univerzita v Prešove</v>
          </cell>
          <cell r="E541" t="str">
            <v>Filozofická fakulta</v>
          </cell>
          <cell r="AN541">
            <v>102.5</v>
          </cell>
          <cell r="AO541">
            <v>124.5</v>
          </cell>
          <cell r="AP541">
            <v>0</v>
          </cell>
          <cell r="AQ541">
            <v>0</v>
          </cell>
          <cell r="AR541">
            <v>102.5</v>
          </cell>
          <cell r="BF541">
            <v>87.949999999999989</v>
          </cell>
          <cell r="BG541">
            <v>95.865499999999997</v>
          </cell>
          <cell r="BH541">
            <v>95.865499999999997</v>
          </cell>
          <cell r="BI541">
            <v>124.5</v>
          </cell>
          <cell r="BJ541">
            <v>0</v>
          </cell>
        </row>
        <row r="542">
          <cell r="D542" t="str">
            <v>Prešovská univerzita v Prešove</v>
          </cell>
          <cell r="E542" t="str">
            <v>Filozofická fakulta</v>
          </cell>
          <cell r="AN542">
            <v>30</v>
          </cell>
          <cell r="AO542">
            <v>37</v>
          </cell>
          <cell r="AP542">
            <v>0</v>
          </cell>
          <cell r="AQ542">
            <v>0</v>
          </cell>
          <cell r="AR542">
            <v>30</v>
          </cell>
          <cell r="BF542">
            <v>25.049999999999997</v>
          </cell>
          <cell r="BG542">
            <v>27.304499999999997</v>
          </cell>
          <cell r="BH542">
            <v>27.304499999999997</v>
          </cell>
          <cell r="BI542">
            <v>37</v>
          </cell>
          <cell r="BJ542">
            <v>0</v>
          </cell>
        </row>
        <row r="543">
          <cell r="D543" t="str">
            <v>Prešovská univerzita v Prešove</v>
          </cell>
          <cell r="E543" t="str">
            <v>Filozofická fakulta</v>
          </cell>
          <cell r="AN543">
            <v>51</v>
          </cell>
          <cell r="AO543">
            <v>61</v>
          </cell>
          <cell r="AP543">
            <v>0</v>
          </cell>
          <cell r="AQ543">
            <v>0</v>
          </cell>
          <cell r="AR543">
            <v>51</v>
          </cell>
          <cell r="BF543">
            <v>44.85</v>
          </cell>
          <cell r="BG543">
            <v>48.886500000000005</v>
          </cell>
          <cell r="BH543">
            <v>48.886500000000005</v>
          </cell>
          <cell r="BI543">
            <v>61</v>
          </cell>
          <cell r="BJ543">
            <v>0</v>
          </cell>
        </row>
        <row r="544">
          <cell r="D544" t="str">
            <v>Prešovská univerzita v Prešove</v>
          </cell>
          <cell r="E544" t="str">
            <v>Filozofická fakulta</v>
          </cell>
          <cell r="AN544">
            <v>71</v>
          </cell>
          <cell r="AO544">
            <v>90.5</v>
          </cell>
          <cell r="AP544">
            <v>0</v>
          </cell>
          <cell r="AQ544">
            <v>0</v>
          </cell>
          <cell r="AR544">
            <v>71</v>
          </cell>
          <cell r="BF544">
            <v>60.95</v>
          </cell>
          <cell r="BG544">
            <v>66.435500000000005</v>
          </cell>
          <cell r="BH544">
            <v>66.435500000000005</v>
          </cell>
          <cell r="BI544">
            <v>90.5</v>
          </cell>
          <cell r="BJ544">
            <v>0</v>
          </cell>
        </row>
        <row r="545">
          <cell r="D545" t="str">
            <v>Prešovská univerzita v Prešove</v>
          </cell>
          <cell r="E545" t="str">
            <v>Filozofická fakulta</v>
          </cell>
          <cell r="AN545">
            <v>71</v>
          </cell>
          <cell r="AO545">
            <v>89.5</v>
          </cell>
          <cell r="AP545">
            <v>0</v>
          </cell>
          <cell r="AQ545">
            <v>0</v>
          </cell>
          <cell r="AR545">
            <v>71</v>
          </cell>
          <cell r="BF545">
            <v>61.849999999999994</v>
          </cell>
          <cell r="BG545">
            <v>67.416499999999999</v>
          </cell>
          <cell r="BH545">
            <v>67.416499999999999</v>
          </cell>
          <cell r="BI545">
            <v>89.5</v>
          </cell>
          <cell r="BJ545">
            <v>0</v>
          </cell>
        </row>
        <row r="546">
          <cell r="D546" t="str">
            <v>Prešovská univerzita v Prešove</v>
          </cell>
          <cell r="E546" t="str">
            <v>Fakulta manažmentu</v>
          </cell>
          <cell r="AN546">
            <v>585</v>
          </cell>
          <cell r="AO546">
            <v>676</v>
          </cell>
          <cell r="AP546">
            <v>0</v>
          </cell>
          <cell r="AQ546">
            <v>0</v>
          </cell>
          <cell r="AR546">
            <v>585</v>
          </cell>
          <cell r="BF546">
            <v>504.29999999999995</v>
          </cell>
          <cell r="BG546">
            <v>524.47199999999998</v>
          </cell>
          <cell r="BH546">
            <v>512.73008955223884</v>
          </cell>
          <cell r="BI546">
            <v>676</v>
          </cell>
          <cell r="BJ546">
            <v>0</v>
          </cell>
        </row>
        <row r="547">
          <cell r="D547" t="str">
            <v>Prešovská univerzita v Prešove</v>
          </cell>
          <cell r="E547" t="str">
            <v>Pravoslávna bohoslovecká fakulta</v>
          </cell>
          <cell r="AN547">
            <v>58</v>
          </cell>
          <cell r="AO547">
            <v>63</v>
          </cell>
          <cell r="AP547">
            <v>0</v>
          </cell>
          <cell r="AQ547">
            <v>0</v>
          </cell>
          <cell r="AR547">
            <v>58</v>
          </cell>
          <cell r="BF547">
            <v>49</v>
          </cell>
          <cell r="BG547">
            <v>49</v>
          </cell>
          <cell r="BH547">
            <v>49</v>
          </cell>
          <cell r="BI547">
            <v>63</v>
          </cell>
          <cell r="BJ547">
            <v>0</v>
          </cell>
        </row>
        <row r="548">
          <cell r="D548" t="str">
            <v>Prešovská univerzita v Prešove</v>
          </cell>
          <cell r="E548" t="str">
            <v>Fakulta humanitných a prírodných vied</v>
          </cell>
          <cell r="AN548">
            <v>4</v>
          </cell>
          <cell r="AO548">
            <v>0</v>
          </cell>
          <cell r="AP548">
            <v>0</v>
          </cell>
          <cell r="AQ548">
            <v>0</v>
          </cell>
          <cell r="AR548">
            <v>4</v>
          </cell>
          <cell r="BF548">
            <v>12</v>
          </cell>
          <cell r="BG548">
            <v>25.56</v>
          </cell>
          <cell r="BH548">
            <v>22.492799999999999</v>
          </cell>
          <cell r="BI548">
            <v>4</v>
          </cell>
          <cell r="BJ548">
            <v>4</v>
          </cell>
        </row>
        <row r="549">
          <cell r="D549" t="str">
            <v>Prešovská univerzita v Prešove</v>
          </cell>
          <cell r="E549" t="str">
            <v>Fakulta humanitných a prírodných vied</v>
          </cell>
          <cell r="AN549">
            <v>6</v>
          </cell>
          <cell r="AO549">
            <v>0</v>
          </cell>
          <cell r="AP549">
            <v>0</v>
          </cell>
          <cell r="AQ549">
            <v>6</v>
          </cell>
          <cell r="AR549">
            <v>6</v>
          </cell>
          <cell r="BF549">
            <v>18</v>
          </cell>
          <cell r="BG549">
            <v>38.339999999999996</v>
          </cell>
          <cell r="BH549">
            <v>38.339999999999996</v>
          </cell>
          <cell r="BI549">
            <v>6</v>
          </cell>
          <cell r="BJ549">
            <v>6</v>
          </cell>
        </row>
        <row r="550">
          <cell r="D550" t="str">
            <v>Prešovská univerzita v Prešove</v>
          </cell>
          <cell r="E550" t="str">
            <v>Fakulta zdravotníckych odborov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73</v>
          </cell>
          <cell r="BJ550">
            <v>0</v>
          </cell>
        </row>
        <row r="551">
          <cell r="D551" t="str">
            <v>Prešovská univerzita v Prešove</v>
          </cell>
          <cell r="E551" t="str">
            <v>Pravoslávna bohoslovecká fakulta</v>
          </cell>
          <cell r="AN551">
            <v>3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8</v>
          </cell>
          <cell r="BJ551">
            <v>0</v>
          </cell>
        </row>
        <row r="552">
          <cell r="D552" t="str">
            <v>Prešovská univerzita v Prešove</v>
          </cell>
          <cell r="E552" t="str">
            <v>Fakulta športu</v>
          </cell>
          <cell r="AN552">
            <v>85</v>
          </cell>
          <cell r="AO552">
            <v>112</v>
          </cell>
          <cell r="AP552">
            <v>0</v>
          </cell>
          <cell r="AQ552">
            <v>0</v>
          </cell>
          <cell r="AR552">
            <v>85</v>
          </cell>
          <cell r="BF552">
            <v>70</v>
          </cell>
          <cell r="BG552">
            <v>83.3</v>
          </cell>
          <cell r="BH552">
            <v>81.107894736842098</v>
          </cell>
          <cell r="BI552">
            <v>112</v>
          </cell>
          <cell r="BJ552">
            <v>0</v>
          </cell>
        </row>
        <row r="553">
          <cell r="D553" t="str">
            <v>Univerzita J. Selyeho</v>
          </cell>
          <cell r="E553" t="str">
            <v>Fakulta ekonómie a informatiky</v>
          </cell>
          <cell r="AN553">
            <v>134</v>
          </cell>
          <cell r="AO553">
            <v>138</v>
          </cell>
          <cell r="AP553">
            <v>0</v>
          </cell>
          <cell r="AQ553">
            <v>0</v>
          </cell>
          <cell r="AR553">
            <v>134</v>
          </cell>
          <cell r="BF553">
            <v>201</v>
          </cell>
          <cell r="BG553">
            <v>209.04000000000002</v>
          </cell>
          <cell r="BH553">
            <v>185.37509433962268</v>
          </cell>
          <cell r="BI553">
            <v>138</v>
          </cell>
          <cell r="BJ553">
            <v>0</v>
          </cell>
        </row>
        <row r="554">
          <cell r="D554" t="str">
            <v>Univerzita Komenského v Bratislave</v>
          </cell>
          <cell r="E554" t="str">
            <v>Právnická fakulta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1</v>
          </cell>
          <cell r="BJ554">
            <v>0</v>
          </cell>
        </row>
        <row r="555">
          <cell r="D555" t="str">
            <v>Univerzita Komenského v Bratislave</v>
          </cell>
          <cell r="E555" t="str">
            <v>Právnická fakulta</v>
          </cell>
          <cell r="AN555">
            <v>518</v>
          </cell>
          <cell r="AO555">
            <v>578</v>
          </cell>
          <cell r="AP555">
            <v>0</v>
          </cell>
          <cell r="AQ555">
            <v>0</v>
          </cell>
          <cell r="AR555">
            <v>518</v>
          </cell>
          <cell r="BF555">
            <v>777</v>
          </cell>
          <cell r="BG555">
            <v>777</v>
          </cell>
          <cell r="BH555">
            <v>708.44117647058818</v>
          </cell>
          <cell r="BI555">
            <v>578</v>
          </cell>
          <cell r="BJ555">
            <v>0</v>
          </cell>
        </row>
        <row r="556">
          <cell r="D556" t="str">
            <v>Univerzita Komenského v Bratislave</v>
          </cell>
          <cell r="E556" t="str">
            <v>Fakulta managementu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28</v>
          </cell>
          <cell r="BJ556">
            <v>0</v>
          </cell>
        </row>
        <row r="557">
          <cell r="D557" t="str">
            <v>Univerzita Komenského v Bratislave</v>
          </cell>
          <cell r="E557" t="str">
            <v>Fakulta managementu</v>
          </cell>
          <cell r="AN557">
            <v>1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11</v>
          </cell>
          <cell r="BJ557">
            <v>0</v>
          </cell>
        </row>
        <row r="558">
          <cell r="D558" t="str">
            <v>Univerzita Komenského v Bratislave</v>
          </cell>
          <cell r="E558" t="str">
            <v>Fakulta managementu</v>
          </cell>
          <cell r="AN558">
            <v>631</v>
          </cell>
          <cell r="AO558">
            <v>674</v>
          </cell>
          <cell r="AP558">
            <v>0</v>
          </cell>
          <cell r="AQ558">
            <v>0</v>
          </cell>
          <cell r="AR558">
            <v>631</v>
          </cell>
          <cell r="BF558">
            <v>540.70000000000005</v>
          </cell>
          <cell r="BG558">
            <v>562.32800000000009</v>
          </cell>
          <cell r="BH558">
            <v>556.28146236559144</v>
          </cell>
          <cell r="BI558">
            <v>674</v>
          </cell>
          <cell r="BJ558">
            <v>0</v>
          </cell>
        </row>
        <row r="559">
          <cell r="D559" t="str">
            <v>Katolícka univerzita v Ružomberku</v>
          </cell>
          <cell r="E559" t="str">
            <v>Filozofická fakulta</v>
          </cell>
          <cell r="AN559">
            <v>65</v>
          </cell>
          <cell r="AO559">
            <v>77</v>
          </cell>
          <cell r="AP559">
            <v>0</v>
          </cell>
          <cell r="AQ559">
            <v>0</v>
          </cell>
          <cell r="AR559">
            <v>65</v>
          </cell>
          <cell r="BF559">
            <v>56.599999999999994</v>
          </cell>
          <cell r="BG559">
            <v>56.599999999999994</v>
          </cell>
          <cell r="BH559">
            <v>50.311111111111103</v>
          </cell>
          <cell r="BI559">
            <v>77</v>
          </cell>
          <cell r="BJ559">
            <v>0</v>
          </cell>
        </row>
        <row r="560">
          <cell r="D560" t="str">
            <v>Katolícka univerzita v Ružomberku</v>
          </cell>
          <cell r="E560" t="str">
            <v>Filozofická fakulta</v>
          </cell>
          <cell r="AN560">
            <v>3</v>
          </cell>
          <cell r="AO560">
            <v>0</v>
          </cell>
          <cell r="AP560">
            <v>0</v>
          </cell>
          <cell r="AQ560">
            <v>0</v>
          </cell>
          <cell r="AR560">
            <v>3</v>
          </cell>
          <cell r="BF560">
            <v>12</v>
          </cell>
          <cell r="BG560">
            <v>13.200000000000001</v>
          </cell>
          <cell r="BH560">
            <v>12.774193548387098</v>
          </cell>
          <cell r="BI560">
            <v>4</v>
          </cell>
          <cell r="BJ560">
            <v>3</v>
          </cell>
        </row>
        <row r="561">
          <cell r="D561" t="str">
            <v>Univerzita Komenského v Bratislave</v>
          </cell>
          <cell r="E561" t="str">
            <v>Lekárska fakulta</v>
          </cell>
          <cell r="AN561">
            <v>7</v>
          </cell>
          <cell r="AO561">
            <v>0</v>
          </cell>
          <cell r="AP561">
            <v>0</v>
          </cell>
          <cell r="AQ561">
            <v>0</v>
          </cell>
          <cell r="AR561">
            <v>7</v>
          </cell>
          <cell r="BF561">
            <v>21</v>
          </cell>
          <cell r="BG561">
            <v>71.61</v>
          </cell>
          <cell r="BH561">
            <v>71.61</v>
          </cell>
          <cell r="BI561">
            <v>8</v>
          </cell>
          <cell r="BJ561">
            <v>7</v>
          </cell>
        </row>
        <row r="562">
          <cell r="D562" t="str">
            <v>Univerzita Komenského v Bratislave</v>
          </cell>
          <cell r="E562" t="str">
            <v>Lekárska fakulta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3</v>
          </cell>
          <cell r="BJ562">
            <v>0</v>
          </cell>
        </row>
        <row r="563">
          <cell r="D563" t="str">
            <v>Univerzita Komenského v Bratislave</v>
          </cell>
          <cell r="E563" t="str">
            <v>Lekárska fakulta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6</v>
          </cell>
          <cell r="BJ563">
            <v>0</v>
          </cell>
        </row>
        <row r="564">
          <cell r="D564" t="str">
            <v>Univerzita Komenského v Bratislave</v>
          </cell>
          <cell r="E564" t="str">
            <v>Lekárska fakulta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2</v>
          </cell>
          <cell r="BJ564">
            <v>0</v>
          </cell>
        </row>
        <row r="565">
          <cell r="D565" t="str">
            <v>Katolícka univerzita v Ružomberku</v>
          </cell>
          <cell r="E565" t="str">
            <v>Pedagogická fakulta</v>
          </cell>
          <cell r="AN565">
            <v>233</v>
          </cell>
          <cell r="AO565">
            <v>246</v>
          </cell>
          <cell r="AP565">
            <v>0</v>
          </cell>
          <cell r="AQ565">
            <v>0</v>
          </cell>
          <cell r="AR565">
            <v>233</v>
          </cell>
          <cell r="BF565">
            <v>204.8</v>
          </cell>
          <cell r="BG565">
            <v>243.71199999999999</v>
          </cell>
          <cell r="BH565">
            <v>228.23822222222222</v>
          </cell>
          <cell r="BI565">
            <v>246</v>
          </cell>
          <cell r="BJ565">
            <v>0</v>
          </cell>
        </row>
        <row r="566">
          <cell r="D566" t="str">
            <v>Katolícka univerzita v Ružomberku</v>
          </cell>
          <cell r="E566" t="str">
            <v>Pedagogická fakulta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1</v>
          </cell>
          <cell r="BJ566">
            <v>0</v>
          </cell>
        </row>
        <row r="567">
          <cell r="D567" t="str">
            <v>Katolícka univerzita v Ružomberku</v>
          </cell>
          <cell r="E567" t="str">
            <v>Pedagogická fakulta</v>
          </cell>
          <cell r="AN567">
            <v>33.5</v>
          </cell>
          <cell r="AO567">
            <v>36</v>
          </cell>
          <cell r="AP567">
            <v>0</v>
          </cell>
          <cell r="AQ567">
            <v>0</v>
          </cell>
          <cell r="AR567">
            <v>33.5</v>
          </cell>
          <cell r="BF567">
            <v>28.7</v>
          </cell>
          <cell r="BG567">
            <v>31.283000000000001</v>
          </cell>
          <cell r="BH567">
            <v>0</v>
          </cell>
          <cell r="BI567">
            <v>36</v>
          </cell>
          <cell r="BJ567">
            <v>0</v>
          </cell>
        </row>
        <row r="568">
          <cell r="D568" t="str">
            <v>Katolícka univerzita v Ružomberku</v>
          </cell>
          <cell r="E568" t="str">
            <v>Filozofická fakulta</v>
          </cell>
          <cell r="AN568">
            <v>56.5</v>
          </cell>
          <cell r="AO568">
            <v>59</v>
          </cell>
          <cell r="AP568">
            <v>0</v>
          </cell>
          <cell r="AQ568">
            <v>0</v>
          </cell>
          <cell r="AR568">
            <v>56.5</v>
          </cell>
          <cell r="BF568">
            <v>47.5</v>
          </cell>
          <cell r="BG568">
            <v>51.775000000000006</v>
          </cell>
          <cell r="BH568">
            <v>51.775000000000006</v>
          </cell>
          <cell r="BI568">
            <v>59</v>
          </cell>
          <cell r="BJ568">
            <v>0</v>
          </cell>
        </row>
        <row r="569">
          <cell r="D569" t="str">
            <v>Univerzita Komenského v Bratislave</v>
          </cell>
          <cell r="E569" t="str">
            <v>Právnická fakulta</v>
          </cell>
          <cell r="AN569">
            <v>5</v>
          </cell>
          <cell r="AO569">
            <v>0</v>
          </cell>
          <cell r="AP569">
            <v>0</v>
          </cell>
          <cell r="AQ569">
            <v>0</v>
          </cell>
          <cell r="AR569">
            <v>5</v>
          </cell>
          <cell r="BF569">
            <v>20</v>
          </cell>
          <cell r="BG569">
            <v>22</v>
          </cell>
          <cell r="BH569">
            <v>22</v>
          </cell>
          <cell r="BI569">
            <v>6</v>
          </cell>
          <cell r="BJ569">
            <v>5</v>
          </cell>
        </row>
        <row r="570">
          <cell r="D570" t="str">
            <v>Univerzita Komenského v Bratislave</v>
          </cell>
          <cell r="E570" t="str">
            <v>Právnická fakulta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2</v>
          </cell>
          <cell r="BJ570">
            <v>0</v>
          </cell>
        </row>
        <row r="571">
          <cell r="D571" t="str">
            <v>Univerzita Komenského v Bratislave</v>
          </cell>
          <cell r="E571" t="str">
            <v>Právnická fakulta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1</v>
          </cell>
          <cell r="BJ571">
            <v>0</v>
          </cell>
        </row>
        <row r="572">
          <cell r="D572" t="str">
            <v>Univerzita Mateja Bela v Banskej Bystrici</v>
          </cell>
          <cell r="E572" t="str">
            <v>Fakulta prírodných vied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1</v>
          </cell>
          <cell r="BJ572">
            <v>0</v>
          </cell>
        </row>
        <row r="573">
          <cell r="D573" t="str">
            <v>Univerzita Konštantína Filozofa v Nitre</v>
          </cell>
          <cell r="E573" t="str">
            <v>Filozofická fakulta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1</v>
          </cell>
          <cell r="BJ573">
            <v>0</v>
          </cell>
        </row>
        <row r="574">
          <cell r="D574" t="str">
            <v>Univerzita veterinárskeho lekárstva a farmácie v Košiciach</v>
          </cell>
          <cell r="E574">
            <v>0</v>
          </cell>
          <cell r="AN574">
            <v>2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5</v>
          </cell>
          <cell r="BJ574">
            <v>0</v>
          </cell>
        </row>
        <row r="575">
          <cell r="D575" t="str">
            <v>Univerzita veterinárskeho lekárstva a farmácie v Košiciach</v>
          </cell>
          <cell r="E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1</v>
          </cell>
          <cell r="BJ575">
            <v>0</v>
          </cell>
        </row>
        <row r="576">
          <cell r="D576" t="str">
            <v>Univerzita veterinárskeho lekárstva a farmácie v Košiciach</v>
          </cell>
          <cell r="E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8</v>
          </cell>
          <cell r="BJ576">
            <v>0</v>
          </cell>
        </row>
        <row r="577">
          <cell r="D577" t="str">
            <v>Univerzita veterinárskeho lekárstva a farmácie v Košiciach</v>
          </cell>
          <cell r="E577">
            <v>0</v>
          </cell>
          <cell r="AN577">
            <v>1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4</v>
          </cell>
          <cell r="BJ577">
            <v>0</v>
          </cell>
        </row>
        <row r="578">
          <cell r="D578" t="str">
            <v>Univerzita veterinárskeho lekárstva a farmácie v Košiciach</v>
          </cell>
          <cell r="E578">
            <v>0</v>
          </cell>
          <cell r="AN578">
            <v>79</v>
          </cell>
          <cell r="AO578">
            <v>88</v>
          </cell>
          <cell r="AP578">
            <v>0</v>
          </cell>
          <cell r="AQ578">
            <v>0</v>
          </cell>
          <cell r="AR578">
            <v>79</v>
          </cell>
          <cell r="BF578">
            <v>67.599999999999994</v>
          </cell>
          <cell r="BG578">
            <v>298.11599999999999</v>
          </cell>
          <cell r="BH578">
            <v>263.04352941176467</v>
          </cell>
          <cell r="BI578">
            <v>88</v>
          </cell>
          <cell r="BJ578">
            <v>0</v>
          </cell>
        </row>
        <row r="579">
          <cell r="D579" t="str">
            <v>Trnavská univerzita v Trnave</v>
          </cell>
          <cell r="E579" t="str">
            <v>Pedagogická fakulta</v>
          </cell>
          <cell r="AN579">
            <v>77</v>
          </cell>
          <cell r="AO579">
            <v>87</v>
          </cell>
          <cell r="AP579">
            <v>0</v>
          </cell>
          <cell r="AQ579">
            <v>0</v>
          </cell>
          <cell r="AR579">
            <v>77</v>
          </cell>
          <cell r="BF579">
            <v>66.5</v>
          </cell>
          <cell r="BG579">
            <v>79.134999999999991</v>
          </cell>
          <cell r="BH579">
            <v>79.134999999999991</v>
          </cell>
          <cell r="BI579">
            <v>87</v>
          </cell>
          <cell r="BJ579">
            <v>0</v>
          </cell>
        </row>
        <row r="580">
          <cell r="D580" t="str">
            <v>Trnavská univerzita v Trnave</v>
          </cell>
          <cell r="E580" t="str">
            <v>Pedagogická fakulta</v>
          </cell>
          <cell r="AN580">
            <v>7.5</v>
          </cell>
          <cell r="AO580">
            <v>9.5</v>
          </cell>
          <cell r="AP580">
            <v>0</v>
          </cell>
          <cell r="AQ580">
            <v>0</v>
          </cell>
          <cell r="AR580">
            <v>7.5</v>
          </cell>
          <cell r="BF580">
            <v>6.4499999999999993</v>
          </cell>
          <cell r="BG580">
            <v>7.0305</v>
          </cell>
          <cell r="BH580">
            <v>7.0305</v>
          </cell>
          <cell r="BI580">
            <v>9.5</v>
          </cell>
          <cell r="BJ580">
            <v>0</v>
          </cell>
        </row>
        <row r="581">
          <cell r="D581" t="str">
            <v>Trnavská univerzita v Trnave</v>
          </cell>
          <cell r="E581" t="str">
            <v>Pedagogická fakulta</v>
          </cell>
          <cell r="AN581">
            <v>40</v>
          </cell>
          <cell r="AO581">
            <v>54</v>
          </cell>
          <cell r="AP581">
            <v>54</v>
          </cell>
          <cell r="AQ581">
            <v>40</v>
          </cell>
          <cell r="AR581">
            <v>40</v>
          </cell>
          <cell r="BF581">
            <v>34.15</v>
          </cell>
          <cell r="BG581">
            <v>49.175999999999995</v>
          </cell>
          <cell r="BH581">
            <v>47.770971428571421</v>
          </cell>
          <cell r="BI581">
            <v>54</v>
          </cell>
          <cell r="BJ581">
            <v>0</v>
          </cell>
        </row>
        <row r="582">
          <cell r="D582" t="str">
            <v>Trnavská univerzita v Trnave</v>
          </cell>
          <cell r="E582" t="str">
            <v>Pedagogická fakulta</v>
          </cell>
          <cell r="AN582">
            <v>53.5</v>
          </cell>
          <cell r="AO582">
            <v>60.5</v>
          </cell>
          <cell r="AP582">
            <v>0</v>
          </cell>
          <cell r="AQ582">
            <v>0</v>
          </cell>
          <cell r="AR582">
            <v>53.5</v>
          </cell>
          <cell r="BF582">
            <v>45.7</v>
          </cell>
          <cell r="BG582">
            <v>49.813000000000009</v>
          </cell>
          <cell r="BH582">
            <v>48.256343750000006</v>
          </cell>
          <cell r="BI582">
            <v>60.5</v>
          </cell>
          <cell r="BJ582">
            <v>0</v>
          </cell>
        </row>
        <row r="583">
          <cell r="D583" t="str">
            <v>Trnavská univerzita v Trnave</v>
          </cell>
          <cell r="E583" t="str">
            <v>Pedagogická fakulta</v>
          </cell>
          <cell r="AN583">
            <v>61</v>
          </cell>
          <cell r="AO583">
            <v>74</v>
          </cell>
          <cell r="AP583">
            <v>0</v>
          </cell>
          <cell r="AQ583">
            <v>0</v>
          </cell>
          <cell r="AR583">
            <v>61</v>
          </cell>
          <cell r="BF583">
            <v>51.099999999999994</v>
          </cell>
          <cell r="BG583">
            <v>109.86499999999998</v>
          </cell>
          <cell r="BH583">
            <v>101.41384615384614</v>
          </cell>
          <cell r="BI583">
            <v>74</v>
          </cell>
          <cell r="BJ583">
            <v>0</v>
          </cell>
        </row>
        <row r="584">
          <cell r="D584" t="str">
            <v>Trnavská univerzita v Trnave</v>
          </cell>
          <cell r="E584" t="str">
            <v>Pedagogická fakulta</v>
          </cell>
          <cell r="AN584">
            <v>315</v>
          </cell>
          <cell r="AO584">
            <v>343</v>
          </cell>
          <cell r="AP584">
            <v>0</v>
          </cell>
          <cell r="AQ584">
            <v>0</v>
          </cell>
          <cell r="AR584">
            <v>315</v>
          </cell>
          <cell r="BF584">
            <v>275.10000000000002</v>
          </cell>
          <cell r="BG584">
            <v>327.36900000000003</v>
          </cell>
          <cell r="BH584">
            <v>315.67725000000002</v>
          </cell>
          <cell r="BI584">
            <v>343</v>
          </cell>
          <cell r="BJ584">
            <v>0</v>
          </cell>
        </row>
        <row r="585">
          <cell r="D585" t="str">
            <v>Trnavská univerzita v Trnave</v>
          </cell>
          <cell r="E585" t="str">
            <v>Právnická fakulta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1</v>
          </cell>
          <cell r="BJ585">
            <v>0</v>
          </cell>
        </row>
        <row r="586">
          <cell r="D586" t="str">
            <v>Trnavská univerzita v Trnave</v>
          </cell>
          <cell r="E586" t="str">
            <v>Právnická fakulta</v>
          </cell>
          <cell r="AN586">
            <v>383</v>
          </cell>
          <cell r="AO586">
            <v>440</v>
          </cell>
          <cell r="AP586">
            <v>0</v>
          </cell>
          <cell r="AQ586">
            <v>0</v>
          </cell>
          <cell r="AR586">
            <v>383</v>
          </cell>
          <cell r="BF586">
            <v>329</v>
          </cell>
          <cell r="BG586">
            <v>329</v>
          </cell>
          <cell r="BH586">
            <v>326.21186440677968</v>
          </cell>
          <cell r="BI586">
            <v>440</v>
          </cell>
          <cell r="BJ586">
            <v>0</v>
          </cell>
        </row>
        <row r="587">
          <cell r="D587" t="str">
            <v>Trnavská univerzita v Trnave</v>
          </cell>
          <cell r="E587" t="str">
            <v>Právnická fakulta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1</v>
          </cell>
          <cell r="BJ587">
            <v>0</v>
          </cell>
        </row>
        <row r="588">
          <cell r="D588" t="str">
            <v>Trnavská univerzita v Trnave</v>
          </cell>
          <cell r="E588" t="str">
            <v>Filozofická fakulta</v>
          </cell>
          <cell r="AN588">
            <v>16</v>
          </cell>
          <cell r="AO588">
            <v>23</v>
          </cell>
          <cell r="AP588">
            <v>0</v>
          </cell>
          <cell r="AQ588">
            <v>0</v>
          </cell>
          <cell r="AR588">
            <v>16</v>
          </cell>
          <cell r="BF588">
            <v>13.899999999999999</v>
          </cell>
          <cell r="BG588">
            <v>13.899999999999999</v>
          </cell>
          <cell r="BH588">
            <v>13.899999999999999</v>
          </cell>
          <cell r="BI588">
            <v>23</v>
          </cell>
          <cell r="BJ588">
            <v>0</v>
          </cell>
        </row>
        <row r="589">
          <cell r="D589" t="str">
            <v>Trnavská univerzita v Trnave</v>
          </cell>
          <cell r="E589" t="str">
            <v>Fakulta zdravotníctva a sociálnej práce</v>
          </cell>
          <cell r="AN589">
            <v>195</v>
          </cell>
          <cell r="AO589">
            <v>214</v>
          </cell>
          <cell r="AP589">
            <v>0</v>
          </cell>
          <cell r="AQ589">
            <v>0</v>
          </cell>
          <cell r="AR589">
            <v>195</v>
          </cell>
          <cell r="BF589">
            <v>172.2</v>
          </cell>
          <cell r="BG589">
            <v>254.85599999999997</v>
          </cell>
          <cell r="BH589">
            <v>238.41367741935483</v>
          </cell>
          <cell r="BI589">
            <v>214</v>
          </cell>
          <cell r="BJ589">
            <v>0</v>
          </cell>
        </row>
        <row r="590">
          <cell r="D590" t="str">
            <v>Trnavská univerzita v Trnave</v>
          </cell>
          <cell r="E590" t="str">
            <v>Fakulta zdravotníctva a sociálnej práce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1</v>
          </cell>
          <cell r="BJ590">
            <v>0</v>
          </cell>
        </row>
        <row r="591">
          <cell r="D591" t="str">
            <v>Paneurópska vysoká škola</v>
          </cell>
          <cell r="E591" t="str">
            <v>Fakulta práva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5</v>
          </cell>
          <cell r="BJ591">
            <v>0</v>
          </cell>
        </row>
        <row r="592">
          <cell r="D592" t="str">
            <v>Paneurópska vysoká škola</v>
          </cell>
          <cell r="E592" t="str">
            <v>Fakulta psychológie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1</v>
          </cell>
          <cell r="BJ592">
            <v>0</v>
          </cell>
        </row>
        <row r="593">
          <cell r="D593" t="str">
            <v>Paneurópska vysoká škola</v>
          </cell>
          <cell r="E593" t="str">
            <v>Fakulta masmédií</v>
          </cell>
          <cell r="AN593">
            <v>1</v>
          </cell>
          <cell r="AO593">
            <v>168</v>
          </cell>
          <cell r="AP593">
            <v>0</v>
          </cell>
          <cell r="AQ593">
            <v>0</v>
          </cell>
          <cell r="AR593">
            <v>1</v>
          </cell>
          <cell r="BF593">
            <v>0.7</v>
          </cell>
          <cell r="BG593">
            <v>0.83299999999999996</v>
          </cell>
          <cell r="BH593">
            <v>0.83299999999999996</v>
          </cell>
          <cell r="BI593">
            <v>168</v>
          </cell>
          <cell r="BJ593">
            <v>0</v>
          </cell>
        </row>
        <row r="594">
          <cell r="D594" t="str">
            <v>Univerzita Pavla Jozefa Šafárika v Košiciach</v>
          </cell>
          <cell r="E594" t="str">
            <v>Lekárska fakulta</v>
          </cell>
          <cell r="AN594">
            <v>9</v>
          </cell>
          <cell r="AO594">
            <v>0</v>
          </cell>
          <cell r="AP594">
            <v>0</v>
          </cell>
          <cell r="AQ594">
            <v>0</v>
          </cell>
          <cell r="AR594">
            <v>9</v>
          </cell>
          <cell r="BF594">
            <v>27</v>
          </cell>
          <cell r="BG594">
            <v>92.070000000000007</v>
          </cell>
          <cell r="BH594">
            <v>92.070000000000007</v>
          </cell>
          <cell r="BI594">
            <v>9</v>
          </cell>
          <cell r="BJ594">
            <v>9</v>
          </cell>
        </row>
        <row r="595">
          <cell r="D595" t="str">
            <v>Univerzita Komenského v Bratislave</v>
          </cell>
          <cell r="E595" t="str">
            <v>Pedagogická fakulta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113</v>
          </cell>
          <cell r="BJ595">
            <v>0</v>
          </cell>
        </row>
        <row r="596">
          <cell r="D596" t="str">
            <v>Univerzita Komenského v Bratislave</v>
          </cell>
          <cell r="E596" t="str">
            <v>Pedagogická fakulta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6</v>
          </cell>
          <cell r="BJ596">
            <v>0</v>
          </cell>
        </row>
        <row r="597">
          <cell r="D597" t="str">
            <v>Univerzita Komenského v Bratislave</v>
          </cell>
          <cell r="E597" t="str">
            <v>Pedagogická fakulta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3.5</v>
          </cell>
          <cell r="BJ597">
            <v>0</v>
          </cell>
        </row>
        <row r="598">
          <cell r="D598" t="str">
            <v>Univerzita Komenského v Bratislave</v>
          </cell>
          <cell r="E598" t="str">
            <v>Pedagogická fakulta</v>
          </cell>
          <cell r="AN598">
            <v>39</v>
          </cell>
          <cell r="AO598">
            <v>43</v>
          </cell>
          <cell r="AP598">
            <v>0</v>
          </cell>
          <cell r="AQ598">
            <v>0</v>
          </cell>
          <cell r="AR598">
            <v>39</v>
          </cell>
          <cell r="BF598">
            <v>33.9</v>
          </cell>
          <cell r="BG598">
            <v>33.9</v>
          </cell>
          <cell r="BH598">
            <v>33.9</v>
          </cell>
          <cell r="BI598">
            <v>43</v>
          </cell>
          <cell r="BJ598">
            <v>0</v>
          </cell>
        </row>
        <row r="599">
          <cell r="D599" t="str">
            <v>Univerzita Komenského v Bratislave</v>
          </cell>
          <cell r="E599" t="str">
            <v>Pedagogická fakulta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6.5</v>
          </cell>
          <cell r="BJ599">
            <v>0</v>
          </cell>
        </row>
        <row r="600">
          <cell r="D600" t="str">
            <v>Univerzita Komenského v Bratislave</v>
          </cell>
          <cell r="E600" t="str">
            <v>Pedagogická fakulta</v>
          </cell>
          <cell r="AN600">
            <v>39</v>
          </cell>
          <cell r="AO600">
            <v>44.5</v>
          </cell>
          <cell r="AP600">
            <v>0</v>
          </cell>
          <cell r="AQ600">
            <v>0</v>
          </cell>
          <cell r="AR600">
            <v>39</v>
          </cell>
          <cell r="BF600">
            <v>33.6</v>
          </cell>
          <cell r="BG600">
            <v>36.624000000000002</v>
          </cell>
          <cell r="BH600">
            <v>34.644324324324323</v>
          </cell>
          <cell r="BI600">
            <v>44.5</v>
          </cell>
          <cell r="BJ600">
            <v>0</v>
          </cell>
        </row>
        <row r="601">
          <cell r="D601" t="str">
            <v>Univerzita Komenského v Bratislave</v>
          </cell>
          <cell r="E601" t="str">
            <v>Prírodovedecká fakulta</v>
          </cell>
          <cell r="AN601">
            <v>80</v>
          </cell>
          <cell r="AO601">
            <v>93.5</v>
          </cell>
          <cell r="AP601">
            <v>93.5</v>
          </cell>
          <cell r="AQ601">
            <v>80</v>
          </cell>
          <cell r="AR601">
            <v>80</v>
          </cell>
          <cell r="BF601">
            <v>68.150000000000006</v>
          </cell>
          <cell r="BG601">
            <v>98.13600000000001</v>
          </cell>
          <cell r="BH601">
            <v>98.13600000000001</v>
          </cell>
          <cell r="BI601">
            <v>93.5</v>
          </cell>
          <cell r="BJ601">
            <v>0</v>
          </cell>
        </row>
        <row r="602">
          <cell r="D602" t="str">
            <v>Univerzita Komenského v Bratislave</v>
          </cell>
          <cell r="E602" t="str">
            <v>Pedagogická fakulta</v>
          </cell>
          <cell r="AN602">
            <v>39</v>
          </cell>
          <cell r="AO602">
            <v>54</v>
          </cell>
          <cell r="AP602">
            <v>0</v>
          </cell>
          <cell r="AQ602">
            <v>0</v>
          </cell>
          <cell r="AR602">
            <v>39</v>
          </cell>
          <cell r="BF602">
            <v>32.4</v>
          </cell>
          <cell r="BG602">
            <v>35.316000000000003</v>
          </cell>
          <cell r="BH602">
            <v>32.105454545454549</v>
          </cell>
          <cell r="BI602">
            <v>54</v>
          </cell>
          <cell r="BJ602">
            <v>0</v>
          </cell>
        </row>
        <row r="603">
          <cell r="D603" t="str">
            <v>Vysoká škola Danubius</v>
          </cell>
          <cell r="E603" t="str">
            <v>Fakulta práva Janka Jesenského</v>
          </cell>
          <cell r="AN603">
            <v>9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9</v>
          </cell>
          <cell r="BJ603">
            <v>0</v>
          </cell>
        </row>
        <row r="604">
          <cell r="D604" t="str">
            <v>Univerzita Komenského v Bratislave</v>
          </cell>
          <cell r="E604" t="str">
            <v>Fakulta sociálnych a ekonomických vied</v>
          </cell>
          <cell r="AN604">
            <v>3</v>
          </cell>
          <cell r="AO604">
            <v>0</v>
          </cell>
          <cell r="AP604">
            <v>0</v>
          </cell>
          <cell r="AQ604">
            <v>0</v>
          </cell>
          <cell r="AR604">
            <v>3</v>
          </cell>
          <cell r="BF604">
            <v>12</v>
          </cell>
          <cell r="BG604">
            <v>13.200000000000001</v>
          </cell>
          <cell r="BH604">
            <v>13.200000000000001</v>
          </cell>
          <cell r="BI604">
            <v>4</v>
          </cell>
          <cell r="BJ604">
            <v>3</v>
          </cell>
        </row>
        <row r="605">
          <cell r="D605" t="str">
            <v>Hudobná a umelecká akadémia Jána Albrechta - Banská Štiavnica, s. r. o., odborná vysoká škola</v>
          </cell>
          <cell r="E605">
            <v>0</v>
          </cell>
          <cell r="AN605">
            <v>2</v>
          </cell>
          <cell r="AO605">
            <v>2</v>
          </cell>
          <cell r="AP605">
            <v>0</v>
          </cell>
          <cell r="AQ605">
            <v>0</v>
          </cell>
          <cell r="AR605">
            <v>2</v>
          </cell>
          <cell r="BF605">
            <v>3</v>
          </cell>
          <cell r="BG605">
            <v>9.69</v>
          </cell>
          <cell r="BH605">
            <v>9.69</v>
          </cell>
          <cell r="BI605">
            <v>2</v>
          </cell>
          <cell r="BJ605">
            <v>0</v>
          </cell>
        </row>
        <row r="606">
          <cell r="D606" t="str">
            <v>Vysoká škola výtvarných umení v Bratislave</v>
          </cell>
          <cell r="E606">
            <v>0</v>
          </cell>
          <cell r="AN606">
            <v>15</v>
          </cell>
          <cell r="AO606">
            <v>0</v>
          </cell>
          <cell r="AP606">
            <v>0</v>
          </cell>
          <cell r="AQ606">
            <v>0</v>
          </cell>
          <cell r="AR606">
            <v>15</v>
          </cell>
          <cell r="BF606">
            <v>60</v>
          </cell>
          <cell r="BG606">
            <v>66</v>
          </cell>
          <cell r="BH606">
            <v>66</v>
          </cell>
          <cell r="BI606">
            <v>17</v>
          </cell>
          <cell r="BJ606">
            <v>15</v>
          </cell>
        </row>
        <row r="607">
          <cell r="D607" t="str">
            <v>Vysoká škola výtvarných umení v Bratislave</v>
          </cell>
          <cell r="E607">
            <v>0</v>
          </cell>
          <cell r="AN607">
            <v>37</v>
          </cell>
          <cell r="AO607">
            <v>43</v>
          </cell>
          <cell r="AP607">
            <v>0</v>
          </cell>
          <cell r="AQ607">
            <v>0</v>
          </cell>
          <cell r="AR607">
            <v>37</v>
          </cell>
          <cell r="BF607">
            <v>34.299999999999997</v>
          </cell>
          <cell r="BG607">
            <v>110.78899999999999</v>
          </cell>
          <cell r="BH607">
            <v>110.78899999999999</v>
          </cell>
          <cell r="BI607">
            <v>43</v>
          </cell>
          <cell r="BJ607">
            <v>0</v>
          </cell>
        </row>
        <row r="608">
          <cell r="D608" t="str">
            <v>Vysoká škola výtvarných umení v Bratislave</v>
          </cell>
          <cell r="E608">
            <v>0</v>
          </cell>
          <cell r="AN608">
            <v>36</v>
          </cell>
          <cell r="AO608">
            <v>39</v>
          </cell>
          <cell r="AP608">
            <v>0</v>
          </cell>
          <cell r="AQ608">
            <v>0</v>
          </cell>
          <cell r="AR608">
            <v>36</v>
          </cell>
          <cell r="BF608">
            <v>33</v>
          </cell>
          <cell r="BG608">
            <v>106.59</v>
          </cell>
          <cell r="BH608">
            <v>106.59</v>
          </cell>
          <cell r="BI608">
            <v>39</v>
          </cell>
          <cell r="BJ608">
            <v>0</v>
          </cell>
        </row>
        <row r="609">
          <cell r="D609" t="str">
            <v>Vysoká škola výtvarných umení v Bratislave</v>
          </cell>
          <cell r="E609">
            <v>0</v>
          </cell>
          <cell r="AN609">
            <v>35</v>
          </cell>
          <cell r="AO609">
            <v>39</v>
          </cell>
          <cell r="AP609">
            <v>0</v>
          </cell>
          <cell r="AQ609">
            <v>0</v>
          </cell>
          <cell r="AR609">
            <v>35</v>
          </cell>
          <cell r="BF609">
            <v>32</v>
          </cell>
          <cell r="BG609">
            <v>103.36</v>
          </cell>
          <cell r="BH609">
            <v>103.36</v>
          </cell>
          <cell r="BI609">
            <v>39</v>
          </cell>
          <cell r="BJ609">
            <v>0</v>
          </cell>
        </row>
        <row r="610">
          <cell r="D610" t="str">
            <v>Vysoká škola výtvarných umení v Bratislave</v>
          </cell>
          <cell r="E610">
            <v>0</v>
          </cell>
          <cell r="AN610">
            <v>53</v>
          </cell>
          <cell r="AO610">
            <v>55</v>
          </cell>
          <cell r="AP610">
            <v>0</v>
          </cell>
          <cell r="AQ610">
            <v>0</v>
          </cell>
          <cell r="AR610">
            <v>53</v>
          </cell>
          <cell r="BF610">
            <v>49.1</v>
          </cell>
          <cell r="BG610">
            <v>158.59300000000002</v>
          </cell>
          <cell r="BH610">
            <v>138.76887500000001</v>
          </cell>
          <cell r="BI610">
            <v>55</v>
          </cell>
          <cell r="BJ610">
            <v>0</v>
          </cell>
        </row>
        <row r="611">
          <cell r="D611" t="str">
            <v>Technická univerzita v Košiciach</v>
          </cell>
          <cell r="E611" t="str">
            <v>Fakulta baníctva, ekológie, riadenia a geotechnológií</v>
          </cell>
          <cell r="AN611">
            <v>4</v>
          </cell>
          <cell r="AO611">
            <v>0</v>
          </cell>
          <cell r="AP611">
            <v>0</v>
          </cell>
          <cell r="AQ611">
            <v>4</v>
          </cell>
          <cell r="AR611">
            <v>4</v>
          </cell>
          <cell r="BF611">
            <v>16</v>
          </cell>
          <cell r="BG611">
            <v>34.08</v>
          </cell>
          <cell r="BH611">
            <v>34.08</v>
          </cell>
          <cell r="BI611">
            <v>5</v>
          </cell>
          <cell r="BJ611">
            <v>4</v>
          </cell>
        </row>
        <row r="612">
          <cell r="D612" t="str">
            <v>Technická univerzita v Košiciach</v>
          </cell>
          <cell r="E612" t="str">
            <v>Strojnícka fakulta</v>
          </cell>
          <cell r="AN612">
            <v>3</v>
          </cell>
          <cell r="AO612">
            <v>0</v>
          </cell>
          <cell r="AP612">
            <v>0</v>
          </cell>
          <cell r="AQ612">
            <v>3</v>
          </cell>
          <cell r="AR612">
            <v>3</v>
          </cell>
          <cell r="BF612">
            <v>9</v>
          </cell>
          <cell r="BG612">
            <v>19.169999999999998</v>
          </cell>
          <cell r="BH612">
            <v>19.169999999999998</v>
          </cell>
          <cell r="BI612">
            <v>4</v>
          </cell>
          <cell r="BJ612">
            <v>3</v>
          </cell>
        </row>
        <row r="613">
          <cell r="D613" t="str">
            <v>Technická univerzita v Košiciach</v>
          </cell>
          <cell r="E613" t="str">
            <v>Strojnícka fakulta</v>
          </cell>
          <cell r="AN613">
            <v>9</v>
          </cell>
          <cell r="AO613">
            <v>0</v>
          </cell>
          <cell r="AP613">
            <v>0</v>
          </cell>
          <cell r="AQ613">
            <v>9</v>
          </cell>
          <cell r="AR613">
            <v>9</v>
          </cell>
          <cell r="BF613">
            <v>27</v>
          </cell>
          <cell r="BG613">
            <v>57.51</v>
          </cell>
          <cell r="BH613">
            <v>57.51</v>
          </cell>
          <cell r="BI613">
            <v>10</v>
          </cell>
          <cell r="BJ613">
            <v>9</v>
          </cell>
        </row>
        <row r="614">
          <cell r="D614" t="str">
            <v>Technická univerzita v Košiciach</v>
          </cell>
          <cell r="E614" t="str">
            <v>Strojnícka fakulta</v>
          </cell>
          <cell r="AN614">
            <v>9</v>
          </cell>
          <cell r="AO614">
            <v>0</v>
          </cell>
          <cell r="AP614">
            <v>0</v>
          </cell>
          <cell r="AQ614">
            <v>9</v>
          </cell>
          <cell r="AR614">
            <v>9</v>
          </cell>
          <cell r="BF614">
            <v>27</v>
          </cell>
          <cell r="BG614">
            <v>57.51</v>
          </cell>
          <cell r="BH614">
            <v>57.51</v>
          </cell>
          <cell r="BI614">
            <v>10</v>
          </cell>
          <cell r="BJ614">
            <v>9</v>
          </cell>
        </row>
        <row r="615">
          <cell r="D615" t="str">
            <v>Technická univerzita v Košiciach</v>
          </cell>
          <cell r="E615" t="str">
            <v>Strojnícka fakulta</v>
          </cell>
          <cell r="AN615">
            <v>3</v>
          </cell>
          <cell r="AO615">
            <v>0</v>
          </cell>
          <cell r="AP615">
            <v>0</v>
          </cell>
          <cell r="AQ615">
            <v>3</v>
          </cell>
          <cell r="AR615">
            <v>3</v>
          </cell>
          <cell r="BF615">
            <v>9</v>
          </cell>
          <cell r="BG615">
            <v>19.169999999999998</v>
          </cell>
          <cell r="BH615">
            <v>19.169999999999998</v>
          </cell>
          <cell r="BI615">
            <v>3</v>
          </cell>
          <cell r="BJ615">
            <v>3</v>
          </cell>
        </row>
        <row r="616">
          <cell r="D616" t="str">
            <v>Technická univerzita v Košiciach</v>
          </cell>
          <cell r="E616" t="str">
            <v>Stavebná fakulta</v>
          </cell>
          <cell r="AN616">
            <v>273</v>
          </cell>
          <cell r="AO616">
            <v>290</v>
          </cell>
          <cell r="AP616">
            <v>290</v>
          </cell>
          <cell r="AQ616">
            <v>273</v>
          </cell>
          <cell r="AR616">
            <v>273</v>
          </cell>
          <cell r="BF616">
            <v>231.6</v>
          </cell>
          <cell r="BG616">
            <v>342.76799999999997</v>
          </cell>
          <cell r="BH616">
            <v>342.76799999999997</v>
          </cell>
          <cell r="BI616">
            <v>290</v>
          </cell>
          <cell r="BJ616">
            <v>0</v>
          </cell>
        </row>
        <row r="617">
          <cell r="D617" t="str">
            <v>Technická univerzita v Košiciach</v>
          </cell>
          <cell r="E617" t="str">
            <v>Fakulta materiálov, metalurgie a recyklácie</v>
          </cell>
          <cell r="AN617">
            <v>12</v>
          </cell>
          <cell r="AO617">
            <v>0</v>
          </cell>
          <cell r="AP617">
            <v>0</v>
          </cell>
          <cell r="AQ617">
            <v>12</v>
          </cell>
          <cell r="AR617">
            <v>12</v>
          </cell>
          <cell r="BF617">
            <v>36</v>
          </cell>
          <cell r="BG617">
            <v>76.679999999999993</v>
          </cell>
          <cell r="BH617">
            <v>76.679999999999993</v>
          </cell>
          <cell r="BI617">
            <v>13</v>
          </cell>
          <cell r="BJ617">
            <v>12</v>
          </cell>
        </row>
        <row r="618">
          <cell r="D618" t="str">
            <v>Technická univerzita v Košiciach</v>
          </cell>
          <cell r="E618" t="str">
            <v>Fakulta materiálov, metalurgie a recyklácie</v>
          </cell>
          <cell r="AN618">
            <v>12</v>
          </cell>
          <cell r="AO618">
            <v>0</v>
          </cell>
          <cell r="AP618">
            <v>0</v>
          </cell>
          <cell r="AQ618">
            <v>12</v>
          </cell>
          <cell r="AR618">
            <v>12</v>
          </cell>
          <cell r="BF618">
            <v>36</v>
          </cell>
          <cell r="BG618">
            <v>76.679999999999993</v>
          </cell>
          <cell r="BH618">
            <v>76.679999999999993</v>
          </cell>
          <cell r="BI618">
            <v>12</v>
          </cell>
          <cell r="BJ618">
            <v>12</v>
          </cell>
        </row>
        <row r="619">
          <cell r="D619" t="str">
            <v>Technická univerzita v Košiciach</v>
          </cell>
          <cell r="E619" t="str">
            <v>Fakulta elektrotechniky a informatiky</v>
          </cell>
          <cell r="AN619">
            <v>14</v>
          </cell>
          <cell r="AO619">
            <v>0</v>
          </cell>
          <cell r="AP619">
            <v>0</v>
          </cell>
          <cell r="AQ619">
            <v>14</v>
          </cell>
          <cell r="AR619">
            <v>14</v>
          </cell>
          <cell r="BF619">
            <v>42</v>
          </cell>
          <cell r="BG619">
            <v>89.46</v>
          </cell>
          <cell r="BH619">
            <v>89.46</v>
          </cell>
          <cell r="BI619">
            <v>15</v>
          </cell>
          <cell r="BJ619">
            <v>14</v>
          </cell>
        </row>
        <row r="620">
          <cell r="D620" t="str">
            <v>Technická univerzita v Košiciach</v>
          </cell>
          <cell r="E620" t="str">
            <v>Fakulta elektrotechniky a informatiky</v>
          </cell>
          <cell r="AN620">
            <v>0</v>
          </cell>
          <cell r="AO620">
            <v>1</v>
          </cell>
          <cell r="AP620">
            <v>1</v>
          </cell>
          <cell r="AQ620">
            <v>0</v>
          </cell>
          <cell r="AR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1</v>
          </cell>
          <cell r="BJ620">
            <v>0</v>
          </cell>
        </row>
        <row r="621">
          <cell r="D621" t="str">
            <v>Technická univerzita v Košiciach</v>
          </cell>
          <cell r="E621" t="str">
            <v>Fakulta elektrotechniky a informatiky</v>
          </cell>
          <cell r="AN621">
            <v>153</v>
          </cell>
          <cell r="AO621">
            <v>177</v>
          </cell>
          <cell r="AP621">
            <v>177</v>
          </cell>
          <cell r="AQ621">
            <v>153</v>
          </cell>
          <cell r="AR621">
            <v>153</v>
          </cell>
          <cell r="BF621">
            <v>133.80000000000001</v>
          </cell>
          <cell r="BG621">
            <v>198.024</v>
          </cell>
          <cell r="BH621">
            <v>198.024</v>
          </cell>
          <cell r="BI621">
            <v>177</v>
          </cell>
          <cell r="BJ621">
            <v>0</v>
          </cell>
        </row>
        <row r="622">
          <cell r="D622" t="str">
            <v>Univerzita Konštantína Filozofa v Nitre</v>
          </cell>
          <cell r="E622" t="str">
            <v>Pedagogická fakulta</v>
          </cell>
          <cell r="AN622">
            <v>35</v>
          </cell>
          <cell r="AO622">
            <v>49</v>
          </cell>
          <cell r="AP622">
            <v>0</v>
          </cell>
          <cell r="AQ622">
            <v>0</v>
          </cell>
          <cell r="AR622">
            <v>35</v>
          </cell>
          <cell r="BF622">
            <v>29.299999999999997</v>
          </cell>
          <cell r="BG622">
            <v>30.471999999999998</v>
          </cell>
          <cell r="BH622">
            <v>26.662999999999997</v>
          </cell>
          <cell r="BI622">
            <v>49</v>
          </cell>
          <cell r="BJ622">
            <v>0</v>
          </cell>
        </row>
        <row r="623">
          <cell r="D623" t="str">
            <v>Ekonomická univerzita v Bratislave</v>
          </cell>
          <cell r="E623" t="str">
            <v>Fakulta podnikového manažmentu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15</v>
          </cell>
          <cell r="BJ623">
            <v>0</v>
          </cell>
        </row>
        <row r="624">
          <cell r="D624" t="str">
            <v>Ekonomická univerzita v Bratislave</v>
          </cell>
          <cell r="E624" t="str">
            <v>Národohospodárska fakulta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22</v>
          </cell>
          <cell r="BJ624">
            <v>0</v>
          </cell>
        </row>
        <row r="625">
          <cell r="D625" t="str">
            <v>Ekonomická univerzita v Bratislave</v>
          </cell>
          <cell r="E625" t="str">
            <v>Obchodná fakulta</v>
          </cell>
          <cell r="AN625">
            <v>186</v>
          </cell>
          <cell r="AO625">
            <v>203</v>
          </cell>
          <cell r="AP625">
            <v>0</v>
          </cell>
          <cell r="AQ625">
            <v>0</v>
          </cell>
          <cell r="AR625">
            <v>186</v>
          </cell>
          <cell r="BF625">
            <v>163.19999999999999</v>
          </cell>
          <cell r="BG625">
            <v>169.72799999999998</v>
          </cell>
          <cell r="BH625">
            <v>169.72799999999998</v>
          </cell>
          <cell r="BI625">
            <v>203</v>
          </cell>
          <cell r="BJ625">
            <v>0</v>
          </cell>
        </row>
        <row r="626">
          <cell r="D626" t="str">
            <v>Ekonomická univerzita v Bratislave</v>
          </cell>
          <cell r="E626" t="str">
            <v>Obchodná fakulta</v>
          </cell>
          <cell r="AN626">
            <v>272</v>
          </cell>
          <cell r="AO626">
            <v>287</v>
          </cell>
          <cell r="AP626">
            <v>0</v>
          </cell>
          <cell r="AQ626">
            <v>0</v>
          </cell>
          <cell r="AR626">
            <v>272</v>
          </cell>
          <cell r="BF626">
            <v>228.8</v>
          </cell>
          <cell r="BG626">
            <v>237.95200000000003</v>
          </cell>
          <cell r="BH626">
            <v>237.95200000000003</v>
          </cell>
          <cell r="BI626">
            <v>287</v>
          </cell>
          <cell r="BJ626">
            <v>0</v>
          </cell>
        </row>
        <row r="627">
          <cell r="D627" t="str">
            <v>Ekonomická univerzita v Bratislave</v>
          </cell>
          <cell r="E627" t="str">
            <v>Národohospodárska fakulta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6</v>
          </cell>
          <cell r="BJ627">
            <v>0</v>
          </cell>
        </row>
        <row r="628">
          <cell r="D628" t="str">
            <v>Slovenská poľnohospodárska univerzita v Nitre</v>
          </cell>
          <cell r="E628" t="str">
            <v>Fakulta biotechnológie a potravinárstva</v>
          </cell>
          <cell r="AN628">
            <v>7</v>
          </cell>
          <cell r="AO628">
            <v>0</v>
          </cell>
          <cell r="AP628">
            <v>0</v>
          </cell>
          <cell r="AQ628">
            <v>7</v>
          </cell>
          <cell r="AR628">
            <v>7</v>
          </cell>
          <cell r="BF628">
            <v>21</v>
          </cell>
          <cell r="BG628">
            <v>44.73</v>
          </cell>
          <cell r="BH628">
            <v>44.73</v>
          </cell>
          <cell r="BI628">
            <v>7</v>
          </cell>
          <cell r="BJ628">
            <v>7</v>
          </cell>
        </row>
        <row r="629">
          <cell r="D629" t="str">
            <v>Slovenská poľnohospodárska univerzita v Nitre</v>
          </cell>
          <cell r="E629" t="str">
            <v>Fakulta biotechnológie a potravinárstva</v>
          </cell>
          <cell r="AN629">
            <v>26</v>
          </cell>
          <cell r="AO629">
            <v>38</v>
          </cell>
          <cell r="AP629">
            <v>38</v>
          </cell>
          <cell r="AQ629">
            <v>26</v>
          </cell>
          <cell r="AR629">
            <v>26</v>
          </cell>
          <cell r="BF629">
            <v>24.5</v>
          </cell>
          <cell r="BG629">
            <v>36.26</v>
          </cell>
          <cell r="BH629">
            <v>36.26</v>
          </cell>
          <cell r="BI629">
            <v>38</v>
          </cell>
          <cell r="BJ629">
            <v>0</v>
          </cell>
        </row>
        <row r="630">
          <cell r="D630" t="str">
            <v>Slovenská technická univerzita v Bratislave</v>
          </cell>
          <cell r="E630" t="str">
            <v>Fakulta informatiky a informačných technológií</v>
          </cell>
          <cell r="AN630">
            <v>11</v>
          </cell>
          <cell r="AO630">
            <v>22</v>
          </cell>
          <cell r="AP630">
            <v>22</v>
          </cell>
          <cell r="AQ630">
            <v>11</v>
          </cell>
          <cell r="AR630">
            <v>11</v>
          </cell>
          <cell r="BF630">
            <v>11</v>
          </cell>
          <cell r="BG630">
            <v>16.28</v>
          </cell>
          <cell r="BH630">
            <v>16.28</v>
          </cell>
          <cell r="BI630">
            <v>22</v>
          </cell>
          <cell r="BJ630">
            <v>0</v>
          </cell>
        </row>
        <row r="631">
          <cell r="D631" t="str">
            <v>Slovenská technická univerzita v Bratislave</v>
          </cell>
          <cell r="E631" t="str">
            <v>Fakulta informatiky a informačných technológií</v>
          </cell>
          <cell r="AN631">
            <v>19</v>
          </cell>
          <cell r="AO631">
            <v>21</v>
          </cell>
          <cell r="AP631">
            <v>21</v>
          </cell>
          <cell r="AQ631">
            <v>19</v>
          </cell>
          <cell r="AR631">
            <v>19</v>
          </cell>
          <cell r="BF631">
            <v>19</v>
          </cell>
          <cell r="BG631">
            <v>28.12</v>
          </cell>
          <cell r="BH631">
            <v>28.12</v>
          </cell>
          <cell r="BI631">
            <v>21</v>
          </cell>
          <cell r="BJ631">
            <v>0</v>
          </cell>
        </row>
        <row r="632">
          <cell r="D632" t="str">
            <v>Univerzita Mateja Bela v Banskej Bystrici</v>
          </cell>
          <cell r="E632" t="str">
            <v>Fakulta politických vied a medzinárodných vzťahov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12</v>
          </cell>
          <cell r="BJ632">
            <v>0</v>
          </cell>
        </row>
        <row r="633">
          <cell r="D633" t="str">
            <v>Univerzita Mateja Bela v Banskej Bystrici</v>
          </cell>
          <cell r="E633" t="str">
            <v>Pedagogická fakulta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16</v>
          </cell>
          <cell r="BJ633">
            <v>0</v>
          </cell>
        </row>
        <row r="634">
          <cell r="D634" t="str">
            <v>Univerzita Mateja Bela v Banskej Bystrici</v>
          </cell>
          <cell r="E634" t="str">
            <v>Fakulta prírodných vied</v>
          </cell>
          <cell r="AN634">
            <v>54</v>
          </cell>
          <cell r="AO634">
            <v>65</v>
          </cell>
          <cell r="AP634">
            <v>65</v>
          </cell>
          <cell r="AQ634">
            <v>54</v>
          </cell>
          <cell r="AR634">
            <v>54</v>
          </cell>
          <cell r="BF634">
            <v>44.4</v>
          </cell>
          <cell r="BG634">
            <v>65.712000000000003</v>
          </cell>
          <cell r="BH634">
            <v>65.712000000000003</v>
          </cell>
          <cell r="BI634">
            <v>65</v>
          </cell>
          <cell r="BJ634">
            <v>0</v>
          </cell>
        </row>
        <row r="635">
          <cell r="D635" t="str">
            <v>Univerzita Mateja Bela v Banskej Bystrici</v>
          </cell>
          <cell r="E635" t="str">
            <v>Fakulta prírodných vied</v>
          </cell>
          <cell r="AN635">
            <v>0</v>
          </cell>
          <cell r="AO635">
            <v>1</v>
          </cell>
          <cell r="AP635">
            <v>1</v>
          </cell>
          <cell r="AQ635">
            <v>0</v>
          </cell>
          <cell r="AR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1</v>
          </cell>
          <cell r="BJ635">
            <v>0</v>
          </cell>
        </row>
        <row r="636">
          <cell r="D636" t="str">
            <v>Univerzita Mateja Bela v Banskej Bystrici</v>
          </cell>
          <cell r="E636" t="str">
            <v>Ekonomická fakulta</v>
          </cell>
          <cell r="AN636">
            <v>5</v>
          </cell>
          <cell r="AO636">
            <v>0</v>
          </cell>
          <cell r="AP636">
            <v>0</v>
          </cell>
          <cell r="AQ636">
            <v>0</v>
          </cell>
          <cell r="AR636">
            <v>5</v>
          </cell>
          <cell r="BF636">
            <v>20</v>
          </cell>
          <cell r="BG636">
            <v>22</v>
          </cell>
          <cell r="BH636">
            <v>22</v>
          </cell>
          <cell r="BI636">
            <v>7</v>
          </cell>
          <cell r="BJ636">
            <v>5</v>
          </cell>
        </row>
        <row r="637">
          <cell r="D637" t="str">
            <v>Univerzita Mateja Bela v Banskej Bystrici</v>
          </cell>
          <cell r="E637" t="str">
            <v>Ekonomická fakulta</v>
          </cell>
          <cell r="AN637">
            <v>28</v>
          </cell>
          <cell r="AO637">
            <v>29</v>
          </cell>
          <cell r="AP637">
            <v>0</v>
          </cell>
          <cell r="AQ637">
            <v>0</v>
          </cell>
          <cell r="AR637">
            <v>28</v>
          </cell>
          <cell r="BF637">
            <v>23.799999999999997</v>
          </cell>
          <cell r="BG637">
            <v>24.751999999999999</v>
          </cell>
          <cell r="BH637">
            <v>24.751999999999999</v>
          </cell>
          <cell r="BI637">
            <v>29</v>
          </cell>
          <cell r="BJ637">
            <v>0</v>
          </cell>
        </row>
        <row r="638">
          <cell r="D638" t="str">
            <v>Univerzita Konštantína Filozofa v Nitre</v>
          </cell>
          <cell r="E638" t="str">
            <v>Fakulta prírodných vied</v>
          </cell>
          <cell r="AN638">
            <v>11</v>
          </cell>
          <cell r="AO638">
            <v>13</v>
          </cell>
          <cell r="AP638">
            <v>13</v>
          </cell>
          <cell r="AQ638">
            <v>11</v>
          </cell>
          <cell r="AR638">
            <v>11</v>
          </cell>
          <cell r="BF638">
            <v>8.8999999999999986</v>
          </cell>
          <cell r="BG638">
            <v>11.747999999999999</v>
          </cell>
          <cell r="BH638">
            <v>11.543686956521737</v>
          </cell>
          <cell r="BI638">
            <v>13</v>
          </cell>
          <cell r="BJ638">
            <v>0</v>
          </cell>
        </row>
        <row r="639">
          <cell r="D639" t="str">
            <v>Vysoká škola manažmentu</v>
          </cell>
          <cell r="E639">
            <v>0</v>
          </cell>
          <cell r="AN639">
            <v>182</v>
          </cell>
          <cell r="AO639">
            <v>182</v>
          </cell>
          <cell r="AP639">
            <v>0</v>
          </cell>
          <cell r="AQ639">
            <v>0</v>
          </cell>
          <cell r="AR639">
            <v>182</v>
          </cell>
          <cell r="BF639">
            <v>170.9</v>
          </cell>
          <cell r="BG639">
            <v>177.73600000000002</v>
          </cell>
          <cell r="BH639">
            <v>177.73600000000002</v>
          </cell>
          <cell r="BI639">
            <v>182</v>
          </cell>
          <cell r="BJ639">
            <v>0</v>
          </cell>
        </row>
        <row r="640">
          <cell r="D640" t="str">
            <v>Univerzita Pavla Jozefa Šafárika v Košiciach</v>
          </cell>
          <cell r="E640" t="str">
            <v>Filozofická fakulta</v>
          </cell>
          <cell r="AN640">
            <v>7</v>
          </cell>
          <cell r="AO640">
            <v>0</v>
          </cell>
          <cell r="AP640">
            <v>0</v>
          </cell>
          <cell r="AQ640">
            <v>0</v>
          </cell>
          <cell r="AR640">
            <v>7</v>
          </cell>
          <cell r="BF640">
            <v>21</v>
          </cell>
          <cell r="BG640">
            <v>23.1</v>
          </cell>
          <cell r="BH640">
            <v>23.1</v>
          </cell>
          <cell r="BI640">
            <v>7</v>
          </cell>
          <cell r="BJ640">
            <v>7</v>
          </cell>
        </row>
        <row r="641">
          <cell r="D641" t="str">
            <v>Vysoká škola múzických umení v Bratislave</v>
          </cell>
          <cell r="E641" t="str">
            <v>Divadelná fakulta</v>
          </cell>
          <cell r="AN641">
            <v>9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9</v>
          </cell>
          <cell r="BJ641">
            <v>0</v>
          </cell>
        </row>
        <row r="642">
          <cell r="D642" t="str">
            <v>Vysoká škola múzických umení v Bratislave</v>
          </cell>
          <cell r="E642" t="str">
            <v>Divadelná fakulta</v>
          </cell>
          <cell r="AN642">
            <v>1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5</v>
          </cell>
          <cell r="BJ642">
            <v>0</v>
          </cell>
        </row>
        <row r="643">
          <cell r="D643" t="str">
            <v>Vysoká škola múzických umení v Bratislave</v>
          </cell>
          <cell r="E643" t="str">
            <v>Hudobná a tanečná fakulta</v>
          </cell>
          <cell r="AN643">
            <v>1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2</v>
          </cell>
          <cell r="BJ643">
            <v>0</v>
          </cell>
        </row>
        <row r="644">
          <cell r="D644" t="str">
            <v>Vysoká škola múzických umení v Bratislave</v>
          </cell>
          <cell r="E644" t="str">
            <v>Filmová a televízna fakulta</v>
          </cell>
          <cell r="AN644">
            <v>34</v>
          </cell>
          <cell r="AO644">
            <v>40</v>
          </cell>
          <cell r="AP644">
            <v>0</v>
          </cell>
          <cell r="AQ644">
            <v>0</v>
          </cell>
          <cell r="AR644">
            <v>34</v>
          </cell>
          <cell r="BF644">
            <v>51</v>
          </cell>
          <cell r="BG644">
            <v>164.73</v>
          </cell>
          <cell r="BH644">
            <v>164.73</v>
          </cell>
          <cell r="BI644">
            <v>40</v>
          </cell>
          <cell r="BJ644">
            <v>0</v>
          </cell>
        </row>
        <row r="645">
          <cell r="D645" t="str">
            <v>Vysoká škola múzických umení v Bratislave</v>
          </cell>
          <cell r="E645" t="str">
            <v>Filmová a televízna fakulta</v>
          </cell>
          <cell r="AN645">
            <v>19</v>
          </cell>
          <cell r="AO645">
            <v>22</v>
          </cell>
          <cell r="AP645">
            <v>0</v>
          </cell>
          <cell r="AQ645">
            <v>0</v>
          </cell>
          <cell r="AR645">
            <v>19</v>
          </cell>
          <cell r="BF645">
            <v>17.2</v>
          </cell>
          <cell r="BG645">
            <v>55.555999999999997</v>
          </cell>
          <cell r="BH645">
            <v>55.555999999999997</v>
          </cell>
          <cell r="BI645">
            <v>22</v>
          </cell>
          <cell r="BJ645">
            <v>0</v>
          </cell>
        </row>
        <row r="646">
          <cell r="D646" t="str">
            <v>Vysoká škola múzických umení v Bratislave</v>
          </cell>
          <cell r="E646" t="str">
            <v>Filmová a televízna fakulta</v>
          </cell>
          <cell r="AN646">
            <v>42</v>
          </cell>
          <cell r="AO646">
            <v>46</v>
          </cell>
          <cell r="AP646">
            <v>0</v>
          </cell>
          <cell r="AQ646">
            <v>0</v>
          </cell>
          <cell r="AR646">
            <v>42</v>
          </cell>
          <cell r="BF646">
            <v>38.1</v>
          </cell>
          <cell r="BG646">
            <v>123.063</v>
          </cell>
          <cell r="BH646">
            <v>123.063</v>
          </cell>
          <cell r="BI646">
            <v>46</v>
          </cell>
          <cell r="BJ646">
            <v>0</v>
          </cell>
        </row>
        <row r="647">
          <cell r="D647" t="str">
            <v>Univerzita Pavla Jozefa Šafárika v Košiciach</v>
          </cell>
          <cell r="E647" t="str">
            <v>Filozofická fakulta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5</v>
          </cell>
          <cell r="BJ647">
            <v>0</v>
          </cell>
        </row>
        <row r="648">
          <cell r="D648" t="str">
            <v>Univerzita sv. Cyrila a Metoda v Trnave</v>
          </cell>
          <cell r="E648" t="str">
            <v>Fakulta prírodných vied</v>
          </cell>
          <cell r="AN648">
            <v>8</v>
          </cell>
          <cell r="AO648">
            <v>0</v>
          </cell>
          <cell r="AP648">
            <v>0</v>
          </cell>
          <cell r="AQ648">
            <v>8</v>
          </cell>
          <cell r="AR648">
            <v>8</v>
          </cell>
          <cell r="BF648">
            <v>24</v>
          </cell>
          <cell r="BG648">
            <v>51.12</v>
          </cell>
          <cell r="BH648">
            <v>51.12</v>
          </cell>
          <cell r="BI648">
            <v>9</v>
          </cell>
          <cell r="BJ648">
            <v>8</v>
          </cell>
        </row>
        <row r="649">
          <cell r="D649" t="str">
            <v>Univerzita sv. Cyrila a Metoda v Trnave</v>
          </cell>
          <cell r="E649" t="str">
            <v>Filozofická fakulta</v>
          </cell>
          <cell r="AN649">
            <v>29</v>
          </cell>
          <cell r="AO649">
            <v>35</v>
          </cell>
          <cell r="AP649">
            <v>0</v>
          </cell>
          <cell r="AQ649">
            <v>0</v>
          </cell>
          <cell r="AR649">
            <v>29</v>
          </cell>
          <cell r="BF649">
            <v>24.799999999999997</v>
          </cell>
          <cell r="BG649">
            <v>25.791999999999998</v>
          </cell>
          <cell r="BH649">
            <v>25.791999999999998</v>
          </cell>
          <cell r="BI649">
            <v>35</v>
          </cell>
          <cell r="BJ649">
            <v>0</v>
          </cell>
        </row>
        <row r="650">
          <cell r="D650" t="str">
            <v>Univerzita sv. Cyrila a Metoda v Trnave</v>
          </cell>
          <cell r="E650" t="str">
            <v>Filozofická fakulta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38</v>
          </cell>
          <cell r="BJ650">
            <v>0</v>
          </cell>
        </row>
        <row r="651">
          <cell r="D651" t="str">
            <v>Univerzita sv. Cyrila a Metoda v Trnave</v>
          </cell>
          <cell r="E651" t="str">
            <v>Filozofická fakulta</v>
          </cell>
          <cell r="AN651">
            <v>12</v>
          </cell>
          <cell r="AO651">
            <v>17</v>
          </cell>
          <cell r="AP651">
            <v>0</v>
          </cell>
          <cell r="AQ651">
            <v>0</v>
          </cell>
          <cell r="AR651">
            <v>12</v>
          </cell>
          <cell r="BF651">
            <v>10.050000000000001</v>
          </cell>
          <cell r="BG651">
            <v>10.954500000000001</v>
          </cell>
          <cell r="BH651">
            <v>10.954500000000001</v>
          </cell>
          <cell r="BI651">
            <v>17</v>
          </cell>
          <cell r="BJ651">
            <v>0</v>
          </cell>
        </row>
        <row r="652">
          <cell r="D652" t="str">
            <v>Univerzita sv. Cyrila a Metoda v Trnave</v>
          </cell>
          <cell r="E652" t="str">
            <v>Filozofická fakulta</v>
          </cell>
          <cell r="AN652">
            <v>0</v>
          </cell>
          <cell r="AO652">
            <v>0.5</v>
          </cell>
          <cell r="AP652">
            <v>0</v>
          </cell>
          <cell r="AQ652">
            <v>0</v>
          </cell>
          <cell r="AR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0.5</v>
          </cell>
          <cell r="BJ652">
            <v>0</v>
          </cell>
        </row>
        <row r="653">
          <cell r="D653" t="str">
            <v>Univerzita sv. Cyrila a Metoda v Trnave</v>
          </cell>
          <cell r="E653" t="str">
            <v>Filozofická fakulta</v>
          </cell>
          <cell r="AN653">
            <v>116</v>
          </cell>
          <cell r="AO653">
            <v>149</v>
          </cell>
          <cell r="AP653">
            <v>0</v>
          </cell>
          <cell r="AQ653">
            <v>0</v>
          </cell>
          <cell r="AR653">
            <v>116</v>
          </cell>
          <cell r="BF653">
            <v>101</v>
          </cell>
          <cell r="BG653">
            <v>105.04</v>
          </cell>
          <cell r="BH653">
            <v>101.95058823529412</v>
          </cell>
          <cell r="BI653">
            <v>149</v>
          </cell>
          <cell r="BJ653">
            <v>0</v>
          </cell>
        </row>
        <row r="654">
          <cell r="D654" t="str">
            <v>Univerzita sv. Cyrila a Metoda v Trnave</v>
          </cell>
          <cell r="E654" t="str">
            <v>Filozofická fakulta</v>
          </cell>
          <cell r="AN654">
            <v>159</v>
          </cell>
          <cell r="AO654">
            <v>183</v>
          </cell>
          <cell r="AP654">
            <v>0</v>
          </cell>
          <cell r="AQ654">
            <v>0</v>
          </cell>
          <cell r="AR654">
            <v>159</v>
          </cell>
          <cell r="BF654">
            <v>134.4</v>
          </cell>
          <cell r="BG654">
            <v>134.4</v>
          </cell>
          <cell r="BH654">
            <v>131.04</v>
          </cell>
          <cell r="BI654">
            <v>183</v>
          </cell>
          <cell r="BJ654">
            <v>0</v>
          </cell>
        </row>
        <row r="655">
          <cell r="D655" t="str">
            <v>Univerzita sv. Cyrila a Metoda v Trnave</v>
          </cell>
          <cell r="E655" t="str">
            <v>Fakulta masmediálnej komunikácie</v>
          </cell>
          <cell r="AN655">
            <v>423</v>
          </cell>
          <cell r="AO655">
            <v>476</v>
          </cell>
          <cell r="AP655">
            <v>0</v>
          </cell>
          <cell r="AQ655">
            <v>0</v>
          </cell>
          <cell r="AR655">
            <v>423</v>
          </cell>
          <cell r="BF655">
            <v>370.5</v>
          </cell>
          <cell r="BG655">
            <v>440.89499999999998</v>
          </cell>
          <cell r="BH655">
            <v>416.97046511627906</v>
          </cell>
          <cell r="BI655">
            <v>476</v>
          </cell>
          <cell r="BJ655">
            <v>0</v>
          </cell>
        </row>
        <row r="656">
          <cell r="D656" t="str">
            <v>Univerzita sv. Cyrila a Metoda v Trnave</v>
          </cell>
          <cell r="E656" t="str">
            <v>Fakulta masmediálnej komunikácie</v>
          </cell>
          <cell r="AN656">
            <v>519</v>
          </cell>
          <cell r="AO656">
            <v>577</v>
          </cell>
          <cell r="AP656">
            <v>0</v>
          </cell>
          <cell r="AQ656">
            <v>0</v>
          </cell>
          <cell r="AR656">
            <v>519</v>
          </cell>
          <cell r="BF656">
            <v>468.9</v>
          </cell>
          <cell r="BG656">
            <v>557.99099999999999</v>
          </cell>
          <cell r="BH656">
            <v>544.54543373493982</v>
          </cell>
          <cell r="BI656">
            <v>577</v>
          </cell>
          <cell r="BJ656">
            <v>0</v>
          </cell>
        </row>
        <row r="657">
          <cell r="D657" t="str">
            <v>Univerzita sv. Cyrila a Metoda v Trnave</v>
          </cell>
          <cell r="E657" t="str">
            <v>Fakulta sociálnych vied</v>
          </cell>
          <cell r="AN657">
            <v>90</v>
          </cell>
          <cell r="AO657">
            <v>108</v>
          </cell>
          <cell r="AP657">
            <v>0</v>
          </cell>
          <cell r="AQ657">
            <v>0</v>
          </cell>
          <cell r="AR657">
            <v>90</v>
          </cell>
          <cell r="BF657">
            <v>78.599999999999994</v>
          </cell>
          <cell r="BG657">
            <v>78.599999999999994</v>
          </cell>
          <cell r="BH657">
            <v>78.599999999999994</v>
          </cell>
          <cell r="BI657">
            <v>108</v>
          </cell>
          <cell r="BJ657">
            <v>0</v>
          </cell>
        </row>
        <row r="658">
          <cell r="D658" t="str">
            <v>Univerzita sv. Cyrila a Metoda v Trnave</v>
          </cell>
          <cell r="E658" t="str">
            <v>Fakulta prírodných vied</v>
          </cell>
          <cell r="AN658">
            <v>85</v>
          </cell>
          <cell r="AO658">
            <v>93</v>
          </cell>
          <cell r="AP658">
            <v>93</v>
          </cell>
          <cell r="AQ658">
            <v>85</v>
          </cell>
          <cell r="AR658">
            <v>85</v>
          </cell>
          <cell r="BF658">
            <v>66.400000000000006</v>
          </cell>
          <cell r="BG658">
            <v>98.272000000000006</v>
          </cell>
          <cell r="BH658">
            <v>98.272000000000006</v>
          </cell>
          <cell r="BI658">
            <v>93</v>
          </cell>
          <cell r="BJ658">
            <v>0</v>
          </cell>
        </row>
        <row r="659">
          <cell r="D659" t="str">
            <v>Technická univerzita v Košiciach</v>
          </cell>
          <cell r="E659" t="str">
            <v>Fakulta elektrotechniky a informatiky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3</v>
          </cell>
          <cell r="BJ659">
            <v>0</v>
          </cell>
        </row>
        <row r="660">
          <cell r="D660" t="str">
            <v>Technická univerzita v Košiciach</v>
          </cell>
          <cell r="E660" t="str">
            <v>Ekonomická fakulta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1</v>
          </cell>
          <cell r="BJ660">
            <v>0</v>
          </cell>
        </row>
        <row r="661">
          <cell r="D661" t="str">
            <v>Univerzita Konštantína Filozofa v Nitre</v>
          </cell>
          <cell r="E661" t="str">
            <v>Fakulta stredoeurópskych štúdií</v>
          </cell>
          <cell r="AN661">
            <v>90</v>
          </cell>
          <cell r="AO661">
            <v>98</v>
          </cell>
          <cell r="AP661">
            <v>0</v>
          </cell>
          <cell r="AQ661">
            <v>0</v>
          </cell>
          <cell r="AR661">
            <v>90</v>
          </cell>
          <cell r="BF661">
            <v>80.400000000000006</v>
          </cell>
          <cell r="BG661">
            <v>83.616000000000014</v>
          </cell>
          <cell r="BH661">
            <v>81.415578947368431</v>
          </cell>
          <cell r="BI661">
            <v>98</v>
          </cell>
          <cell r="BJ661">
            <v>0</v>
          </cell>
        </row>
        <row r="662">
          <cell r="D662" t="str">
            <v>Ekonomická univerzita v Bratislave</v>
          </cell>
          <cell r="E662" t="str">
            <v>Podnikovohospodárska fakulta v Košiciach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4</v>
          </cell>
          <cell r="BJ662">
            <v>0</v>
          </cell>
        </row>
        <row r="663">
          <cell r="D663" t="str">
            <v>Žilinská univerzita v Žiline</v>
          </cell>
          <cell r="E663" t="str">
            <v>Fakulta prevádzky a ekonomiky dopravy a spojov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1</v>
          </cell>
          <cell r="BJ663">
            <v>0</v>
          </cell>
        </row>
        <row r="664">
          <cell r="D664" t="str">
            <v>Žilinská univerzita v Žiline</v>
          </cell>
          <cell r="E664" t="str">
            <v>Fakulta riadenia a informatiky</v>
          </cell>
          <cell r="AN664">
            <v>168</v>
          </cell>
          <cell r="AO664">
            <v>200</v>
          </cell>
          <cell r="AP664">
            <v>0</v>
          </cell>
          <cell r="AQ664">
            <v>0</v>
          </cell>
          <cell r="AR664">
            <v>168</v>
          </cell>
          <cell r="BF664">
            <v>150.30000000000001</v>
          </cell>
          <cell r="BG664">
            <v>156.31200000000001</v>
          </cell>
          <cell r="BH664">
            <v>154.17073972602739</v>
          </cell>
          <cell r="BI664">
            <v>200</v>
          </cell>
          <cell r="BJ664">
            <v>0</v>
          </cell>
        </row>
        <row r="665">
          <cell r="D665" t="str">
            <v>Žilinská univerzita v Žiline</v>
          </cell>
          <cell r="E665">
            <v>0</v>
          </cell>
          <cell r="AN665">
            <v>23</v>
          </cell>
          <cell r="AO665">
            <v>25</v>
          </cell>
          <cell r="AP665">
            <v>25</v>
          </cell>
          <cell r="AQ665">
            <v>23</v>
          </cell>
          <cell r="AR665">
            <v>23</v>
          </cell>
          <cell r="BF665">
            <v>18.5</v>
          </cell>
          <cell r="BG665">
            <v>27.38</v>
          </cell>
          <cell r="BH665">
            <v>27.38</v>
          </cell>
          <cell r="BI665">
            <v>25</v>
          </cell>
          <cell r="BJ665">
            <v>0</v>
          </cell>
        </row>
        <row r="666">
          <cell r="D666" t="str">
            <v>Žilinská univerzita v Žiline</v>
          </cell>
          <cell r="E666" t="str">
            <v>Fakulta prevádzky a ekonomiky dopravy a spojov</v>
          </cell>
          <cell r="AN666">
            <v>148</v>
          </cell>
          <cell r="AO666">
            <v>162</v>
          </cell>
          <cell r="AP666">
            <v>0</v>
          </cell>
          <cell r="AQ666">
            <v>0</v>
          </cell>
          <cell r="AR666">
            <v>148</v>
          </cell>
          <cell r="BF666">
            <v>127.3</v>
          </cell>
          <cell r="BG666">
            <v>132.392</v>
          </cell>
          <cell r="BH666">
            <v>132.392</v>
          </cell>
          <cell r="BI666">
            <v>162</v>
          </cell>
          <cell r="BJ666">
            <v>0</v>
          </cell>
        </row>
        <row r="667">
          <cell r="D667" t="str">
            <v>Žilinská univerzita v Žiline</v>
          </cell>
          <cell r="E667" t="str">
            <v>Fakulta riadenia a informatiky</v>
          </cell>
          <cell r="AN667">
            <v>67</v>
          </cell>
          <cell r="AO667">
            <v>96</v>
          </cell>
          <cell r="AP667">
            <v>96</v>
          </cell>
          <cell r="AQ667">
            <v>67</v>
          </cell>
          <cell r="AR667">
            <v>67</v>
          </cell>
          <cell r="BF667">
            <v>55.599999999999994</v>
          </cell>
          <cell r="BG667">
            <v>82.287999999999997</v>
          </cell>
          <cell r="BH667">
            <v>82.287999999999997</v>
          </cell>
          <cell r="BI667">
            <v>96</v>
          </cell>
          <cell r="BJ667">
            <v>0</v>
          </cell>
        </row>
        <row r="668">
          <cell r="D668" t="str">
            <v>Žilinská univerzita v Žiline</v>
          </cell>
          <cell r="E668" t="str">
            <v>Fakulta humanitných vied</v>
          </cell>
          <cell r="AN668">
            <v>48.5</v>
          </cell>
          <cell r="AO668">
            <v>53</v>
          </cell>
          <cell r="AP668">
            <v>0</v>
          </cell>
          <cell r="AQ668">
            <v>0</v>
          </cell>
          <cell r="AR668">
            <v>48.5</v>
          </cell>
          <cell r="BF668">
            <v>35.299999999999997</v>
          </cell>
          <cell r="BG668">
            <v>38.476999999999997</v>
          </cell>
          <cell r="BH668">
            <v>38.476999999999997</v>
          </cell>
          <cell r="BI668">
            <v>53</v>
          </cell>
          <cell r="BJ668">
            <v>0</v>
          </cell>
        </row>
        <row r="669">
          <cell r="D669" t="str">
            <v>Žilinská univerzita v Žiline</v>
          </cell>
          <cell r="E669" t="str">
            <v>Fakulta humanitných vied</v>
          </cell>
          <cell r="AN669">
            <v>48.5</v>
          </cell>
          <cell r="AO669">
            <v>53</v>
          </cell>
          <cell r="AP669">
            <v>0</v>
          </cell>
          <cell r="AQ669">
            <v>0</v>
          </cell>
          <cell r="AR669">
            <v>48.5</v>
          </cell>
          <cell r="BF669">
            <v>35.299999999999997</v>
          </cell>
          <cell r="BG669">
            <v>38.476999999999997</v>
          </cell>
          <cell r="BH669">
            <v>38.476999999999997</v>
          </cell>
          <cell r="BI669">
            <v>53</v>
          </cell>
          <cell r="BJ669">
            <v>0</v>
          </cell>
        </row>
        <row r="670">
          <cell r="D670" t="str">
            <v>Žilinská univerzita v Žiline</v>
          </cell>
          <cell r="E670" t="str">
            <v>Stavebná fakulta</v>
          </cell>
          <cell r="AN670">
            <v>146</v>
          </cell>
          <cell r="AO670">
            <v>153</v>
          </cell>
          <cell r="AP670">
            <v>153</v>
          </cell>
          <cell r="AQ670">
            <v>146</v>
          </cell>
          <cell r="AR670">
            <v>146</v>
          </cell>
          <cell r="BF670">
            <v>125.6</v>
          </cell>
          <cell r="BG670">
            <v>185.88799999999998</v>
          </cell>
          <cell r="BH670">
            <v>185.88799999999998</v>
          </cell>
          <cell r="BI670">
            <v>153</v>
          </cell>
          <cell r="BJ670">
            <v>0</v>
          </cell>
        </row>
        <row r="671">
          <cell r="D671" t="str">
            <v>Žilinská univerzita v Žiline</v>
          </cell>
          <cell r="E671" t="str">
            <v>Stavebná fakulta</v>
          </cell>
          <cell r="AN671">
            <v>54</v>
          </cell>
          <cell r="AO671">
            <v>59</v>
          </cell>
          <cell r="AP671">
            <v>59</v>
          </cell>
          <cell r="AQ671">
            <v>54</v>
          </cell>
          <cell r="AR671">
            <v>54</v>
          </cell>
          <cell r="BF671">
            <v>44.7</v>
          </cell>
          <cell r="BG671">
            <v>66.156000000000006</v>
          </cell>
          <cell r="BH671">
            <v>66.156000000000006</v>
          </cell>
          <cell r="BI671">
            <v>59</v>
          </cell>
          <cell r="BJ671">
            <v>0</v>
          </cell>
        </row>
        <row r="672">
          <cell r="D672" t="str">
            <v>Žilinská univerzita v Žiline</v>
          </cell>
          <cell r="E672" t="str">
            <v>Strojnícka fakulta</v>
          </cell>
          <cell r="AN672">
            <v>160</v>
          </cell>
          <cell r="AO672">
            <v>166</v>
          </cell>
          <cell r="AP672">
            <v>166</v>
          </cell>
          <cell r="AQ672">
            <v>160</v>
          </cell>
          <cell r="AR672">
            <v>160</v>
          </cell>
          <cell r="BF672">
            <v>139.30000000000001</v>
          </cell>
          <cell r="BG672">
            <v>206.16400000000002</v>
          </cell>
          <cell r="BH672">
            <v>206.16400000000002</v>
          </cell>
          <cell r="BI672">
            <v>166</v>
          </cell>
          <cell r="BJ672">
            <v>0</v>
          </cell>
        </row>
        <row r="673">
          <cell r="D673" t="str">
            <v>Vysoká škola manažmentu</v>
          </cell>
          <cell r="E673">
            <v>0</v>
          </cell>
          <cell r="AN673">
            <v>151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151</v>
          </cell>
          <cell r="BJ673">
            <v>0</v>
          </cell>
        </row>
        <row r="674">
          <cell r="D674" t="str">
            <v>Vysoká škola manažmentu</v>
          </cell>
          <cell r="E674">
            <v>0</v>
          </cell>
          <cell r="AN674">
            <v>39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39</v>
          </cell>
          <cell r="BJ674">
            <v>0</v>
          </cell>
        </row>
        <row r="675">
          <cell r="D675" t="str">
            <v>Slovenská poľnohospodárska univerzita v Nitre</v>
          </cell>
          <cell r="E675" t="str">
            <v>Fakulta biotechnológie a potravinárstva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3</v>
          </cell>
          <cell r="BJ675">
            <v>0</v>
          </cell>
        </row>
        <row r="676">
          <cell r="D676" t="str">
            <v>Univerzita Komenského v Bratislave</v>
          </cell>
          <cell r="E676" t="str">
            <v>Pedagogická fakulta</v>
          </cell>
          <cell r="AN676">
            <v>14</v>
          </cell>
          <cell r="AO676">
            <v>16.5</v>
          </cell>
          <cell r="AP676">
            <v>0</v>
          </cell>
          <cell r="AQ676">
            <v>0</v>
          </cell>
          <cell r="AR676">
            <v>14</v>
          </cell>
          <cell r="BF676">
            <v>11.45</v>
          </cell>
          <cell r="BG676">
            <v>24.617499999999996</v>
          </cell>
          <cell r="BH676">
            <v>24.617499999999996</v>
          </cell>
          <cell r="BI676">
            <v>16.5</v>
          </cell>
          <cell r="BJ676">
            <v>0</v>
          </cell>
        </row>
        <row r="677">
          <cell r="D677" t="str">
            <v>Prešovská univerzita v Prešove</v>
          </cell>
          <cell r="E677" t="str">
            <v>Fakulta manažmentu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36</v>
          </cell>
          <cell r="BJ677">
            <v>0</v>
          </cell>
        </row>
        <row r="678">
          <cell r="D678" t="str">
            <v>Prešovská univerzita v Prešove</v>
          </cell>
          <cell r="E678" t="str">
            <v>Fakulta manažmentu</v>
          </cell>
          <cell r="AN678">
            <v>19</v>
          </cell>
          <cell r="AO678">
            <v>0</v>
          </cell>
          <cell r="AP678">
            <v>0</v>
          </cell>
          <cell r="AQ678">
            <v>0</v>
          </cell>
          <cell r="AR678">
            <v>19</v>
          </cell>
          <cell r="BF678">
            <v>57</v>
          </cell>
          <cell r="BG678">
            <v>62.7</v>
          </cell>
          <cell r="BH678">
            <v>62.7</v>
          </cell>
          <cell r="BI678">
            <v>20</v>
          </cell>
          <cell r="BJ678">
            <v>19</v>
          </cell>
        </row>
        <row r="679">
          <cell r="D679" t="str">
            <v>Univerzita Komenského v Bratislave</v>
          </cell>
          <cell r="E679" t="str">
            <v>Filozofická fakulta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6</v>
          </cell>
          <cell r="BJ679">
            <v>0</v>
          </cell>
        </row>
        <row r="680">
          <cell r="D680" t="str">
            <v>Univerzita Komenského v Bratislave</v>
          </cell>
          <cell r="E680" t="str">
            <v>Filozofická fakulta</v>
          </cell>
          <cell r="AN680">
            <v>97</v>
          </cell>
          <cell r="AO680">
            <v>117</v>
          </cell>
          <cell r="AP680">
            <v>0</v>
          </cell>
          <cell r="AQ680">
            <v>0</v>
          </cell>
          <cell r="AR680">
            <v>97</v>
          </cell>
          <cell r="BF680">
            <v>83.8</v>
          </cell>
          <cell r="BG680">
            <v>87.152000000000001</v>
          </cell>
          <cell r="BH680">
            <v>87.152000000000001</v>
          </cell>
          <cell r="BI680">
            <v>117</v>
          </cell>
          <cell r="BJ680">
            <v>0</v>
          </cell>
        </row>
        <row r="681">
          <cell r="D681" t="str">
            <v>Univerzita Komenského v Bratislave</v>
          </cell>
          <cell r="E681" t="str">
            <v>Filozofická fakulta</v>
          </cell>
          <cell r="AN681">
            <v>10</v>
          </cell>
          <cell r="AO681">
            <v>0</v>
          </cell>
          <cell r="AP681">
            <v>0</v>
          </cell>
          <cell r="AQ681">
            <v>0</v>
          </cell>
          <cell r="AR681">
            <v>10</v>
          </cell>
          <cell r="BF681">
            <v>30</v>
          </cell>
          <cell r="BG681">
            <v>33</v>
          </cell>
          <cell r="BH681">
            <v>33</v>
          </cell>
          <cell r="BI681">
            <v>11</v>
          </cell>
          <cell r="BJ681">
            <v>10</v>
          </cell>
        </row>
        <row r="682">
          <cell r="D682" t="str">
            <v>Univerzita Komenského v Bratislave</v>
          </cell>
          <cell r="E682" t="str">
            <v>Filozofická fakulta</v>
          </cell>
          <cell r="AN682">
            <v>1</v>
          </cell>
          <cell r="AO682">
            <v>0</v>
          </cell>
          <cell r="AP682">
            <v>0</v>
          </cell>
          <cell r="AQ682">
            <v>0</v>
          </cell>
          <cell r="AR682">
            <v>1</v>
          </cell>
          <cell r="BF682">
            <v>3</v>
          </cell>
          <cell r="BG682">
            <v>3.3000000000000003</v>
          </cell>
          <cell r="BH682">
            <v>3.3000000000000003</v>
          </cell>
          <cell r="BI682">
            <v>1</v>
          </cell>
          <cell r="BJ682">
            <v>1</v>
          </cell>
        </row>
        <row r="683">
          <cell r="D683" t="str">
            <v>Univerzita Komenského v Bratislave</v>
          </cell>
          <cell r="E683" t="str">
            <v>Filozofická fakulta</v>
          </cell>
          <cell r="AN683">
            <v>23</v>
          </cell>
          <cell r="AO683">
            <v>26</v>
          </cell>
          <cell r="AP683">
            <v>0</v>
          </cell>
          <cell r="AQ683">
            <v>0</v>
          </cell>
          <cell r="AR683">
            <v>23</v>
          </cell>
          <cell r="BF683">
            <v>20.6</v>
          </cell>
          <cell r="BG683">
            <v>20.6</v>
          </cell>
          <cell r="BH683">
            <v>15.450000000000001</v>
          </cell>
          <cell r="BI683">
            <v>26</v>
          </cell>
          <cell r="BJ683">
            <v>0</v>
          </cell>
        </row>
        <row r="684">
          <cell r="D684" t="str">
            <v>Univerzita Komenského v Bratislave</v>
          </cell>
          <cell r="E684" t="str">
            <v>Filozofická fakulta</v>
          </cell>
          <cell r="AN684">
            <v>14</v>
          </cell>
          <cell r="AO684">
            <v>18</v>
          </cell>
          <cell r="AP684">
            <v>0</v>
          </cell>
          <cell r="AQ684">
            <v>0</v>
          </cell>
          <cell r="AR684">
            <v>14</v>
          </cell>
          <cell r="BF684">
            <v>11.899999999999999</v>
          </cell>
          <cell r="BG684">
            <v>11.899999999999999</v>
          </cell>
          <cell r="BH684">
            <v>11.899999999999999</v>
          </cell>
          <cell r="BI684">
            <v>18</v>
          </cell>
          <cell r="BJ684">
            <v>0</v>
          </cell>
        </row>
        <row r="685">
          <cell r="D685" t="str">
            <v>Univerzita veterinárskeho lekárstva a farmácie v Košiciach</v>
          </cell>
          <cell r="E685">
            <v>0</v>
          </cell>
          <cell r="AN685">
            <v>11</v>
          </cell>
          <cell r="AO685">
            <v>0</v>
          </cell>
          <cell r="AP685">
            <v>0</v>
          </cell>
          <cell r="AQ685">
            <v>0</v>
          </cell>
          <cell r="AR685">
            <v>11</v>
          </cell>
          <cell r="BF685">
            <v>33</v>
          </cell>
          <cell r="BG685">
            <v>70.289999999999992</v>
          </cell>
          <cell r="BH685">
            <v>70.289999999999992</v>
          </cell>
          <cell r="BI685">
            <v>11</v>
          </cell>
          <cell r="BJ685">
            <v>11</v>
          </cell>
        </row>
        <row r="686">
          <cell r="D686" t="str">
            <v>Slovenská technická univerzita v Bratislave</v>
          </cell>
          <cell r="E686" t="str">
            <v>Fakulta elektrotechniky a informatiky</v>
          </cell>
          <cell r="AN686">
            <v>15</v>
          </cell>
          <cell r="AO686">
            <v>0</v>
          </cell>
          <cell r="AP686">
            <v>0</v>
          </cell>
          <cell r="AQ686">
            <v>15</v>
          </cell>
          <cell r="AR686">
            <v>15</v>
          </cell>
          <cell r="BF686">
            <v>60</v>
          </cell>
          <cell r="BG686">
            <v>127.8</v>
          </cell>
          <cell r="BH686">
            <v>127.8</v>
          </cell>
          <cell r="BI686">
            <v>21</v>
          </cell>
          <cell r="BJ686">
            <v>15</v>
          </cell>
        </row>
        <row r="687">
          <cell r="D687" t="str">
            <v>Slovenská technická univerzita v Bratislave</v>
          </cell>
          <cell r="E687" t="str">
            <v>Fakulta elektrotechniky a informatiky</v>
          </cell>
          <cell r="AN687">
            <v>4</v>
          </cell>
          <cell r="AO687">
            <v>0</v>
          </cell>
          <cell r="AP687">
            <v>0</v>
          </cell>
          <cell r="AQ687">
            <v>4</v>
          </cell>
          <cell r="AR687">
            <v>4</v>
          </cell>
          <cell r="BF687">
            <v>16</v>
          </cell>
          <cell r="BG687">
            <v>34.08</v>
          </cell>
          <cell r="BH687">
            <v>34.08</v>
          </cell>
          <cell r="BI687">
            <v>5</v>
          </cell>
          <cell r="BJ687">
            <v>4</v>
          </cell>
        </row>
        <row r="688">
          <cell r="D688" t="str">
            <v>Slovenská technická univerzita v Bratislave</v>
          </cell>
          <cell r="E688" t="str">
            <v>Fakulta elektrotechniky a informatiky</v>
          </cell>
          <cell r="AN688">
            <v>12</v>
          </cell>
          <cell r="AO688">
            <v>0</v>
          </cell>
          <cell r="AP688">
            <v>0</v>
          </cell>
          <cell r="AQ688">
            <v>12</v>
          </cell>
          <cell r="AR688">
            <v>12</v>
          </cell>
          <cell r="BF688">
            <v>48</v>
          </cell>
          <cell r="BG688">
            <v>102.24</v>
          </cell>
          <cell r="BH688">
            <v>102.24</v>
          </cell>
          <cell r="BI688">
            <v>14</v>
          </cell>
          <cell r="BJ688">
            <v>12</v>
          </cell>
        </row>
        <row r="689">
          <cell r="D689" t="str">
            <v>Slovenská technická univerzita v Bratislave</v>
          </cell>
          <cell r="E689" t="str">
            <v>Fakulta elektrotechniky a informatiky</v>
          </cell>
          <cell r="AN689">
            <v>5</v>
          </cell>
          <cell r="AO689">
            <v>0</v>
          </cell>
          <cell r="AP689">
            <v>0</v>
          </cell>
          <cell r="AQ689">
            <v>5</v>
          </cell>
          <cell r="AR689">
            <v>5</v>
          </cell>
          <cell r="BF689">
            <v>20</v>
          </cell>
          <cell r="BG689">
            <v>42.599999999999994</v>
          </cell>
          <cell r="BH689">
            <v>42.599999999999994</v>
          </cell>
          <cell r="BI689">
            <v>6</v>
          </cell>
          <cell r="BJ689">
            <v>5</v>
          </cell>
        </row>
        <row r="690">
          <cell r="D690" t="str">
            <v>Slovenská technická univerzita v Bratislave</v>
          </cell>
          <cell r="E690" t="str">
            <v>Fakulta elektrotechniky a informatiky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8</v>
          </cell>
          <cell r="BJ690">
            <v>0</v>
          </cell>
        </row>
        <row r="691">
          <cell r="D691" t="str">
            <v>Slovenská technická univerzita v Bratislave</v>
          </cell>
          <cell r="E691" t="str">
            <v>Fakulta elektrotechniky a informatiky</v>
          </cell>
          <cell r="AN691">
            <v>10</v>
          </cell>
          <cell r="AO691">
            <v>0</v>
          </cell>
          <cell r="AP691">
            <v>0</v>
          </cell>
          <cell r="AQ691">
            <v>10</v>
          </cell>
          <cell r="AR691">
            <v>10</v>
          </cell>
          <cell r="BF691">
            <v>40</v>
          </cell>
          <cell r="BG691">
            <v>85.199999999999989</v>
          </cell>
          <cell r="BH691">
            <v>85.199999999999989</v>
          </cell>
          <cell r="BI691">
            <v>12</v>
          </cell>
          <cell r="BJ691">
            <v>10</v>
          </cell>
        </row>
        <row r="692">
          <cell r="D692" t="str">
            <v>Slovenská technická univerzita v Bratislave</v>
          </cell>
          <cell r="E692" t="str">
            <v>Fakulta elektrotechniky a informatiky</v>
          </cell>
          <cell r="AN692">
            <v>94</v>
          </cell>
          <cell r="AO692">
            <v>109</v>
          </cell>
          <cell r="AP692">
            <v>109</v>
          </cell>
          <cell r="AQ692">
            <v>94</v>
          </cell>
          <cell r="AR692">
            <v>94</v>
          </cell>
          <cell r="BF692">
            <v>78.099999999999994</v>
          </cell>
          <cell r="BG692">
            <v>115.58799999999999</v>
          </cell>
          <cell r="BH692">
            <v>115.58799999999999</v>
          </cell>
          <cell r="BI692">
            <v>109</v>
          </cell>
          <cell r="BJ692">
            <v>0</v>
          </cell>
        </row>
        <row r="693">
          <cell r="D693" t="str">
            <v>Slovenská technická univerzita v Bratislave</v>
          </cell>
          <cell r="E693" t="str">
            <v>Fakulta elektrotechniky a informatiky</v>
          </cell>
          <cell r="AN693">
            <v>55</v>
          </cell>
          <cell r="AO693">
            <v>57</v>
          </cell>
          <cell r="AP693">
            <v>57</v>
          </cell>
          <cell r="AQ693">
            <v>55</v>
          </cell>
          <cell r="AR693">
            <v>55</v>
          </cell>
          <cell r="BF693">
            <v>46.9</v>
          </cell>
          <cell r="BG693">
            <v>69.411999999999992</v>
          </cell>
          <cell r="BH693">
            <v>69.411999999999992</v>
          </cell>
          <cell r="BI693">
            <v>57</v>
          </cell>
          <cell r="BJ693">
            <v>0</v>
          </cell>
        </row>
        <row r="694">
          <cell r="D694" t="str">
            <v>Technická univerzita vo Zvolene</v>
          </cell>
          <cell r="E694" t="str">
            <v>Fakulta ekológie a environmentalistiky</v>
          </cell>
          <cell r="AN694">
            <v>11</v>
          </cell>
          <cell r="AO694">
            <v>0</v>
          </cell>
          <cell r="AP694">
            <v>0</v>
          </cell>
          <cell r="AQ694">
            <v>11</v>
          </cell>
          <cell r="AR694">
            <v>11</v>
          </cell>
          <cell r="BF694">
            <v>33</v>
          </cell>
          <cell r="BG694">
            <v>70.289999999999992</v>
          </cell>
          <cell r="BH694">
            <v>70.289999999999992</v>
          </cell>
          <cell r="BI694">
            <v>12</v>
          </cell>
          <cell r="BJ694">
            <v>11</v>
          </cell>
        </row>
        <row r="695">
          <cell r="D695" t="str">
            <v>Technická univerzita vo Zvolene</v>
          </cell>
          <cell r="E695">
            <v>0</v>
          </cell>
          <cell r="AN695">
            <v>52</v>
          </cell>
          <cell r="AO695">
            <v>57</v>
          </cell>
          <cell r="AP695">
            <v>0</v>
          </cell>
          <cell r="AQ695">
            <v>0</v>
          </cell>
          <cell r="AR695">
            <v>52</v>
          </cell>
          <cell r="BF695">
            <v>42.4</v>
          </cell>
          <cell r="BG695">
            <v>44.095999999999997</v>
          </cell>
          <cell r="BH695">
            <v>44.095999999999997</v>
          </cell>
          <cell r="BI695">
            <v>57</v>
          </cell>
          <cell r="BJ695">
            <v>0</v>
          </cell>
        </row>
        <row r="696">
          <cell r="D696" t="str">
            <v>Technická univerzita vo Zvolene</v>
          </cell>
          <cell r="E696" t="str">
            <v>Drevárska fakulta</v>
          </cell>
          <cell r="AN696">
            <v>94</v>
          </cell>
          <cell r="AO696">
            <v>104</v>
          </cell>
          <cell r="AP696">
            <v>0</v>
          </cell>
          <cell r="AQ696">
            <v>0</v>
          </cell>
          <cell r="AR696">
            <v>94</v>
          </cell>
          <cell r="BF696">
            <v>84.1</v>
          </cell>
          <cell r="BG696">
            <v>271.64299999999997</v>
          </cell>
          <cell r="BH696">
            <v>271.64299999999997</v>
          </cell>
          <cell r="BI696">
            <v>104</v>
          </cell>
          <cell r="BJ696">
            <v>0</v>
          </cell>
        </row>
        <row r="697">
          <cell r="D697" t="str">
            <v>Univerzita Komenského v Bratislave</v>
          </cell>
          <cell r="E697" t="str">
            <v>Pedagogická fakulta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1</v>
          </cell>
          <cell r="BJ697">
            <v>0</v>
          </cell>
        </row>
        <row r="698">
          <cell r="D698" t="str">
            <v>Vysoká škola múzických umení v Bratislave</v>
          </cell>
          <cell r="E698" t="str">
            <v>Hudobná a tanečná fakulta</v>
          </cell>
          <cell r="AN698">
            <v>1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1</v>
          </cell>
          <cell r="BJ698">
            <v>0</v>
          </cell>
        </row>
        <row r="699">
          <cell r="D699" t="str">
            <v>Vysoká škola múzických umení v Bratislave</v>
          </cell>
          <cell r="E699" t="str">
            <v>Hudobná a tanečná fakulta</v>
          </cell>
          <cell r="AN699">
            <v>6</v>
          </cell>
          <cell r="AO699">
            <v>0</v>
          </cell>
          <cell r="AP699">
            <v>0</v>
          </cell>
          <cell r="AQ699">
            <v>0</v>
          </cell>
          <cell r="AR699">
            <v>6</v>
          </cell>
          <cell r="BF699">
            <v>24</v>
          </cell>
          <cell r="BG699">
            <v>26.400000000000002</v>
          </cell>
          <cell r="BH699">
            <v>26.400000000000002</v>
          </cell>
          <cell r="BI699">
            <v>6</v>
          </cell>
          <cell r="BJ699">
            <v>6</v>
          </cell>
        </row>
        <row r="700">
          <cell r="D700" t="str">
            <v>Vysoká škola múzických umení v Bratislave</v>
          </cell>
          <cell r="E700" t="str">
            <v>Hudobná a tanečná fakulta</v>
          </cell>
          <cell r="AN700">
            <v>1</v>
          </cell>
          <cell r="AO700">
            <v>0</v>
          </cell>
          <cell r="AP700">
            <v>0</v>
          </cell>
          <cell r="AQ700">
            <v>0</v>
          </cell>
          <cell r="AR700">
            <v>1</v>
          </cell>
          <cell r="BF700">
            <v>4</v>
          </cell>
          <cell r="BG700">
            <v>4.4000000000000004</v>
          </cell>
          <cell r="BH700">
            <v>4.4000000000000004</v>
          </cell>
          <cell r="BI700">
            <v>1</v>
          </cell>
          <cell r="BJ700">
            <v>1</v>
          </cell>
        </row>
        <row r="701">
          <cell r="D701" t="str">
            <v>Vysoká škola múzických umení v Bratislave</v>
          </cell>
          <cell r="E701" t="str">
            <v>Hudobná a tanečná fakulta</v>
          </cell>
          <cell r="AN701">
            <v>2</v>
          </cell>
          <cell r="AO701">
            <v>0</v>
          </cell>
          <cell r="AP701">
            <v>0</v>
          </cell>
          <cell r="AQ701">
            <v>0</v>
          </cell>
          <cell r="AR701">
            <v>2</v>
          </cell>
          <cell r="BF701">
            <v>8</v>
          </cell>
          <cell r="BG701">
            <v>8.8000000000000007</v>
          </cell>
          <cell r="BH701">
            <v>8.8000000000000007</v>
          </cell>
          <cell r="BI701">
            <v>2</v>
          </cell>
          <cell r="BJ701">
            <v>2</v>
          </cell>
        </row>
        <row r="702">
          <cell r="D702" t="str">
            <v>Vysoká škola múzických umení v Bratislave</v>
          </cell>
          <cell r="E702" t="str">
            <v>Hudobná a tanečná fakulta</v>
          </cell>
          <cell r="AN702">
            <v>1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9</v>
          </cell>
          <cell r="BJ702">
            <v>0</v>
          </cell>
        </row>
        <row r="703">
          <cell r="D703" t="str">
            <v>Vysoká škola múzických umení v Bratislave</v>
          </cell>
          <cell r="E703" t="str">
            <v>Hudobná a tanečná fakulta</v>
          </cell>
          <cell r="AN703">
            <v>5</v>
          </cell>
          <cell r="AO703">
            <v>0</v>
          </cell>
          <cell r="AP703">
            <v>0</v>
          </cell>
          <cell r="AQ703">
            <v>0</v>
          </cell>
          <cell r="AR703">
            <v>5</v>
          </cell>
          <cell r="BF703">
            <v>20</v>
          </cell>
          <cell r="BG703">
            <v>22</v>
          </cell>
          <cell r="BH703">
            <v>22</v>
          </cell>
          <cell r="BI703">
            <v>5</v>
          </cell>
          <cell r="BJ703">
            <v>5</v>
          </cell>
        </row>
        <row r="704">
          <cell r="D704" t="str">
            <v>Vysoká škola múzických umení v Bratislave</v>
          </cell>
          <cell r="E704" t="str">
            <v>Filmová a televízna fakulta</v>
          </cell>
          <cell r="AN704">
            <v>2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2</v>
          </cell>
          <cell r="BJ704">
            <v>0</v>
          </cell>
        </row>
        <row r="705">
          <cell r="D705" t="str">
            <v>Vysoká škola výtvarných umení v Bratislave</v>
          </cell>
          <cell r="E705">
            <v>0</v>
          </cell>
          <cell r="AN705">
            <v>32</v>
          </cell>
          <cell r="AO705">
            <v>35</v>
          </cell>
          <cell r="AP705">
            <v>0</v>
          </cell>
          <cell r="AQ705">
            <v>0</v>
          </cell>
          <cell r="AR705">
            <v>32</v>
          </cell>
          <cell r="BF705">
            <v>29.3</v>
          </cell>
          <cell r="BG705">
            <v>94.638999999999996</v>
          </cell>
          <cell r="BH705">
            <v>94.638999999999996</v>
          </cell>
          <cell r="BI705">
            <v>35</v>
          </cell>
          <cell r="BJ705">
            <v>0</v>
          </cell>
        </row>
        <row r="706">
          <cell r="D706" t="str">
            <v>Vysoká škola výtvarných umení v Bratislave</v>
          </cell>
          <cell r="E706">
            <v>0</v>
          </cell>
          <cell r="AN706">
            <v>31</v>
          </cell>
          <cell r="AO706">
            <v>32</v>
          </cell>
          <cell r="AP706">
            <v>0</v>
          </cell>
          <cell r="AQ706">
            <v>0</v>
          </cell>
          <cell r="AR706">
            <v>31</v>
          </cell>
          <cell r="BF706">
            <v>28</v>
          </cell>
          <cell r="BG706">
            <v>90.44</v>
          </cell>
          <cell r="BH706">
            <v>90.44</v>
          </cell>
          <cell r="BI706">
            <v>32</v>
          </cell>
          <cell r="BJ706">
            <v>0</v>
          </cell>
        </row>
        <row r="707">
          <cell r="D707" t="str">
            <v>Vysoká škola výtvarných umení v Bratislave</v>
          </cell>
          <cell r="E707">
            <v>0</v>
          </cell>
          <cell r="AN707">
            <v>23</v>
          </cell>
          <cell r="AO707">
            <v>25</v>
          </cell>
          <cell r="AP707">
            <v>0</v>
          </cell>
          <cell r="AQ707">
            <v>0</v>
          </cell>
          <cell r="AR707">
            <v>23</v>
          </cell>
          <cell r="BF707">
            <v>34.5</v>
          </cell>
          <cell r="BG707">
            <v>111.435</v>
          </cell>
          <cell r="BH707">
            <v>92.862500000000011</v>
          </cell>
          <cell r="BI707">
            <v>25</v>
          </cell>
          <cell r="BJ707">
            <v>0</v>
          </cell>
        </row>
        <row r="708">
          <cell r="D708" t="str">
            <v>Vysoká škola zdravotníctva a sociálnej práce sv. Alžbety v Bratislave, n. o.</v>
          </cell>
          <cell r="E708">
            <v>0</v>
          </cell>
          <cell r="AN708">
            <v>329</v>
          </cell>
          <cell r="AO708">
            <v>329</v>
          </cell>
          <cell r="AP708">
            <v>329</v>
          </cell>
          <cell r="AQ708">
            <v>0</v>
          </cell>
          <cell r="AR708">
            <v>329</v>
          </cell>
          <cell r="BF708">
            <v>298.39999999999998</v>
          </cell>
          <cell r="BG708">
            <v>641.55999999999995</v>
          </cell>
          <cell r="BH708">
            <v>630.1443416370106</v>
          </cell>
          <cell r="BI708">
            <v>329</v>
          </cell>
          <cell r="BJ708">
            <v>0</v>
          </cell>
        </row>
        <row r="709">
          <cell r="D709" t="str">
            <v>Vysoká škola zdravotníctva a sociálnej práce sv. Alžbety v Bratislave, n. o.</v>
          </cell>
          <cell r="E709">
            <v>0</v>
          </cell>
          <cell r="AN709">
            <v>1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1</v>
          </cell>
          <cell r="BJ709">
            <v>0</v>
          </cell>
        </row>
        <row r="710">
          <cell r="D710" t="str">
            <v>Vysoká škola zdravotníctva a sociálnej práce sv. Alžbety v Bratislave, n. o.</v>
          </cell>
          <cell r="E710">
            <v>0</v>
          </cell>
          <cell r="AN710">
            <v>1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1</v>
          </cell>
          <cell r="BJ710">
            <v>0</v>
          </cell>
        </row>
        <row r="711">
          <cell r="D711" t="str">
            <v>Žilinská univerzita v Žiline</v>
          </cell>
          <cell r="E711" t="str">
            <v>Fakulta humanitných vied</v>
          </cell>
          <cell r="AN711">
            <v>37</v>
          </cell>
          <cell r="AO711">
            <v>45</v>
          </cell>
          <cell r="AP711">
            <v>0</v>
          </cell>
          <cell r="AQ711">
            <v>0</v>
          </cell>
          <cell r="AR711">
            <v>37</v>
          </cell>
          <cell r="BF711">
            <v>32.5</v>
          </cell>
          <cell r="BG711">
            <v>35.425000000000004</v>
          </cell>
          <cell r="BH711">
            <v>35.425000000000004</v>
          </cell>
          <cell r="BI711">
            <v>45</v>
          </cell>
          <cell r="BJ711">
            <v>0</v>
          </cell>
        </row>
        <row r="712">
          <cell r="D712" t="str">
            <v>Prešovská univerzita v Prešove</v>
          </cell>
          <cell r="E712" t="str">
            <v>Gréckokatolícka teologická fakulta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15</v>
          </cell>
          <cell r="BJ712">
            <v>0</v>
          </cell>
        </row>
        <row r="713">
          <cell r="D713" t="str">
            <v>Prešovská univerzita v Prešove</v>
          </cell>
          <cell r="E713" t="str">
            <v>Fakulta zdravotníckych odborov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62</v>
          </cell>
          <cell r="BJ713">
            <v>0</v>
          </cell>
        </row>
        <row r="714">
          <cell r="D714" t="str">
            <v>Slovenská technická univerzita v Bratislave</v>
          </cell>
          <cell r="E714" t="str">
            <v>Materiálovotechnologická fakulta so sídlom v Trnave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2</v>
          </cell>
          <cell r="BJ714">
            <v>0</v>
          </cell>
        </row>
        <row r="715">
          <cell r="D715" t="str">
            <v>Slovenská technická univerzita v Bratislave</v>
          </cell>
          <cell r="E715" t="str">
            <v>Materiálovotechnologická fakulta so sídlom v Trnave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3</v>
          </cell>
          <cell r="BJ715">
            <v>0</v>
          </cell>
        </row>
        <row r="716">
          <cell r="D716" t="str">
            <v>Slovenská technická univerzita v Bratislave</v>
          </cell>
          <cell r="E716" t="str">
            <v>Materiálovotechnologická fakulta so sídlom v Trnave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1</v>
          </cell>
          <cell r="BJ716">
            <v>0</v>
          </cell>
        </row>
        <row r="717">
          <cell r="D717" t="str">
            <v>Slovenská technická univerzita v Bratislave</v>
          </cell>
          <cell r="E717" t="str">
            <v>Materiálovotechnologická fakulta so sídlom v Trnave</v>
          </cell>
          <cell r="AN717">
            <v>14</v>
          </cell>
          <cell r="AO717">
            <v>0</v>
          </cell>
          <cell r="AP717">
            <v>0</v>
          </cell>
          <cell r="AQ717">
            <v>14</v>
          </cell>
          <cell r="AR717">
            <v>14</v>
          </cell>
          <cell r="BF717">
            <v>42</v>
          </cell>
          <cell r="BG717">
            <v>89.46</v>
          </cell>
          <cell r="BH717">
            <v>89.46</v>
          </cell>
          <cell r="BI717">
            <v>15</v>
          </cell>
          <cell r="BJ717">
            <v>14</v>
          </cell>
        </row>
        <row r="718">
          <cell r="D718" t="str">
            <v>Slovenská technická univerzita v Bratislave</v>
          </cell>
          <cell r="E718" t="str">
            <v>Materiálovotechnologická fakulta so sídlom v Trnave</v>
          </cell>
          <cell r="AN718">
            <v>13</v>
          </cell>
          <cell r="AO718">
            <v>0</v>
          </cell>
          <cell r="AP718">
            <v>0</v>
          </cell>
          <cell r="AQ718">
            <v>13</v>
          </cell>
          <cell r="AR718">
            <v>13</v>
          </cell>
          <cell r="BF718">
            <v>39</v>
          </cell>
          <cell r="BG718">
            <v>83.07</v>
          </cell>
          <cell r="BH718">
            <v>83.07</v>
          </cell>
          <cell r="BI718">
            <v>14</v>
          </cell>
          <cell r="BJ718">
            <v>13</v>
          </cell>
        </row>
        <row r="719">
          <cell r="D719" t="str">
            <v>Slovenská technická univerzita v Bratislave</v>
          </cell>
          <cell r="E719" t="str">
            <v>Materiálovotechnologická fakulta so sídlom v Trnave</v>
          </cell>
          <cell r="AN719">
            <v>11</v>
          </cell>
          <cell r="AO719">
            <v>0</v>
          </cell>
          <cell r="AP719">
            <v>0</v>
          </cell>
          <cell r="AQ719">
            <v>11</v>
          </cell>
          <cell r="AR719">
            <v>11</v>
          </cell>
          <cell r="BF719">
            <v>33</v>
          </cell>
          <cell r="BG719">
            <v>70.289999999999992</v>
          </cell>
          <cell r="BH719">
            <v>70.289999999999992</v>
          </cell>
          <cell r="BI719">
            <v>12</v>
          </cell>
          <cell r="BJ719">
            <v>11</v>
          </cell>
        </row>
        <row r="720">
          <cell r="D720" t="str">
            <v>Slovenská technická univerzita v Bratislave</v>
          </cell>
          <cell r="E720" t="str">
            <v>Fakulta architektúry a dizajnu</v>
          </cell>
          <cell r="AN720">
            <v>98</v>
          </cell>
          <cell r="AO720">
            <v>105</v>
          </cell>
          <cell r="AP720">
            <v>0</v>
          </cell>
          <cell r="AQ720">
            <v>0</v>
          </cell>
          <cell r="AR720">
            <v>98</v>
          </cell>
          <cell r="BF720">
            <v>87.5</v>
          </cell>
          <cell r="BG720">
            <v>282.625</v>
          </cell>
          <cell r="BH720">
            <v>271.32</v>
          </cell>
          <cell r="BI720">
            <v>105</v>
          </cell>
          <cell r="BJ720">
            <v>0</v>
          </cell>
        </row>
        <row r="721">
          <cell r="D721" t="str">
            <v>Slovenská technická univerzita v Bratislave</v>
          </cell>
          <cell r="E721" t="str">
            <v>Strojnícka fakulta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4</v>
          </cell>
          <cell r="BJ721">
            <v>0</v>
          </cell>
        </row>
        <row r="722">
          <cell r="D722" t="str">
            <v>Slovenská technická univerzita v Bratislave</v>
          </cell>
          <cell r="E722" t="str">
            <v>Strojnícka fakulta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14</v>
          </cell>
          <cell r="BJ722">
            <v>0</v>
          </cell>
        </row>
        <row r="723">
          <cell r="D723" t="str">
            <v>Slovenská technická univerzita v Bratislave</v>
          </cell>
          <cell r="E723" t="str">
            <v>Strojnícka fakulta</v>
          </cell>
          <cell r="AN723">
            <v>6</v>
          </cell>
          <cell r="AO723">
            <v>0</v>
          </cell>
          <cell r="AP723">
            <v>0</v>
          </cell>
          <cell r="AQ723">
            <v>6</v>
          </cell>
          <cell r="AR723">
            <v>6</v>
          </cell>
          <cell r="BF723">
            <v>18</v>
          </cell>
          <cell r="BG723">
            <v>38.339999999999996</v>
          </cell>
          <cell r="BH723">
            <v>38.339999999999996</v>
          </cell>
          <cell r="BI723">
            <v>6</v>
          </cell>
          <cell r="BJ723">
            <v>6</v>
          </cell>
        </row>
        <row r="724">
          <cell r="D724" t="str">
            <v>Vysoká škola DTI</v>
          </cell>
          <cell r="E724">
            <v>0</v>
          </cell>
          <cell r="AN724">
            <v>598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598</v>
          </cell>
          <cell r="BJ724">
            <v>0</v>
          </cell>
        </row>
        <row r="725">
          <cell r="D725" t="str">
            <v>Trenčianska univerzita Alexandra Dubčeka v Trenčíne</v>
          </cell>
          <cell r="E725" t="str">
            <v>Fakulta špeciálnej techniky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6</v>
          </cell>
          <cell r="BJ725">
            <v>0</v>
          </cell>
        </row>
        <row r="726">
          <cell r="D726" t="str">
            <v>Slovenská technická univerzita v Bratislave</v>
          </cell>
          <cell r="E726" t="str">
            <v>Stavebná fakulta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8</v>
          </cell>
          <cell r="BJ726">
            <v>0</v>
          </cell>
        </row>
        <row r="727">
          <cell r="D727" t="str">
            <v>Slovenská technická univerzita v Bratislave</v>
          </cell>
          <cell r="E727" t="str">
            <v>Stavebná fakulta</v>
          </cell>
          <cell r="AN727">
            <v>24</v>
          </cell>
          <cell r="AO727">
            <v>0</v>
          </cell>
          <cell r="AP727">
            <v>0</v>
          </cell>
          <cell r="AQ727">
            <v>24</v>
          </cell>
          <cell r="AR727">
            <v>24</v>
          </cell>
          <cell r="BF727">
            <v>72</v>
          </cell>
          <cell r="BG727">
            <v>153.35999999999999</v>
          </cell>
          <cell r="BH727">
            <v>153.35999999999999</v>
          </cell>
          <cell r="BI727">
            <v>27</v>
          </cell>
          <cell r="BJ727">
            <v>24</v>
          </cell>
        </row>
        <row r="728">
          <cell r="D728" t="str">
            <v>Slovenská technická univerzita v Bratislave</v>
          </cell>
          <cell r="E728" t="str">
            <v>Fakulta informatiky a informačných technológií</v>
          </cell>
          <cell r="AN728">
            <v>12</v>
          </cell>
          <cell r="AO728">
            <v>0</v>
          </cell>
          <cell r="AP728">
            <v>0</v>
          </cell>
          <cell r="AQ728">
            <v>12</v>
          </cell>
          <cell r="AR728">
            <v>12</v>
          </cell>
          <cell r="BF728">
            <v>48</v>
          </cell>
          <cell r="BG728">
            <v>102.24</v>
          </cell>
          <cell r="BH728">
            <v>102.24</v>
          </cell>
          <cell r="BI728">
            <v>20</v>
          </cell>
          <cell r="BJ728">
            <v>12</v>
          </cell>
        </row>
        <row r="729">
          <cell r="D729" t="str">
            <v>Univerzita Konštantína Filozofa v Nitre</v>
          </cell>
          <cell r="E729" t="str">
            <v>Fakulta prírodných vied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2</v>
          </cell>
          <cell r="BJ729">
            <v>0</v>
          </cell>
        </row>
        <row r="730">
          <cell r="D730" t="str">
            <v>Technická univerzita v Košiciach</v>
          </cell>
          <cell r="E730" t="str">
            <v>Strojnícka fakulta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12</v>
          </cell>
          <cell r="BJ730">
            <v>0</v>
          </cell>
        </row>
        <row r="731">
          <cell r="D731" t="str">
            <v>Univerzita Komenského v Bratislave</v>
          </cell>
          <cell r="E731" t="str">
            <v>Fakulta matematiky, fyziky a informatiky</v>
          </cell>
          <cell r="AN731">
            <v>11</v>
          </cell>
          <cell r="AO731">
            <v>0</v>
          </cell>
          <cell r="AP731">
            <v>0</v>
          </cell>
          <cell r="AQ731">
            <v>11</v>
          </cell>
          <cell r="AR731">
            <v>11</v>
          </cell>
          <cell r="BF731">
            <v>33</v>
          </cell>
          <cell r="BG731">
            <v>70.289999999999992</v>
          </cell>
          <cell r="BH731">
            <v>70.289999999999992</v>
          </cell>
          <cell r="BI731">
            <v>12</v>
          </cell>
          <cell r="BJ731">
            <v>11</v>
          </cell>
        </row>
        <row r="732">
          <cell r="D732" t="str">
            <v>Vysoká škola múzických umení v Bratislave</v>
          </cell>
          <cell r="E732" t="str">
            <v>Filmová a televízna fakulta</v>
          </cell>
          <cell r="AN732">
            <v>4</v>
          </cell>
          <cell r="AO732">
            <v>0</v>
          </cell>
          <cell r="AP732">
            <v>0</v>
          </cell>
          <cell r="AQ732">
            <v>0</v>
          </cell>
          <cell r="AR732">
            <v>4</v>
          </cell>
          <cell r="BF732">
            <v>16</v>
          </cell>
          <cell r="BG732">
            <v>17.600000000000001</v>
          </cell>
          <cell r="BH732">
            <v>17.600000000000001</v>
          </cell>
          <cell r="BI732">
            <v>4</v>
          </cell>
          <cell r="BJ732">
            <v>4</v>
          </cell>
        </row>
        <row r="733">
          <cell r="D733" t="str">
            <v>Univerzita Komenského v Bratislave</v>
          </cell>
          <cell r="E733" t="str">
            <v>Prírodovedecká fakulta</v>
          </cell>
          <cell r="AN733">
            <v>7</v>
          </cell>
          <cell r="AO733">
            <v>0</v>
          </cell>
          <cell r="AP733">
            <v>0</v>
          </cell>
          <cell r="AQ733">
            <v>7</v>
          </cell>
          <cell r="AR733">
            <v>7</v>
          </cell>
          <cell r="BF733">
            <v>21</v>
          </cell>
          <cell r="BG733">
            <v>44.73</v>
          </cell>
          <cell r="BH733">
            <v>44.73</v>
          </cell>
          <cell r="BI733">
            <v>8</v>
          </cell>
          <cell r="BJ733">
            <v>7</v>
          </cell>
        </row>
        <row r="734">
          <cell r="D734" t="str">
            <v>Univerzita Pavla Jozefa Šafárika v Košiciach</v>
          </cell>
          <cell r="E734" t="str">
            <v>Filozofická fakulta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1</v>
          </cell>
          <cell r="BJ734">
            <v>0</v>
          </cell>
        </row>
        <row r="735">
          <cell r="D735" t="str">
            <v>Slovenská technická univerzita v Bratislave</v>
          </cell>
          <cell r="E735" t="str">
            <v>Materiálovotechnologická fakulta so sídlom v Trnave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5</v>
          </cell>
          <cell r="BJ735">
            <v>0</v>
          </cell>
        </row>
        <row r="736">
          <cell r="D736" t="str">
            <v>Slovenská technická univerzita v Bratislave</v>
          </cell>
          <cell r="E736" t="str">
            <v>Strojnícka fakulta</v>
          </cell>
          <cell r="AN736">
            <v>0</v>
          </cell>
          <cell r="AO736">
            <v>14</v>
          </cell>
          <cell r="AP736">
            <v>14</v>
          </cell>
          <cell r="AQ736">
            <v>0</v>
          </cell>
          <cell r="AR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14</v>
          </cell>
          <cell r="BJ736">
            <v>0</v>
          </cell>
        </row>
        <row r="737">
          <cell r="D737" t="str">
            <v>Univerzita Pavla Jozefa Šafárika v Košiciach</v>
          </cell>
          <cell r="E737" t="str">
            <v>Filozofická fakulta</v>
          </cell>
          <cell r="AN737">
            <v>1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5</v>
          </cell>
          <cell r="BJ737">
            <v>0</v>
          </cell>
        </row>
        <row r="738">
          <cell r="D738" t="str">
            <v>Univerzita Komenského v Bratislave</v>
          </cell>
          <cell r="E738" t="str">
            <v>Prírodovedecká fakulta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1</v>
          </cell>
          <cell r="BJ738">
            <v>0</v>
          </cell>
        </row>
        <row r="739">
          <cell r="D739" t="str">
            <v>Prešovská univerzita v Prešove</v>
          </cell>
          <cell r="E739" t="str">
            <v>Filozofická fakulta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2</v>
          </cell>
          <cell r="BJ739">
            <v>0</v>
          </cell>
        </row>
        <row r="740">
          <cell r="D740" t="str">
            <v>Univerzita Pavla Jozefa Šafárika v Košiciach</v>
          </cell>
          <cell r="E740" t="str">
            <v>Prírodovedecká fakulta</v>
          </cell>
          <cell r="AN740">
            <v>15</v>
          </cell>
          <cell r="AO740">
            <v>0</v>
          </cell>
          <cell r="AP740">
            <v>0</v>
          </cell>
          <cell r="AQ740">
            <v>15</v>
          </cell>
          <cell r="AR740">
            <v>15</v>
          </cell>
          <cell r="BF740">
            <v>45</v>
          </cell>
          <cell r="BG740">
            <v>95.85</v>
          </cell>
          <cell r="BH740">
            <v>95.85</v>
          </cell>
          <cell r="BI740">
            <v>15</v>
          </cell>
          <cell r="BJ740">
            <v>15</v>
          </cell>
        </row>
        <row r="741">
          <cell r="D741" t="str">
            <v>Univerzita Pavla Jozefa Šafárika v Košiciach</v>
          </cell>
          <cell r="E741" t="str">
            <v>Prírodovedecká fakulta</v>
          </cell>
          <cell r="AN741">
            <v>9</v>
          </cell>
          <cell r="AO741">
            <v>0</v>
          </cell>
          <cell r="AP741">
            <v>0</v>
          </cell>
          <cell r="AQ741">
            <v>9</v>
          </cell>
          <cell r="AR741">
            <v>9</v>
          </cell>
          <cell r="BF741">
            <v>27</v>
          </cell>
          <cell r="BG741">
            <v>57.51</v>
          </cell>
          <cell r="BH741">
            <v>57.51</v>
          </cell>
          <cell r="BI741">
            <v>9</v>
          </cell>
          <cell r="BJ741">
            <v>9</v>
          </cell>
        </row>
        <row r="742">
          <cell r="D742" t="str">
            <v>Univerzita Pavla Jozefa Šafárika v Košiciach</v>
          </cell>
          <cell r="E742" t="str">
            <v>Prírodovedecká fakulta</v>
          </cell>
          <cell r="AN742">
            <v>4</v>
          </cell>
          <cell r="AO742">
            <v>0</v>
          </cell>
          <cell r="AP742">
            <v>0</v>
          </cell>
          <cell r="AQ742">
            <v>4</v>
          </cell>
          <cell r="AR742">
            <v>4</v>
          </cell>
          <cell r="BF742">
            <v>12</v>
          </cell>
          <cell r="BG742">
            <v>25.56</v>
          </cell>
          <cell r="BH742">
            <v>25.56</v>
          </cell>
          <cell r="BI742">
            <v>4</v>
          </cell>
          <cell r="BJ742">
            <v>4</v>
          </cell>
        </row>
        <row r="743">
          <cell r="D743" t="str">
            <v>Univerzita Pavla Jozefa Šafárika v Košiciach</v>
          </cell>
          <cell r="E743" t="str">
            <v>Prírodovedecká fakulta</v>
          </cell>
          <cell r="AN743">
            <v>6</v>
          </cell>
          <cell r="AO743">
            <v>0</v>
          </cell>
          <cell r="AP743">
            <v>0</v>
          </cell>
          <cell r="AQ743">
            <v>6</v>
          </cell>
          <cell r="AR743">
            <v>6</v>
          </cell>
          <cell r="BF743">
            <v>18</v>
          </cell>
          <cell r="BG743">
            <v>38.339999999999996</v>
          </cell>
          <cell r="BH743">
            <v>38.339999999999996</v>
          </cell>
          <cell r="BI743">
            <v>6</v>
          </cell>
          <cell r="BJ743">
            <v>6</v>
          </cell>
        </row>
        <row r="744">
          <cell r="D744" t="str">
            <v>Univerzita Pavla Jozefa Šafárika v Košiciach</v>
          </cell>
          <cell r="E744" t="str">
            <v>Prírodovedecká fakulta</v>
          </cell>
          <cell r="AN744">
            <v>9</v>
          </cell>
          <cell r="AO744">
            <v>0</v>
          </cell>
          <cell r="AP744">
            <v>0</v>
          </cell>
          <cell r="AQ744">
            <v>9</v>
          </cell>
          <cell r="AR744">
            <v>9</v>
          </cell>
          <cell r="BF744">
            <v>27</v>
          </cell>
          <cell r="BG744">
            <v>57.51</v>
          </cell>
          <cell r="BH744">
            <v>57.51</v>
          </cell>
          <cell r="BI744">
            <v>9</v>
          </cell>
          <cell r="BJ744">
            <v>9</v>
          </cell>
        </row>
        <row r="745">
          <cell r="D745" t="str">
            <v>Univerzita Pavla Jozefa Šafárika v Košiciach</v>
          </cell>
          <cell r="E745" t="str">
            <v>Prírodovedecká fakulta</v>
          </cell>
          <cell r="AN745">
            <v>3</v>
          </cell>
          <cell r="AO745">
            <v>0</v>
          </cell>
          <cell r="AP745">
            <v>0</v>
          </cell>
          <cell r="AQ745">
            <v>3</v>
          </cell>
          <cell r="AR745">
            <v>3</v>
          </cell>
          <cell r="BF745">
            <v>9</v>
          </cell>
          <cell r="BG745">
            <v>19.169999999999998</v>
          </cell>
          <cell r="BH745">
            <v>19.169999999999998</v>
          </cell>
          <cell r="BI745">
            <v>3</v>
          </cell>
          <cell r="BJ745">
            <v>3</v>
          </cell>
        </row>
        <row r="746">
          <cell r="D746" t="str">
            <v>Univerzita Pavla Jozefa Šafárika v Košiciach</v>
          </cell>
          <cell r="E746" t="str">
            <v>Prírodovedecká fakulta</v>
          </cell>
          <cell r="AN746">
            <v>16</v>
          </cell>
          <cell r="AO746">
            <v>0</v>
          </cell>
          <cell r="AP746">
            <v>0</v>
          </cell>
          <cell r="AQ746">
            <v>16</v>
          </cell>
          <cell r="AR746">
            <v>16</v>
          </cell>
          <cell r="BF746">
            <v>48</v>
          </cell>
          <cell r="BG746">
            <v>102.24</v>
          </cell>
          <cell r="BH746">
            <v>102.24</v>
          </cell>
          <cell r="BI746">
            <v>16</v>
          </cell>
          <cell r="BJ746">
            <v>16</v>
          </cell>
        </row>
        <row r="747">
          <cell r="D747" t="str">
            <v>Univerzita Pavla Jozefa Šafárika v Košiciach</v>
          </cell>
          <cell r="E747" t="str">
            <v>Prírodovedecká fakulta</v>
          </cell>
          <cell r="AN747">
            <v>12</v>
          </cell>
          <cell r="AO747">
            <v>0</v>
          </cell>
          <cell r="AP747">
            <v>0</v>
          </cell>
          <cell r="AQ747">
            <v>12</v>
          </cell>
          <cell r="AR747">
            <v>12</v>
          </cell>
          <cell r="BF747">
            <v>36</v>
          </cell>
          <cell r="BG747">
            <v>76.679999999999993</v>
          </cell>
          <cell r="BH747">
            <v>76.679999999999993</v>
          </cell>
          <cell r="BI747">
            <v>12</v>
          </cell>
          <cell r="BJ747">
            <v>12</v>
          </cell>
        </row>
        <row r="748">
          <cell r="D748" t="str">
            <v>Univerzita Pavla Jozefa Šafárika v Košiciach</v>
          </cell>
          <cell r="E748" t="str">
            <v>Prírodovedecká fakulta</v>
          </cell>
          <cell r="AN748">
            <v>4</v>
          </cell>
          <cell r="AO748">
            <v>0</v>
          </cell>
          <cell r="AP748">
            <v>0</v>
          </cell>
          <cell r="AQ748">
            <v>4</v>
          </cell>
          <cell r="AR748">
            <v>4</v>
          </cell>
          <cell r="BF748">
            <v>12</v>
          </cell>
          <cell r="BG748">
            <v>25.56</v>
          </cell>
          <cell r="BH748">
            <v>25.56</v>
          </cell>
          <cell r="BI748">
            <v>4</v>
          </cell>
          <cell r="BJ748">
            <v>4</v>
          </cell>
        </row>
        <row r="749">
          <cell r="D749" t="str">
            <v>Univerzita Pavla Jozefa Šafárika v Košiciach</v>
          </cell>
          <cell r="E749" t="str">
            <v>Prírodovedecká fakulta</v>
          </cell>
          <cell r="AN749">
            <v>9</v>
          </cell>
          <cell r="AO749">
            <v>0</v>
          </cell>
          <cell r="AP749">
            <v>0</v>
          </cell>
          <cell r="AQ749">
            <v>9</v>
          </cell>
          <cell r="AR749">
            <v>9</v>
          </cell>
          <cell r="BF749">
            <v>27</v>
          </cell>
          <cell r="BG749">
            <v>57.51</v>
          </cell>
          <cell r="BH749">
            <v>57.51</v>
          </cell>
          <cell r="BI749">
            <v>9</v>
          </cell>
          <cell r="BJ749">
            <v>9</v>
          </cell>
        </row>
        <row r="750">
          <cell r="D750" t="str">
            <v>Univerzita Pavla Jozefa Šafárika v Košiciach</v>
          </cell>
          <cell r="E750" t="str">
            <v>Prírodovedecká fakulta</v>
          </cell>
          <cell r="AN750">
            <v>2</v>
          </cell>
          <cell r="AO750">
            <v>0</v>
          </cell>
          <cell r="AP750">
            <v>0</v>
          </cell>
          <cell r="AQ750">
            <v>2</v>
          </cell>
          <cell r="AR750">
            <v>2</v>
          </cell>
          <cell r="BF750">
            <v>6</v>
          </cell>
          <cell r="BG750">
            <v>12.78</v>
          </cell>
          <cell r="BH750">
            <v>12.78</v>
          </cell>
          <cell r="BI750">
            <v>2</v>
          </cell>
          <cell r="BJ750">
            <v>2</v>
          </cell>
        </row>
        <row r="751">
          <cell r="D751" t="str">
            <v>Univerzita Pavla Jozefa Šafárika v Košiciach</v>
          </cell>
          <cell r="E751" t="str">
            <v>Prírodovedecká fakulta</v>
          </cell>
          <cell r="AN751">
            <v>26.5</v>
          </cell>
          <cell r="AO751">
            <v>27</v>
          </cell>
          <cell r="AP751">
            <v>27</v>
          </cell>
          <cell r="AQ751">
            <v>26.5</v>
          </cell>
          <cell r="AR751">
            <v>26.5</v>
          </cell>
          <cell r="BF751">
            <v>39.75</v>
          </cell>
          <cell r="BG751">
            <v>57.239999999999995</v>
          </cell>
          <cell r="BH751">
            <v>55.843902439024383</v>
          </cell>
          <cell r="BI751">
            <v>27</v>
          </cell>
          <cell r="BJ751">
            <v>0</v>
          </cell>
        </row>
        <row r="752">
          <cell r="D752" t="str">
            <v>Univerzita Pavla Jozefa Šafárika v Košiciach</v>
          </cell>
          <cell r="E752" t="str">
            <v>Filozofická fakulta</v>
          </cell>
          <cell r="AN752">
            <v>4</v>
          </cell>
          <cell r="AO752">
            <v>4.5</v>
          </cell>
          <cell r="AP752">
            <v>0</v>
          </cell>
          <cell r="AQ752">
            <v>0</v>
          </cell>
          <cell r="AR752">
            <v>4</v>
          </cell>
          <cell r="BF752">
            <v>6</v>
          </cell>
          <cell r="BG752">
            <v>7.14</v>
          </cell>
          <cell r="BH752">
            <v>7.14</v>
          </cell>
          <cell r="BI752">
            <v>4.5</v>
          </cell>
          <cell r="BJ752">
            <v>0</v>
          </cell>
        </row>
        <row r="753">
          <cell r="D753" t="str">
            <v>Univerzita Pavla Jozefa Šafárika v Košiciach</v>
          </cell>
          <cell r="E753" t="str">
            <v>Prírodovedecká fakulta</v>
          </cell>
          <cell r="AN753">
            <v>19</v>
          </cell>
          <cell r="AO753">
            <v>21</v>
          </cell>
          <cell r="AP753">
            <v>0</v>
          </cell>
          <cell r="AQ753">
            <v>0</v>
          </cell>
          <cell r="AR753">
            <v>19</v>
          </cell>
          <cell r="BF753">
            <v>28.5</v>
          </cell>
          <cell r="BG753">
            <v>42.18</v>
          </cell>
          <cell r="BH753">
            <v>28.998750000000001</v>
          </cell>
          <cell r="BI753">
            <v>21</v>
          </cell>
          <cell r="BJ753">
            <v>0</v>
          </cell>
        </row>
        <row r="754">
          <cell r="D754" t="str">
            <v>Univerzita Pavla Jozefa Šafárika v Košiciach</v>
          </cell>
          <cell r="E754" t="str">
            <v>Prírodovedecká fakulta</v>
          </cell>
          <cell r="AN754">
            <v>3</v>
          </cell>
          <cell r="AO754">
            <v>4</v>
          </cell>
          <cell r="AP754">
            <v>4</v>
          </cell>
          <cell r="AQ754">
            <v>3</v>
          </cell>
          <cell r="AR754">
            <v>3</v>
          </cell>
          <cell r="BF754">
            <v>4.5</v>
          </cell>
          <cell r="BG754">
            <v>6.66</v>
          </cell>
          <cell r="BH754">
            <v>6.66</v>
          </cell>
          <cell r="BI754">
            <v>4</v>
          </cell>
          <cell r="BJ754">
            <v>0</v>
          </cell>
        </row>
        <row r="755">
          <cell r="D755" t="str">
            <v>Univerzita Pavla Jozefa Šafárika v Košiciach</v>
          </cell>
          <cell r="E755" t="str">
            <v>Prírodovedecká fakulta</v>
          </cell>
          <cell r="AN755">
            <v>27.5</v>
          </cell>
          <cell r="AO755">
            <v>28</v>
          </cell>
          <cell r="AP755">
            <v>0</v>
          </cell>
          <cell r="AQ755">
            <v>0</v>
          </cell>
          <cell r="AR755">
            <v>27.5</v>
          </cell>
          <cell r="BF755">
            <v>41.25</v>
          </cell>
          <cell r="BG755">
            <v>59.4</v>
          </cell>
          <cell r="BH755">
            <v>51.652173913043477</v>
          </cell>
          <cell r="BI755">
            <v>28</v>
          </cell>
          <cell r="BJ755">
            <v>0</v>
          </cell>
        </row>
        <row r="756">
          <cell r="D756" t="str">
            <v>Univerzita Pavla Jozefa Šafárika v Košiciach</v>
          </cell>
          <cell r="E756" t="str">
            <v>Filozofická fakulta</v>
          </cell>
          <cell r="AN756">
            <v>5</v>
          </cell>
          <cell r="AO756">
            <v>6.5</v>
          </cell>
          <cell r="AP756">
            <v>0</v>
          </cell>
          <cell r="AQ756">
            <v>0</v>
          </cell>
          <cell r="AR756">
            <v>5</v>
          </cell>
          <cell r="BF756">
            <v>7.5</v>
          </cell>
          <cell r="BG756">
            <v>8.1750000000000007</v>
          </cell>
          <cell r="BH756">
            <v>8.1750000000000007</v>
          </cell>
          <cell r="BI756">
            <v>6.5</v>
          </cell>
          <cell r="BJ756">
            <v>0</v>
          </cell>
        </row>
        <row r="757">
          <cell r="D757" t="str">
            <v>Univerzita Pavla Jozefa Šafárika v Košiciach</v>
          </cell>
          <cell r="E757" t="str">
            <v>Fakulta verejnej správy</v>
          </cell>
          <cell r="AN757">
            <v>9</v>
          </cell>
          <cell r="AO757">
            <v>0</v>
          </cell>
          <cell r="AP757">
            <v>0</v>
          </cell>
          <cell r="AQ757">
            <v>0</v>
          </cell>
          <cell r="AR757">
            <v>9</v>
          </cell>
          <cell r="BF757">
            <v>36</v>
          </cell>
          <cell r="BG757">
            <v>39.6</v>
          </cell>
          <cell r="BH757">
            <v>39.6</v>
          </cell>
          <cell r="BI757">
            <v>9</v>
          </cell>
          <cell r="BJ757">
            <v>9</v>
          </cell>
        </row>
        <row r="758">
          <cell r="D758" t="str">
            <v>Univerzita Pavla Jozefa Šafárika v Košiciach</v>
          </cell>
          <cell r="E758" t="str">
            <v>Fakulta verejnej správy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7</v>
          </cell>
          <cell r="BJ758">
            <v>0</v>
          </cell>
        </row>
        <row r="759">
          <cell r="D759" t="str">
            <v>Univerzita Mateja Bela v Banskej Bystrici</v>
          </cell>
          <cell r="E759" t="str">
            <v>Ekonomická fakulta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68</v>
          </cell>
          <cell r="BJ759">
            <v>0</v>
          </cell>
        </row>
        <row r="760">
          <cell r="D760" t="str">
            <v>Univerzita Mateja Bela v Banskej Bystrici</v>
          </cell>
          <cell r="E760" t="str">
            <v>Ekonomická fakulta</v>
          </cell>
          <cell r="AN760">
            <v>1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75</v>
          </cell>
          <cell r="BJ760">
            <v>0</v>
          </cell>
        </row>
        <row r="761">
          <cell r="D761" t="str">
            <v>Univerzita Mateja Bela v Banskej Bystrici</v>
          </cell>
          <cell r="E761" t="str">
            <v>Ekonomická fakulta</v>
          </cell>
          <cell r="AN761">
            <v>111</v>
          </cell>
          <cell r="AO761">
            <v>139</v>
          </cell>
          <cell r="AP761">
            <v>0</v>
          </cell>
          <cell r="AQ761">
            <v>0</v>
          </cell>
          <cell r="AR761">
            <v>111</v>
          </cell>
          <cell r="BF761">
            <v>166.5</v>
          </cell>
          <cell r="BG761">
            <v>173.16</v>
          </cell>
          <cell r="BH761">
            <v>160.61217391304348</v>
          </cell>
          <cell r="BI761">
            <v>139</v>
          </cell>
          <cell r="BJ761">
            <v>0</v>
          </cell>
        </row>
        <row r="762">
          <cell r="D762" t="str">
            <v>Univerzita Mateja Bela v Banskej Bystrici</v>
          </cell>
          <cell r="E762" t="str">
            <v>Ekonomická fakulta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5</v>
          </cell>
          <cell r="BJ762">
            <v>0</v>
          </cell>
        </row>
        <row r="763">
          <cell r="D763" t="str">
            <v>Univerzita Mateja Bela v Banskej Bystrici</v>
          </cell>
          <cell r="E763" t="str">
            <v>Ekonomická fakulta</v>
          </cell>
          <cell r="AN763">
            <v>110</v>
          </cell>
          <cell r="AO763">
            <v>120</v>
          </cell>
          <cell r="AP763">
            <v>0</v>
          </cell>
          <cell r="AQ763">
            <v>0</v>
          </cell>
          <cell r="AR763">
            <v>110</v>
          </cell>
          <cell r="BF763">
            <v>165</v>
          </cell>
          <cell r="BG763">
            <v>171.6</v>
          </cell>
          <cell r="BH763">
            <v>157.63255813953486</v>
          </cell>
          <cell r="BI763">
            <v>120</v>
          </cell>
          <cell r="BJ763">
            <v>0</v>
          </cell>
        </row>
        <row r="764">
          <cell r="D764" t="str">
            <v>Univerzita Mateja Bela v Banskej Bystrici</v>
          </cell>
          <cell r="E764" t="str">
            <v>Ekonomická fakulta</v>
          </cell>
          <cell r="AN764">
            <v>143</v>
          </cell>
          <cell r="AO764">
            <v>168</v>
          </cell>
          <cell r="AP764">
            <v>0</v>
          </cell>
          <cell r="AQ764">
            <v>0</v>
          </cell>
          <cell r="AR764">
            <v>143</v>
          </cell>
          <cell r="BF764">
            <v>124.4</v>
          </cell>
          <cell r="BG764">
            <v>129.376</v>
          </cell>
          <cell r="BH764">
            <v>129.376</v>
          </cell>
          <cell r="BI764">
            <v>168</v>
          </cell>
          <cell r="BJ764">
            <v>0</v>
          </cell>
        </row>
        <row r="765">
          <cell r="D765" t="str">
            <v>Univerzita Mateja Bela v Banskej Bystrici</v>
          </cell>
          <cell r="E765" t="str">
            <v>Ekonomická fakulta</v>
          </cell>
          <cell r="AN765">
            <v>193</v>
          </cell>
          <cell r="AO765">
            <v>220</v>
          </cell>
          <cell r="AP765">
            <v>0</v>
          </cell>
          <cell r="AQ765">
            <v>0</v>
          </cell>
          <cell r="AR765">
            <v>193</v>
          </cell>
          <cell r="BF765">
            <v>163.89999999999998</v>
          </cell>
          <cell r="BG765">
            <v>170.45599999999999</v>
          </cell>
          <cell r="BH765">
            <v>170.45599999999999</v>
          </cell>
          <cell r="BI765">
            <v>220</v>
          </cell>
          <cell r="BJ765">
            <v>0</v>
          </cell>
        </row>
        <row r="766">
          <cell r="D766" t="str">
            <v>Univerzita Mateja Bela v Banskej Bystrici</v>
          </cell>
          <cell r="E766" t="str">
            <v>Ekonomická fakulta</v>
          </cell>
          <cell r="AN766">
            <v>85</v>
          </cell>
          <cell r="AO766">
            <v>91</v>
          </cell>
          <cell r="AP766">
            <v>0</v>
          </cell>
          <cell r="AQ766">
            <v>0</v>
          </cell>
          <cell r="AR766">
            <v>85</v>
          </cell>
          <cell r="BF766">
            <v>127.5</v>
          </cell>
          <cell r="BG766">
            <v>132.6</v>
          </cell>
          <cell r="BH766">
            <v>119.85</v>
          </cell>
          <cell r="BI766">
            <v>91</v>
          </cell>
          <cell r="BJ766">
            <v>0</v>
          </cell>
        </row>
        <row r="767">
          <cell r="D767" t="str">
            <v>Univerzita Mateja Bela v Banskej Bystrici</v>
          </cell>
          <cell r="E767" t="str">
            <v>Pedagogická fakulta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18</v>
          </cell>
          <cell r="BJ767">
            <v>0</v>
          </cell>
        </row>
        <row r="768">
          <cell r="D768" t="str">
            <v>Univerzita Mateja Bela v Banskej Bystrici</v>
          </cell>
          <cell r="E768" t="str">
            <v>Pedagogická fakulta</v>
          </cell>
          <cell r="AN768">
            <v>14</v>
          </cell>
          <cell r="AO768">
            <v>17</v>
          </cell>
          <cell r="AP768">
            <v>0</v>
          </cell>
          <cell r="AQ768">
            <v>0</v>
          </cell>
          <cell r="AR768">
            <v>14</v>
          </cell>
          <cell r="BF768">
            <v>12.5</v>
          </cell>
          <cell r="BG768">
            <v>14.875</v>
          </cell>
          <cell r="BH768">
            <v>14.875</v>
          </cell>
          <cell r="BI768">
            <v>17</v>
          </cell>
          <cell r="BJ768">
            <v>0</v>
          </cell>
        </row>
        <row r="769">
          <cell r="D769" t="str">
            <v>Univerzita Mateja Bela v Banskej Bystrici</v>
          </cell>
          <cell r="E769" t="str">
            <v>Pedagogická fakulta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1</v>
          </cell>
          <cell r="BJ769">
            <v>0</v>
          </cell>
        </row>
        <row r="770">
          <cell r="D770" t="str">
            <v>Univerzita Mateja Bela v Banskej Bystrici</v>
          </cell>
          <cell r="E770" t="str">
            <v>Pedagogická fakulta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91</v>
          </cell>
          <cell r="BJ770">
            <v>0</v>
          </cell>
        </row>
        <row r="771">
          <cell r="D771" t="str">
            <v>Univerzita Mateja Bela v Banskej Bystrici</v>
          </cell>
          <cell r="E771" t="str">
            <v>Pedagogická fakulta</v>
          </cell>
          <cell r="AN771">
            <v>230</v>
          </cell>
          <cell r="AO771">
            <v>235</v>
          </cell>
          <cell r="AP771">
            <v>0</v>
          </cell>
          <cell r="AQ771">
            <v>0</v>
          </cell>
          <cell r="AR771">
            <v>230</v>
          </cell>
          <cell r="BF771">
            <v>201.5</v>
          </cell>
          <cell r="BG771">
            <v>239.785</v>
          </cell>
          <cell r="BH771">
            <v>235.97888888888889</v>
          </cell>
          <cell r="BI771">
            <v>235</v>
          </cell>
          <cell r="BJ771">
            <v>0</v>
          </cell>
        </row>
        <row r="772">
          <cell r="D772" t="str">
            <v>Univerzita Mateja Bela v Banskej Bystrici</v>
          </cell>
          <cell r="E772" t="str">
            <v>Pedagogická fakulta</v>
          </cell>
          <cell r="AN772">
            <v>22</v>
          </cell>
          <cell r="AO772">
            <v>29</v>
          </cell>
          <cell r="AP772">
            <v>0</v>
          </cell>
          <cell r="AQ772">
            <v>0</v>
          </cell>
          <cell r="AR772">
            <v>22</v>
          </cell>
          <cell r="BF772">
            <v>18.100000000000001</v>
          </cell>
          <cell r="BG772">
            <v>18.100000000000001</v>
          </cell>
          <cell r="BH772">
            <v>18.100000000000001</v>
          </cell>
          <cell r="BI772">
            <v>29</v>
          </cell>
          <cell r="BJ772">
            <v>0</v>
          </cell>
        </row>
        <row r="773">
          <cell r="D773" t="str">
            <v>Univerzita Mateja Bela v Banskej Bystrici</v>
          </cell>
          <cell r="E773" t="str">
            <v>Pedagogická fakulta</v>
          </cell>
          <cell r="AN773">
            <v>32.5</v>
          </cell>
          <cell r="AO773">
            <v>40.5</v>
          </cell>
          <cell r="AP773">
            <v>0</v>
          </cell>
          <cell r="AQ773">
            <v>0</v>
          </cell>
          <cell r="AR773">
            <v>32.5</v>
          </cell>
          <cell r="BF773">
            <v>28</v>
          </cell>
          <cell r="BG773">
            <v>33.32</v>
          </cell>
          <cell r="BH773">
            <v>33.32</v>
          </cell>
          <cell r="BI773">
            <v>40.5</v>
          </cell>
          <cell r="BJ773">
            <v>0</v>
          </cell>
        </row>
        <row r="774">
          <cell r="D774" t="str">
            <v>Univerzita Mateja Bela v Banskej Bystrici</v>
          </cell>
          <cell r="E774" t="str">
            <v>Fakulta prírodných vied</v>
          </cell>
          <cell r="AN774">
            <v>57.5</v>
          </cell>
          <cell r="AO774">
            <v>63</v>
          </cell>
          <cell r="AP774">
            <v>63</v>
          </cell>
          <cell r="AQ774">
            <v>57.5</v>
          </cell>
          <cell r="AR774">
            <v>57.5</v>
          </cell>
          <cell r="BF774">
            <v>47.9</v>
          </cell>
          <cell r="BG774">
            <v>68.975999999999999</v>
          </cell>
          <cell r="BH774">
            <v>68.975999999999999</v>
          </cell>
          <cell r="BI774">
            <v>63</v>
          </cell>
          <cell r="BJ774">
            <v>0</v>
          </cell>
        </row>
        <row r="775">
          <cell r="D775" t="str">
            <v>Univerzita Mateja Bela v Banskej Bystrici</v>
          </cell>
          <cell r="E775" t="str">
            <v>Pedagogická fakulta</v>
          </cell>
          <cell r="AN775">
            <v>19</v>
          </cell>
          <cell r="AO775">
            <v>26</v>
          </cell>
          <cell r="AP775">
            <v>0</v>
          </cell>
          <cell r="AQ775">
            <v>0</v>
          </cell>
          <cell r="AR775">
            <v>19</v>
          </cell>
          <cell r="BF775">
            <v>16.899999999999999</v>
          </cell>
          <cell r="BG775">
            <v>18.420999999999999</v>
          </cell>
          <cell r="BH775">
            <v>18.420999999999999</v>
          </cell>
          <cell r="BI775">
            <v>26</v>
          </cell>
          <cell r="BJ775">
            <v>0</v>
          </cell>
        </row>
        <row r="776">
          <cell r="D776" t="str">
            <v>Univerzita Mateja Bela v Banskej Bystrici</v>
          </cell>
          <cell r="E776" t="str">
            <v>Filozofická fakulta</v>
          </cell>
          <cell r="AN776">
            <v>60.5</v>
          </cell>
          <cell r="AO776">
            <v>64</v>
          </cell>
          <cell r="AP776">
            <v>0</v>
          </cell>
          <cell r="AQ776">
            <v>0</v>
          </cell>
          <cell r="AR776">
            <v>60.5</v>
          </cell>
          <cell r="BF776">
            <v>51.65</v>
          </cell>
          <cell r="BG776">
            <v>56.298500000000004</v>
          </cell>
          <cell r="BH776">
            <v>54.287839285714291</v>
          </cell>
          <cell r="BI776">
            <v>64</v>
          </cell>
          <cell r="BJ776">
            <v>0</v>
          </cell>
        </row>
        <row r="777">
          <cell r="D777" t="str">
            <v>Univerzita Mateja Bela v Banskej Bystrici</v>
          </cell>
          <cell r="E777" t="str">
            <v>Pedagogická fakulta</v>
          </cell>
          <cell r="AN777">
            <v>29</v>
          </cell>
          <cell r="AO777">
            <v>33</v>
          </cell>
          <cell r="AP777">
            <v>0</v>
          </cell>
          <cell r="AQ777">
            <v>0</v>
          </cell>
          <cell r="AR777">
            <v>29</v>
          </cell>
          <cell r="BF777">
            <v>25.4</v>
          </cell>
          <cell r="BG777">
            <v>30.225999999999996</v>
          </cell>
          <cell r="BH777">
            <v>26.867555555555551</v>
          </cell>
          <cell r="BI777">
            <v>33</v>
          </cell>
          <cell r="BJ777">
            <v>0</v>
          </cell>
        </row>
        <row r="778">
          <cell r="D778" t="str">
            <v>Univerzita Mateja Bela v Banskej Bystrici</v>
          </cell>
          <cell r="E778" t="str">
            <v>Fakulta prírodných vied</v>
          </cell>
          <cell r="AN778">
            <v>2</v>
          </cell>
          <cell r="AO778">
            <v>0</v>
          </cell>
          <cell r="AP778">
            <v>0</v>
          </cell>
          <cell r="AQ778">
            <v>2</v>
          </cell>
          <cell r="AR778">
            <v>2</v>
          </cell>
          <cell r="BF778">
            <v>6</v>
          </cell>
          <cell r="BG778">
            <v>12.78</v>
          </cell>
          <cell r="BH778">
            <v>12.78</v>
          </cell>
          <cell r="BI778">
            <v>2</v>
          </cell>
          <cell r="BJ778">
            <v>2</v>
          </cell>
        </row>
        <row r="779">
          <cell r="D779" t="str">
            <v>Univerzita Mateja Bela v Banskej Bystrici</v>
          </cell>
          <cell r="E779" t="str">
            <v>Fakulta prírodných vied</v>
          </cell>
          <cell r="AN779">
            <v>2</v>
          </cell>
          <cell r="AO779">
            <v>0</v>
          </cell>
          <cell r="AP779">
            <v>0</v>
          </cell>
          <cell r="AQ779">
            <v>2</v>
          </cell>
          <cell r="AR779">
            <v>2</v>
          </cell>
          <cell r="BF779">
            <v>8</v>
          </cell>
          <cell r="BG779">
            <v>17.04</v>
          </cell>
          <cell r="BH779">
            <v>17.04</v>
          </cell>
          <cell r="BI779">
            <v>2</v>
          </cell>
          <cell r="BJ779">
            <v>2</v>
          </cell>
        </row>
        <row r="780">
          <cell r="D780" t="str">
            <v>Univerzita Mateja Bela v Banskej Bystrici</v>
          </cell>
          <cell r="E780" t="str">
            <v>Fakulta prírodných vied</v>
          </cell>
          <cell r="AN780">
            <v>23</v>
          </cell>
          <cell r="AO780">
            <v>29</v>
          </cell>
          <cell r="AP780">
            <v>0</v>
          </cell>
          <cell r="AQ780">
            <v>0</v>
          </cell>
          <cell r="AR780">
            <v>23</v>
          </cell>
          <cell r="BF780">
            <v>34.5</v>
          </cell>
          <cell r="BG780">
            <v>51.06</v>
          </cell>
          <cell r="BH780">
            <v>45.05294117647059</v>
          </cell>
          <cell r="BI780">
            <v>29</v>
          </cell>
          <cell r="BJ780">
            <v>0</v>
          </cell>
        </row>
        <row r="781">
          <cell r="D781" t="str">
            <v>Univerzita Mateja Bela v Banskej Bystrici</v>
          </cell>
          <cell r="E781" t="str">
            <v>Fakulta prírodných vied</v>
          </cell>
          <cell r="AN781">
            <v>6</v>
          </cell>
          <cell r="AO781">
            <v>9</v>
          </cell>
          <cell r="AP781">
            <v>9</v>
          </cell>
          <cell r="AQ781">
            <v>6</v>
          </cell>
          <cell r="AR781">
            <v>6</v>
          </cell>
          <cell r="BF781">
            <v>5.4</v>
          </cell>
          <cell r="BG781">
            <v>7.128000000000001</v>
          </cell>
          <cell r="BH781">
            <v>7.128000000000001</v>
          </cell>
          <cell r="BI781">
            <v>9</v>
          </cell>
          <cell r="BJ781">
            <v>0</v>
          </cell>
        </row>
        <row r="782">
          <cell r="D782" t="str">
            <v>Univerzita Mateja Bela v Banskej Bystrici</v>
          </cell>
          <cell r="E782" t="str">
            <v>Fakulta prírodných vied</v>
          </cell>
          <cell r="AN782">
            <v>28</v>
          </cell>
          <cell r="AO782">
            <v>29</v>
          </cell>
          <cell r="AP782">
            <v>0</v>
          </cell>
          <cell r="AQ782">
            <v>0</v>
          </cell>
          <cell r="AR782">
            <v>28</v>
          </cell>
          <cell r="BF782">
            <v>24.7</v>
          </cell>
          <cell r="BG782">
            <v>35.567999999999998</v>
          </cell>
          <cell r="BH782">
            <v>35.567999999999998</v>
          </cell>
          <cell r="BI782">
            <v>29</v>
          </cell>
          <cell r="BJ782">
            <v>0</v>
          </cell>
        </row>
        <row r="783">
          <cell r="D783" t="str">
            <v>Univerzita Mateja Bela v Banskej Bystrici</v>
          </cell>
          <cell r="E783" t="str">
            <v>Fakulta prírodných vied</v>
          </cell>
          <cell r="AN783">
            <v>12</v>
          </cell>
          <cell r="AO783">
            <v>13</v>
          </cell>
          <cell r="AP783">
            <v>13</v>
          </cell>
          <cell r="AQ783">
            <v>12</v>
          </cell>
          <cell r="AR783">
            <v>12</v>
          </cell>
          <cell r="BF783">
            <v>9.1499999999999986</v>
          </cell>
          <cell r="BG783">
            <v>13.175999999999997</v>
          </cell>
          <cell r="BH783">
            <v>13.175999999999997</v>
          </cell>
          <cell r="BI783">
            <v>13</v>
          </cell>
          <cell r="BJ783">
            <v>0</v>
          </cell>
        </row>
        <row r="784">
          <cell r="D784" t="str">
            <v>Univerzita Mateja Bela v Banskej Bystrici</v>
          </cell>
          <cell r="E784" t="str">
            <v>Fakulta prírodných vied</v>
          </cell>
          <cell r="AN784">
            <v>79</v>
          </cell>
          <cell r="AO784">
            <v>87</v>
          </cell>
          <cell r="AP784">
            <v>87</v>
          </cell>
          <cell r="AQ784">
            <v>79</v>
          </cell>
          <cell r="AR784">
            <v>79</v>
          </cell>
          <cell r="BF784">
            <v>67.3</v>
          </cell>
          <cell r="BG784">
            <v>99.603999999999999</v>
          </cell>
          <cell r="BH784">
            <v>94.860952380952369</v>
          </cell>
          <cell r="BI784">
            <v>87</v>
          </cell>
          <cell r="BJ784">
            <v>0</v>
          </cell>
        </row>
        <row r="785">
          <cell r="D785" t="str">
            <v>Univerzita Mateja Bela v Banskej Bystrici</v>
          </cell>
          <cell r="E785" t="str">
            <v>Fakulta prírodných vied</v>
          </cell>
          <cell r="AN785">
            <v>59</v>
          </cell>
          <cell r="AO785">
            <v>63</v>
          </cell>
          <cell r="AP785">
            <v>63</v>
          </cell>
          <cell r="AQ785">
            <v>59</v>
          </cell>
          <cell r="AR785">
            <v>59</v>
          </cell>
          <cell r="BF785">
            <v>50</v>
          </cell>
          <cell r="BG785">
            <v>72</v>
          </cell>
          <cell r="BH785">
            <v>72</v>
          </cell>
          <cell r="BI785">
            <v>63</v>
          </cell>
          <cell r="BJ785">
            <v>0</v>
          </cell>
        </row>
        <row r="786">
          <cell r="D786" t="str">
            <v>Univerzita Mateja Bela v Banskej Bystrici</v>
          </cell>
          <cell r="E786" t="str">
            <v>Filozofická fakulta</v>
          </cell>
          <cell r="AN786">
            <v>53.5</v>
          </cell>
          <cell r="AO786">
            <v>59.5</v>
          </cell>
          <cell r="AP786">
            <v>0</v>
          </cell>
          <cell r="AQ786">
            <v>0</v>
          </cell>
          <cell r="AR786">
            <v>53.5</v>
          </cell>
          <cell r="BF786">
            <v>45.25</v>
          </cell>
          <cell r="BG786">
            <v>49.322500000000005</v>
          </cell>
          <cell r="BH786">
            <v>49.322500000000005</v>
          </cell>
          <cell r="BI786">
            <v>59.5</v>
          </cell>
          <cell r="BJ786">
            <v>0</v>
          </cell>
        </row>
        <row r="787">
          <cell r="D787" t="str">
            <v>Univerzita Mateja Bela v Banskej Bystrici</v>
          </cell>
          <cell r="E787" t="str">
            <v>Fakulta prírodných vied</v>
          </cell>
          <cell r="AN787">
            <v>18</v>
          </cell>
          <cell r="AO787">
            <v>24</v>
          </cell>
          <cell r="AP787">
            <v>24</v>
          </cell>
          <cell r="AQ787">
            <v>18</v>
          </cell>
          <cell r="AR787">
            <v>18</v>
          </cell>
          <cell r="BF787">
            <v>15.6</v>
          </cell>
          <cell r="BG787">
            <v>23.088000000000001</v>
          </cell>
          <cell r="BH787">
            <v>23.088000000000001</v>
          </cell>
          <cell r="BI787">
            <v>24</v>
          </cell>
          <cell r="BJ787">
            <v>0</v>
          </cell>
        </row>
        <row r="788">
          <cell r="D788" t="str">
            <v>Univerzita Mateja Bela v Banskej Bystrici</v>
          </cell>
          <cell r="E788" t="str">
            <v>Fakulta prírodných vied</v>
          </cell>
          <cell r="AN788">
            <v>6</v>
          </cell>
          <cell r="AO788">
            <v>7</v>
          </cell>
          <cell r="AP788">
            <v>0</v>
          </cell>
          <cell r="AQ788">
            <v>0</v>
          </cell>
          <cell r="AR788">
            <v>6</v>
          </cell>
          <cell r="BF788">
            <v>4.8</v>
          </cell>
          <cell r="BG788">
            <v>6.9119999999999999</v>
          </cell>
          <cell r="BH788">
            <v>6.4255999999999993</v>
          </cell>
          <cell r="BI788">
            <v>7</v>
          </cell>
          <cell r="BJ788">
            <v>0</v>
          </cell>
        </row>
        <row r="789">
          <cell r="D789" t="str">
            <v>Univerzita Mateja Bela v Banskej Bystrici</v>
          </cell>
          <cell r="E789" t="str">
            <v>Fakulta prírodných vied</v>
          </cell>
          <cell r="AN789">
            <v>12.5</v>
          </cell>
          <cell r="AO789">
            <v>13</v>
          </cell>
          <cell r="AP789">
            <v>13</v>
          </cell>
          <cell r="AQ789">
            <v>12.5</v>
          </cell>
          <cell r="AR789">
            <v>12.5</v>
          </cell>
          <cell r="BF789">
            <v>10.399999999999999</v>
          </cell>
          <cell r="BG789">
            <v>12.375999999999998</v>
          </cell>
          <cell r="BH789">
            <v>12.375999999999998</v>
          </cell>
          <cell r="BI789">
            <v>13</v>
          </cell>
          <cell r="BJ789">
            <v>0</v>
          </cell>
        </row>
        <row r="790">
          <cell r="D790" t="str">
            <v>Univerzita Mateja Bela v Banskej Bystrici</v>
          </cell>
          <cell r="E790" t="str">
            <v>Fakulta prírodných vied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1</v>
          </cell>
          <cell r="BJ790">
            <v>0</v>
          </cell>
        </row>
        <row r="791">
          <cell r="D791" t="str">
            <v>Univerzita Mateja Bela v Banskej Bystrici</v>
          </cell>
          <cell r="E791" t="str">
            <v>Fakulta politických vied a medzinárodných vzťahov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9</v>
          </cell>
          <cell r="BJ791">
            <v>0</v>
          </cell>
        </row>
        <row r="792">
          <cell r="D792" t="str">
            <v>Univerzita Mateja Bela v Banskej Bystrici</v>
          </cell>
          <cell r="E792" t="str">
            <v>Fakulta politických vied a medzinárodných vzťahov</v>
          </cell>
          <cell r="AN792">
            <v>10</v>
          </cell>
          <cell r="AO792">
            <v>0</v>
          </cell>
          <cell r="AP792">
            <v>0</v>
          </cell>
          <cell r="AQ792">
            <v>0</v>
          </cell>
          <cell r="AR792">
            <v>10</v>
          </cell>
          <cell r="BF792">
            <v>40</v>
          </cell>
          <cell r="BG792">
            <v>44</v>
          </cell>
          <cell r="BH792">
            <v>44</v>
          </cell>
          <cell r="BI792">
            <v>11</v>
          </cell>
          <cell r="BJ792">
            <v>10</v>
          </cell>
        </row>
        <row r="793">
          <cell r="D793" t="str">
            <v>Univerzita Mateja Bela v Banskej Bystrici</v>
          </cell>
          <cell r="E793" t="str">
            <v>Fakulta politických vied a medzinárodných vzťahov</v>
          </cell>
          <cell r="AN793">
            <v>111</v>
          </cell>
          <cell r="AO793">
            <v>127</v>
          </cell>
          <cell r="AP793">
            <v>0</v>
          </cell>
          <cell r="AQ793">
            <v>0</v>
          </cell>
          <cell r="AR793">
            <v>111</v>
          </cell>
          <cell r="BF793">
            <v>166.5</v>
          </cell>
          <cell r="BG793">
            <v>166.5</v>
          </cell>
          <cell r="BH793">
            <v>136.84931506849315</v>
          </cell>
          <cell r="BI793">
            <v>127</v>
          </cell>
          <cell r="BJ793">
            <v>0</v>
          </cell>
        </row>
        <row r="794">
          <cell r="D794" t="str">
            <v>Univerzita Mateja Bela v Banskej Bystrici</v>
          </cell>
          <cell r="E794" t="str">
            <v>Fakulta politických vied a medzinárodných vzťahov</v>
          </cell>
          <cell r="AN794">
            <v>1</v>
          </cell>
          <cell r="AO794">
            <v>0</v>
          </cell>
          <cell r="AP794">
            <v>0</v>
          </cell>
          <cell r="AQ794">
            <v>0</v>
          </cell>
          <cell r="AR794">
            <v>1</v>
          </cell>
          <cell r="BF794">
            <v>4</v>
          </cell>
          <cell r="BG794">
            <v>4.4000000000000004</v>
          </cell>
          <cell r="BH794">
            <v>4.4000000000000004</v>
          </cell>
          <cell r="BI794">
            <v>2</v>
          </cell>
          <cell r="BJ794">
            <v>1</v>
          </cell>
        </row>
        <row r="795">
          <cell r="D795" t="str">
            <v>Univerzita Mateja Bela v Banskej Bystrici</v>
          </cell>
          <cell r="E795" t="str">
            <v>Fakulta politických vied a medzinárodných vzťahov</v>
          </cell>
          <cell r="AN795">
            <v>22</v>
          </cell>
          <cell r="AO795">
            <v>29</v>
          </cell>
          <cell r="AP795">
            <v>0</v>
          </cell>
          <cell r="AQ795">
            <v>0</v>
          </cell>
          <cell r="AR795">
            <v>22</v>
          </cell>
          <cell r="BF795">
            <v>19</v>
          </cell>
          <cell r="BG795">
            <v>19</v>
          </cell>
          <cell r="BH795">
            <v>15.833333333333334</v>
          </cell>
          <cell r="BI795">
            <v>29</v>
          </cell>
          <cell r="BJ795">
            <v>0</v>
          </cell>
        </row>
        <row r="796">
          <cell r="D796" t="str">
            <v>Univerzita Mateja Bela v Banskej Bystrici</v>
          </cell>
          <cell r="E796" t="str">
            <v>Fakulta politických vied a medzinárodných vzťahov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4</v>
          </cell>
          <cell r="BJ796">
            <v>0</v>
          </cell>
        </row>
        <row r="797">
          <cell r="D797" t="str">
            <v>Akadémia umení v Banskej Bystrici</v>
          </cell>
          <cell r="E797" t="str">
            <v>Fakulta výtvarných umení</v>
          </cell>
          <cell r="AN797">
            <v>17</v>
          </cell>
          <cell r="AO797">
            <v>18</v>
          </cell>
          <cell r="AP797">
            <v>0</v>
          </cell>
          <cell r="AQ797">
            <v>0</v>
          </cell>
          <cell r="AR797">
            <v>17</v>
          </cell>
          <cell r="BF797">
            <v>15.2</v>
          </cell>
          <cell r="BG797">
            <v>49.095999999999997</v>
          </cell>
          <cell r="BH797">
            <v>36.821999999999996</v>
          </cell>
          <cell r="BI797">
            <v>18</v>
          </cell>
          <cell r="BJ797">
            <v>0</v>
          </cell>
        </row>
        <row r="798">
          <cell r="D798" t="str">
            <v>Akadémia umení v Banskej Bystrici</v>
          </cell>
          <cell r="E798" t="str">
            <v>Fakulta výtvarných umení</v>
          </cell>
          <cell r="AN798">
            <v>36</v>
          </cell>
          <cell r="AO798">
            <v>41</v>
          </cell>
          <cell r="AP798">
            <v>0</v>
          </cell>
          <cell r="AQ798">
            <v>0</v>
          </cell>
          <cell r="AR798">
            <v>36</v>
          </cell>
          <cell r="BF798">
            <v>33</v>
          </cell>
          <cell r="BG798">
            <v>106.59</v>
          </cell>
          <cell r="BH798">
            <v>98.390769230769237</v>
          </cell>
          <cell r="BI798">
            <v>41</v>
          </cell>
          <cell r="BJ798">
            <v>0</v>
          </cell>
        </row>
        <row r="799">
          <cell r="D799" t="str">
            <v>Akadémia umení v Banskej Bystrici</v>
          </cell>
          <cell r="E799" t="str">
            <v>Fakulta výtvarných umení</v>
          </cell>
          <cell r="AN799">
            <v>38</v>
          </cell>
          <cell r="AO799">
            <v>39</v>
          </cell>
          <cell r="AP799">
            <v>0</v>
          </cell>
          <cell r="AQ799">
            <v>0</v>
          </cell>
          <cell r="AR799">
            <v>38</v>
          </cell>
          <cell r="BF799">
            <v>34.4</v>
          </cell>
          <cell r="BG799">
            <v>111.11199999999999</v>
          </cell>
          <cell r="BH799">
            <v>111.11199999999999</v>
          </cell>
          <cell r="BI799">
            <v>39</v>
          </cell>
          <cell r="BJ799">
            <v>0</v>
          </cell>
        </row>
        <row r="800">
          <cell r="D800" t="str">
            <v>Akadémia umení v Banskej Bystrici</v>
          </cell>
          <cell r="E800" t="str">
            <v>Fakulta výtvarných umení</v>
          </cell>
          <cell r="AN800">
            <v>45</v>
          </cell>
          <cell r="AO800">
            <v>51</v>
          </cell>
          <cell r="AP800">
            <v>0</v>
          </cell>
          <cell r="AQ800">
            <v>0</v>
          </cell>
          <cell r="AR800">
            <v>45</v>
          </cell>
          <cell r="BF800">
            <v>39.9</v>
          </cell>
          <cell r="BG800">
            <v>128.87699999999998</v>
          </cell>
          <cell r="BH800">
            <v>128.87699999999998</v>
          </cell>
          <cell r="BI800">
            <v>51</v>
          </cell>
          <cell r="BJ800">
            <v>0</v>
          </cell>
        </row>
        <row r="801">
          <cell r="D801" t="str">
            <v>Univerzita Mateja Bela v Banskej Bystrici</v>
          </cell>
          <cell r="E801" t="str">
            <v>Právnická fakulta</v>
          </cell>
          <cell r="AN801">
            <v>140</v>
          </cell>
          <cell r="AO801">
            <v>162</v>
          </cell>
          <cell r="AP801">
            <v>0</v>
          </cell>
          <cell r="AQ801">
            <v>0</v>
          </cell>
          <cell r="AR801">
            <v>140</v>
          </cell>
          <cell r="BF801">
            <v>210</v>
          </cell>
          <cell r="BG801">
            <v>210</v>
          </cell>
          <cell r="BH801">
            <v>158.08988764044946</v>
          </cell>
          <cell r="BI801">
            <v>162</v>
          </cell>
          <cell r="BJ801">
            <v>0</v>
          </cell>
        </row>
        <row r="802">
          <cell r="D802" t="str">
            <v>Univerzita Mateja Bela v Banskej Bystrici</v>
          </cell>
          <cell r="E802" t="str">
            <v>Právnická fakulta</v>
          </cell>
          <cell r="AN802">
            <v>347</v>
          </cell>
          <cell r="AO802">
            <v>381</v>
          </cell>
          <cell r="AP802">
            <v>0</v>
          </cell>
          <cell r="AQ802">
            <v>0</v>
          </cell>
          <cell r="AR802">
            <v>347</v>
          </cell>
          <cell r="BF802">
            <v>291.5</v>
          </cell>
          <cell r="BG802">
            <v>291.5</v>
          </cell>
          <cell r="BH802">
            <v>281.78333333333336</v>
          </cell>
          <cell r="BI802">
            <v>381</v>
          </cell>
          <cell r="BJ802">
            <v>0</v>
          </cell>
        </row>
        <row r="803">
          <cell r="D803" t="str">
            <v>Akadémia umení v Banskej Bystrici</v>
          </cell>
          <cell r="E803" t="str">
            <v>Fakulta dramatických umení</v>
          </cell>
          <cell r="AN803">
            <v>38</v>
          </cell>
          <cell r="AO803">
            <v>40</v>
          </cell>
          <cell r="AP803">
            <v>0</v>
          </cell>
          <cell r="AQ803">
            <v>0</v>
          </cell>
          <cell r="AR803">
            <v>38</v>
          </cell>
          <cell r="BF803">
            <v>34.1</v>
          </cell>
          <cell r="BG803">
            <v>110.143</v>
          </cell>
          <cell r="BH803">
            <v>110.143</v>
          </cell>
          <cell r="BI803">
            <v>40</v>
          </cell>
          <cell r="BJ803">
            <v>0</v>
          </cell>
        </row>
        <row r="804">
          <cell r="D804" t="str">
            <v>Akadémia umení v Banskej Bystrici</v>
          </cell>
          <cell r="E804" t="str">
            <v>Fakulta dramatických umení</v>
          </cell>
          <cell r="AN804">
            <v>5</v>
          </cell>
          <cell r="AO804">
            <v>0</v>
          </cell>
          <cell r="AP804">
            <v>0</v>
          </cell>
          <cell r="AQ804">
            <v>0</v>
          </cell>
          <cell r="AR804">
            <v>5</v>
          </cell>
          <cell r="BF804">
            <v>15</v>
          </cell>
          <cell r="BG804">
            <v>16.5</v>
          </cell>
          <cell r="BH804">
            <v>16.5</v>
          </cell>
          <cell r="BI804">
            <v>5</v>
          </cell>
          <cell r="BJ804">
            <v>5</v>
          </cell>
        </row>
        <row r="805">
          <cell r="D805" t="str">
            <v>Trnavská univerzita v Trnave</v>
          </cell>
          <cell r="E805" t="str">
            <v>Teologická fakulta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5</v>
          </cell>
          <cell r="BJ805">
            <v>0</v>
          </cell>
        </row>
        <row r="806">
          <cell r="D806" t="str">
            <v>Trnavská univerzita v Trnave</v>
          </cell>
          <cell r="E806" t="str">
            <v>Teologická fakulta</v>
          </cell>
          <cell r="AN806">
            <v>16</v>
          </cell>
          <cell r="AO806">
            <v>37</v>
          </cell>
          <cell r="AP806">
            <v>0</v>
          </cell>
          <cell r="AQ806">
            <v>0</v>
          </cell>
          <cell r="AR806">
            <v>16</v>
          </cell>
          <cell r="BF806">
            <v>13</v>
          </cell>
          <cell r="BG806">
            <v>13</v>
          </cell>
          <cell r="BH806">
            <v>13</v>
          </cell>
          <cell r="BI806">
            <v>37</v>
          </cell>
          <cell r="BJ806">
            <v>0</v>
          </cell>
        </row>
        <row r="807">
          <cell r="D807" t="str">
            <v>Trnavská univerzita v Trnave</v>
          </cell>
          <cell r="E807" t="str">
            <v>Teologická fakulta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2</v>
          </cell>
          <cell r="BJ807">
            <v>0</v>
          </cell>
        </row>
        <row r="808">
          <cell r="D808" t="str">
            <v>Akadémia umení v Banskej Bystrici</v>
          </cell>
          <cell r="E808" t="str">
            <v>Fakulta múzických umení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32</v>
          </cell>
          <cell r="BJ808">
            <v>0</v>
          </cell>
        </row>
        <row r="809">
          <cell r="D809" t="str">
            <v>Univerzita Pavla Jozefa Šafárika v Košiciach</v>
          </cell>
          <cell r="E809" t="str">
            <v>Prírodovedecká fakulta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8</v>
          </cell>
          <cell r="BJ809">
            <v>0</v>
          </cell>
        </row>
        <row r="810">
          <cell r="D810" t="str">
            <v>Univerzita Pavla Jozefa Šafárika v Košiciach</v>
          </cell>
          <cell r="E810" t="str">
            <v>Prírodovedecká fakulta</v>
          </cell>
          <cell r="AN810">
            <v>16</v>
          </cell>
          <cell r="AO810">
            <v>17</v>
          </cell>
          <cell r="AP810">
            <v>17</v>
          </cell>
          <cell r="AQ810">
            <v>16</v>
          </cell>
          <cell r="AR810">
            <v>16</v>
          </cell>
          <cell r="BF810">
            <v>14.5</v>
          </cell>
          <cell r="BG810">
            <v>21.46</v>
          </cell>
          <cell r="BH810">
            <v>21.46</v>
          </cell>
          <cell r="BI810">
            <v>17</v>
          </cell>
          <cell r="BJ810">
            <v>0</v>
          </cell>
        </row>
        <row r="811">
          <cell r="D811" t="str">
            <v>Univerzita Pavla Jozefa Šafárika v Košiciach</v>
          </cell>
          <cell r="E811" t="str">
            <v>Prírodovedecká fakulta</v>
          </cell>
          <cell r="AN811">
            <v>12</v>
          </cell>
          <cell r="AO811">
            <v>16</v>
          </cell>
          <cell r="AP811">
            <v>16</v>
          </cell>
          <cell r="AQ811">
            <v>12</v>
          </cell>
          <cell r="AR811">
            <v>12</v>
          </cell>
          <cell r="BF811">
            <v>11.1</v>
          </cell>
          <cell r="BG811">
            <v>16.428000000000001</v>
          </cell>
          <cell r="BH811">
            <v>16.428000000000001</v>
          </cell>
          <cell r="BI811">
            <v>16</v>
          </cell>
          <cell r="BJ811">
            <v>0</v>
          </cell>
        </row>
        <row r="812">
          <cell r="D812" t="str">
            <v>Univerzita Pavla Jozefa Šafárika v Košiciach</v>
          </cell>
          <cell r="E812" t="str">
            <v>Prírodovedecká fakulta</v>
          </cell>
          <cell r="AN812">
            <v>92</v>
          </cell>
          <cell r="AO812">
            <v>104</v>
          </cell>
          <cell r="AP812">
            <v>104</v>
          </cell>
          <cell r="AQ812">
            <v>92</v>
          </cell>
          <cell r="AR812">
            <v>92</v>
          </cell>
          <cell r="BF812">
            <v>79.099999999999994</v>
          </cell>
          <cell r="BG812">
            <v>117.06799999999998</v>
          </cell>
          <cell r="BH812">
            <v>117.06799999999998</v>
          </cell>
          <cell r="BI812">
            <v>104</v>
          </cell>
          <cell r="BJ812">
            <v>0</v>
          </cell>
        </row>
        <row r="813">
          <cell r="D813" t="str">
            <v>Univerzita Pavla Jozefa Šafárika v Košiciach</v>
          </cell>
          <cell r="E813" t="str">
            <v>Prírodovedecká fakulta</v>
          </cell>
          <cell r="AN813">
            <v>71</v>
          </cell>
          <cell r="AO813">
            <v>78</v>
          </cell>
          <cell r="AP813">
            <v>78</v>
          </cell>
          <cell r="AQ813">
            <v>71</v>
          </cell>
          <cell r="AR813">
            <v>71</v>
          </cell>
          <cell r="BF813">
            <v>60.2</v>
          </cell>
          <cell r="BG813">
            <v>89.096000000000004</v>
          </cell>
          <cell r="BH813">
            <v>89.096000000000004</v>
          </cell>
          <cell r="BI813">
            <v>78</v>
          </cell>
          <cell r="BJ813">
            <v>0</v>
          </cell>
        </row>
        <row r="814">
          <cell r="D814" t="str">
            <v>Univerzita Pavla Jozefa Šafárika v Košiciach</v>
          </cell>
          <cell r="E814" t="str">
            <v>Prírodovedecká fakulta</v>
          </cell>
          <cell r="AN814">
            <v>8</v>
          </cell>
          <cell r="AO814">
            <v>10</v>
          </cell>
          <cell r="AP814">
            <v>10</v>
          </cell>
          <cell r="AQ814">
            <v>8</v>
          </cell>
          <cell r="AR814">
            <v>8</v>
          </cell>
          <cell r="BF814">
            <v>7.4</v>
          </cell>
          <cell r="BG814">
            <v>10.36</v>
          </cell>
          <cell r="BH814">
            <v>10.36</v>
          </cell>
          <cell r="BI814">
            <v>10</v>
          </cell>
          <cell r="BJ814">
            <v>0</v>
          </cell>
        </row>
        <row r="815">
          <cell r="D815" t="str">
            <v>Univerzita Pavla Jozefa Šafárika v Košiciach</v>
          </cell>
          <cell r="E815" t="str">
            <v>Prírodovedecká fakulta</v>
          </cell>
          <cell r="AN815">
            <v>31</v>
          </cell>
          <cell r="AO815">
            <v>34</v>
          </cell>
          <cell r="AP815">
            <v>34</v>
          </cell>
          <cell r="AQ815">
            <v>31</v>
          </cell>
          <cell r="AR815">
            <v>31</v>
          </cell>
          <cell r="BF815">
            <v>25.299999999999997</v>
          </cell>
          <cell r="BG815">
            <v>37.443999999999996</v>
          </cell>
          <cell r="BH815">
            <v>37.443999999999996</v>
          </cell>
          <cell r="BI815">
            <v>34</v>
          </cell>
          <cell r="BJ815">
            <v>0</v>
          </cell>
        </row>
        <row r="816">
          <cell r="D816" t="str">
            <v>Univerzita Pavla Jozefa Šafárika v Košiciach</v>
          </cell>
          <cell r="E816" t="str">
            <v>Prírodovedecká fakulta</v>
          </cell>
          <cell r="AN816">
            <v>14</v>
          </cell>
          <cell r="AO816">
            <v>16</v>
          </cell>
          <cell r="AP816">
            <v>16</v>
          </cell>
          <cell r="AQ816">
            <v>14</v>
          </cell>
          <cell r="AR816">
            <v>14</v>
          </cell>
          <cell r="BF816">
            <v>11.899999999999999</v>
          </cell>
          <cell r="BG816">
            <v>15.707999999999998</v>
          </cell>
          <cell r="BH816">
            <v>15.707999999999998</v>
          </cell>
          <cell r="BI816">
            <v>16</v>
          </cell>
          <cell r="BJ816">
            <v>0</v>
          </cell>
        </row>
        <row r="817">
          <cell r="D817" t="str">
            <v>Univerzita Pavla Jozefa Šafárika v Košiciach</v>
          </cell>
          <cell r="E817" t="str">
            <v>Prírodovedecká fakulta</v>
          </cell>
          <cell r="AN817">
            <v>22</v>
          </cell>
          <cell r="AO817">
            <v>27</v>
          </cell>
          <cell r="AP817">
            <v>27</v>
          </cell>
          <cell r="AQ817">
            <v>22</v>
          </cell>
          <cell r="AR817">
            <v>22</v>
          </cell>
          <cell r="BF817">
            <v>19</v>
          </cell>
          <cell r="BG817">
            <v>28.12</v>
          </cell>
          <cell r="BH817">
            <v>28.12</v>
          </cell>
          <cell r="BI817">
            <v>27</v>
          </cell>
          <cell r="BJ817">
            <v>0</v>
          </cell>
        </row>
        <row r="818">
          <cell r="D818" t="str">
            <v>Univerzita Pavla Jozefa Šafárika v Košiciach</v>
          </cell>
          <cell r="E818" t="str">
            <v>Fakulta verejnej správy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32</v>
          </cell>
          <cell r="BJ818">
            <v>0</v>
          </cell>
        </row>
        <row r="819">
          <cell r="D819" t="str">
            <v>Univerzita Pavla Jozefa Šafárika v Košiciach</v>
          </cell>
          <cell r="E819" t="str">
            <v>Fakulta verejnej správy</v>
          </cell>
          <cell r="AN819">
            <v>1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56</v>
          </cell>
          <cell r="BJ819">
            <v>0</v>
          </cell>
        </row>
        <row r="820">
          <cell r="D820" t="str">
            <v>Univerzita Pavla Jozefa Šafárika v Košiciach</v>
          </cell>
          <cell r="E820" t="str">
            <v>Fakulta verejnej správy</v>
          </cell>
          <cell r="AN820">
            <v>105</v>
          </cell>
          <cell r="AO820">
            <v>116</v>
          </cell>
          <cell r="AP820">
            <v>0</v>
          </cell>
          <cell r="AQ820">
            <v>0</v>
          </cell>
          <cell r="AR820">
            <v>105</v>
          </cell>
          <cell r="BF820">
            <v>89.699999999999989</v>
          </cell>
          <cell r="BG820">
            <v>89.699999999999989</v>
          </cell>
          <cell r="BH820">
            <v>89.699999999999989</v>
          </cell>
          <cell r="BI820">
            <v>116</v>
          </cell>
          <cell r="BJ820">
            <v>0</v>
          </cell>
        </row>
        <row r="821">
          <cell r="D821" t="str">
            <v>Univerzita Mateja Bela v Banskej Bystrici</v>
          </cell>
          <cell r="E821" t="str">
            <v>Filozofická fakulta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1</v>
          </cell>
          <cell r="BJ821">
            <v>0</v>
          </cell>
        </row>
        <row r="822">
          <cell r="D822" t="str">
            <v>Univerzita Mateja Bela v Banskej Bystrici</v>
          </cell>
          <cell r="E822" t="str">
            <v>Filozofická fakulta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7</v>
          </cell>
          <cell r="BJ822">
            <v>0</v>
          </cell>
        </row>
        <row r="823">
          <cell r="D823" t="str">
            <v>Univerzita Mateja Bela v Banskej Bystrici</v>
          </cell>
          <cell r="E823" t="str">
            <v>Filozofická fakulta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41</v>
          </cell>
          <cell r="BJ823">
            <v>0</v>
          </cell>
        </row>
        <row r="824">
          <cell r="D824" t="str">
            <v>Univerzita Mateja Bela v Banskej Bystrici</v>
          </cell>
          <cell r="E824" t="str">
            <v>Filozofická fakulta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15</v>
          </cell>
          <cell r="BJ824">
            <v>0</v>
          </cell>
        </row>
        <row r="825">
          <cell r="D825" t="str">
            <v>Univerzita Mateja Bela v Banskej Bystrici</v>
          </cell>
          <cell r="E825" t="str">
            <v>Filozofická fakulta</v>
          </cell>
          <cell r="AN825">
            <v>4</v>
          </cell>
          <cell r="AO825">
            <v>0</v>
          </cell>
          <cell r="AP825">
            <v>0</v>
          </cell>
          <cell r="AQ825">
            <v>0</v>
          </cell>
          <cell r="AR825">
            <v>4</v>
          </cell>
          <cell r="BF825">
            <v>16</v>
          </cell>
          <cell r="BG825">
            <v>17.600000000000001</v>
          </cell>
          <cell r="BH825">
            <v>17.600000000000001</v>
          </cell>
          <cell r="BI825">
            <v>5</v>
          </cell>
          <cell r="BJ825">
            <v>4</v>
          </cell>
        </row>
        <row r="826">
          <cell r="D826" t="str">
            <v>Univerzita Mateja Bela v Banskej Bystrici</v>
          </cell>
          <cell r="E826" t="str">
            <v>Filozofická fakulta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10</v>
          </cell>
          <cell r="BJ826">
            <v>0</v>
          </cell>
        </row>
        <row r="827">
          <cell r="D827" t="str">
            <v>Univerzita Mateja Bela v Banskej Bystrici</v>
          </cell>
          <cell r="E827" t="str">
            <v>Filozofická fakulta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35</v>
          </cell>
          <cell r="BJ827">
            <v>0</v>
          </cell>
        </row>
        <row r="828">
          <cell r="D828" t="str">
            <v>Univerzita Mateja Bela v Banskej Bystrici</v>
          </cell>
          <cell r="E828" t="str">
            <v>Filozofická fakulta</v>
          </cell>
          <cell r="AN828">
            <v>8</v>
          </cell>
          <cell r="AO828">
            <v>12</v>
          </cell>
          <cell r="AP828">
            <v>0</v>
          </cell>
          <cell r="AQ828">
            <v>0</v>
          </cell>
          <cell r="AR828">
            <v>8</v>
          </cell>
          <cell r="BF828">
            <v>6.8</v>
          </cell>
          <cell r="BG828">
            <v>6.8</v>
          </cell>
          <cell r="BH828">
            <v>6.8</v>
          </cell>
          <cell r="BI828">
            <v>12</v>
          </cell>
          <cell r="BJ828">
            <v>0</v>
          </cell>
        </row>
        <row r="829">
          <cell r="D829" t="str">
            <v>Univerzita Mateja Bela v Banskej Bystrici</v>
          </cell>
          <cell r="E829" t="str">
            <v>Filozofická fakulta</v>
          </cell>
          <cell r="AN829">
            <v>10</v>
          </cell>
          <cell r="AO829">
            <v>12</v>
          </cell>
          <cell r="AP829">
            <v>0</v>
          </cell>
          <cell r="AQ829">
            <v>0</v>
          </cell>
          <cell r="AR829">
            <v>10</v>
          </cell>
          <cell r="BF829">
            <v>8.5</v>
          </cell>
          <cell r="BG829">
            <v>12.75</v>
          </cell>
          <cell r="BH829">
            <v>12.75</v>
          </cell>
          <cell r="BI829">
            <v>12</v>
          </cell>
          <cell r="BJ829">
            <v>0</v>
          </cell>
        </row>
        <row r="830">
          <cell r="D830" t="str">
            <v>Univerzita Mateja Bela v Banskej Bystrici</v>
          </cell>
          <cell r="E830" t="str">
            <v>Filozofická fakulta</v>
          </cell>
          <cell r="AN830">
            <v>14</v>
          </cell>
          <cell r="AO830">
            <v>18</v>
          </cell>
          <cell r="AP830">
            <v>0</v>
          </cell>
          <cell r="AQ830">
            <v>0</v>
          </cell>
          <cell r="AR830">
            <v>14</v>
          </cell>
          <cell r="BF830">
            <v>11.6</v>
          </cell>
          <cell r="BG830">
            <v>11.6</v>
          </cell>
          <cell r="BH830">
            <v>11.6</v>
          </cell>
          <cell r="BI830">
            <v>18</v>
          </cell>
          <cell r="BJ830">
            <v>0</v>
          </cell>
        </row>
        <row r="831">
          <cell r="D831" t="str">
            <v>Univerzita Mateja Bela v Banskej Bystrici</v>
          </cell>
          <cell r="E831" t="str">
            <v>Filozofická fakulta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5</v>
          </cell>
          <cell r="BJ831">
            <v>0</v>
          </cell>
        </row>
        <row r="832">
          <cell r="D832" t="str">
            <v>Univerzita Mateja Bela v Banskej Bystrici</v>
          </cell>
          <cell r="E832" t="str">
            <v>Filozofická fakulta</v>
          </cell>
          <cell r="AN832">
            <v>15</v>
          </cell>
          <cell r="AO832">
            <v>17</v>
          </cell>
          <cell r="AP832">
            <v>0</v>
          </cell>
          <cell r="AQ832">
            <v>0</v>
          </cell>
          <cell r="AR832">
            <v>15</v>
          </cell>
          <cell r="BF832">
            <v>11.399999999999999</v>
          </cell>
          <cell r="BG832">
            <v>14.249999999999998</v>
          </cell>
          <cell r="BH832">
            <v>14.249999999999998</v>
          </cell>
          <cell r="BI832">
            <v>17</v>
          </cell>
          <cell r="BJ832">
            <v>0</v>
          </cell>
        </row>
        <row r="833">
          <cell r="D833" t="str">
            <v>Univerzita Mateja Bela v Banskej Bystrici</v>
          </cell>
          <cell r="E833" t="str">
            <v>Filozofická fakulta</v>
          </cell>
          <cell r="AN833">
            <v>60.5</v>
          </cell>
          <cell r="AO833">
            <v>67.5</v>
          </cell>
          <cell r="AP833">
            <v>0</v>
          </cell>
          <cell r="AQ833">
            <v>0</v>
          </cell>
          <cell r="AR833">
            <v>60.5</v>
          </cell>
          <cell r="BF833">
            <v>51.8</v>
          </cell>
          <cell r="BG833">
            <v>61.641999999999996</v>
          </cell>
          <cell r="BH833">
            <v>61.641999999999996</v>
          </cell>
          <cell r="BI833">
            <v>67.5</v>
          </cell>
          <cell r="BJ833">
            <v>0</v>
          </cell>
        </row>
        <row r="834">
          <cell r="D834" t="str">
            <v>Univerzita Mateja Bela v Banskej Bystrici</v>
          </cell>
          <cell r="E834" t="str">
            <v>Fakulta prírodných vied</v>
          </cell>
          <cell r="AN834">
            <v>10</v>
          </cell>
          <cell r="AO834">
            <v>11</v>
          </cell>
          <cell r="AP834">
            <v>11</v>
          </cell>
          <cell r="AQ834">
            <v>10</v>
          </cell>
          <cell r="AR834">
            <v>10</v>
          </cell>
          <cell r="BF834">
            <v>8.5</v>
          </cell>
          <cell r="BG834">
            <v>10.115</v>
          </cell>
          <cell r="BH834">
            <v>10.115</v>
          </cell>
          <cell r="BI834">
            <v>11</v>
          </cell>
          <cell r="BJ834">
            <v>0</v>
          </cell>
        </row>
        <row r="835">
          <cell r="D835" t="str">
            <v>Univerzita Mateja Bela v Banskej Bystrici</v>
          </cell>
          <cell r="E835" t="str">
            <v>Filozofická fakulta</v>
          </cell>
          <cell r="AN835">
            <v>24.5</v>
          </cell>
          <cell r="AO835">
            <v>25.5</v>
          </cell>
          <cell r="AP835">
            <v>0</v>
          </cell>
          <cell r="AQ835">
            <v>0</v>
          </cell>
          <cell r="AR835">
            <v>24.5</v>
          </cell>
          <cell r="BF835">
            <v>21.65</v>
          </cell>
          <cell r="BG835">
            <v>32.474999999999994</v>
          </cell>
          <cell r="BH835">
            <v>32.474999999999994</v>
          </cell>
          <cell r="BI835">
            <v>25.5</v>
          </cell>
          <cell r="BJ835">
            <v>0</v>
          </cell>
        </row>
        <row r="836">
          <cell r="D836" t="str">
            <v>Univerzita Mateja Bela v Banskej Bystrici</v>
          </cell>
          <cell r="E836" t="str">
            <v>Filozofická fakulta</v>
          </cell>
          <cell r="AN836">
            <v>6.5</v>
          </cell>
          <cell r="AO836">
            <v>8.5</v>
          </cell>
          <cell r="AP836">
            <v>0</v>
          </cell>
          <cell r="AQ836">
            <v>0</v>
          </cell>
          <cell r="AR836">
            <v>6.5</v>
          </cell>
          <cell r="BF836">
            <v>5.3</v>
          </cell>
          <cell r="BG836">
            <v>7.9499999999999993</v>
          </cell>
          <cell r="BH836">
            <v>7.9499999999999993</v>
          </cell>
          <cell r="BI836">
            <v>8.5</v>
          </cell>
          <cell r="BJ836">
            <v>0</v>
          </cell>
        </row>
        <row r="837">
          <cell r="D837" t="str">
            <v>Univerzita Mateja Bela v Banskej Bystrici</v>
          </cell>
          <cell r="E837" t="str">
            <v>Filozofická fakulta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2</v>
          </cell>
          <cell r="BJ837">
            <v>0</v>
          </cell>
        </row>
        <row r="838">
          <cell r="D838" t="str">
            <v>Univerzita Mateja Bela v Banskej Bystrici</v>
          </cell>
          <cell r="E838" t="str">
            <v>Filozofická fakulta</v>
          </cell>
          <cell r="AN838">
            <v>64</v>
          </cell>
          <cell r="AO838">
            <v>65</v>
          </cell>
          <cell r="AP838">
            <v>0</v>
          </cell>
          <cell r="AQ838">
            <v>0</v>
          </cell>
          <cell r="AR838">
            <v>64</v>
          </cell>
          <cell r="BF838">
            <v>48.4</v>
          </cell>
          <cell r="BG838">
            <v>50.335999999999999</v>
          </cell>
          <cell r="BH838">
            <v>47.639428571428567</v>
          </cell>
          <cell r="BI838">
            <v>65</v>
          </cell>
          <cell r="BJ838">
            <v>0</v>
          </cell>
        </row>
        <row r="839">
          <cell r="D839" t="str">
            <v>Technická univerzita v Košiciach</v>
          </cell>
          <cell r="E839" t="str">
            <v>Strojnícka fakulta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5</v>
          </cell>
          <cell r="BJ839">
            <v>0</v>
          </cell>
        </row>
        <row r="840">
          <cell r="D840" t="str">
            <v>Technická univerzita v Košiciach</v>
          </cell>
          <cell r="E840" t="str">
            <v>Strojnícka fakulta</v>
          </cell>
          <cell r="AN840">
            <v>2</v>
          </cell>
          <cell r="AO840">
            <v>0</v>
          </cell>
          <cell r="AP840">
            <v>0</v>
          </cell>
          <cell r="AQ840">
            <v>2</v>
          </cell>
          <cell r="AR840">
            <v>2</v>
          </cell>
          <cell r="BF840">
            <v>6</v>
          </cell>
          <cell r="BG840">
            <v>12.78</v>
          </cell>
          <cell r="BH840">
            <v>12.78</v>
          </cell>
          <cell r="BI840">
            <v>2</v>
          </cell>
          <cell r="BJ840">
            <v>2</v>
          </cell>
        </row>
        <row r="841">
          <cell r="D841" t="str">
            <v>Technická univerzita v Košiciach</v>
          </cell>
          <cell r="E841" t="str">
            <v>Strojnícka fakulta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4</v>
          </cell>
          <cell r="BJ841">
            <v>0</v>
          </cell>
        </row>
        <row r="842">
          <cell r="D842" t="str">
            <v>Technická univerzita v Košiciach</v>
          </cell>
          <cell r="E842" t="str">
            <v>Strojnícka fakulta</v>
          </cell>
          <cell r="AN842">
            <v>1</v>
          </cell>
          <cell r="AO842">
            <v>0</v>
          </cell>
          <cell r="AP842">
            <v>0</v>
          </cell>
          <cell r="AQ842">
            <v>1</v>
          </cell>
          <cell r="AR842">
            <v>1</v>
          </cell>
          <cell r="BF842">
            <v>3</v>
          </cell>
          <cell r="BG842">
            <v>6.39</v>
          </cell>
          <cell r="BH842">
            <v>6.39</v>
          </cell>
          <cell r="BI842">
            <v>1</v>
          </cell>
          <cell r="BJ842">
            <v>1</v>
          </cell>
        </row>
        <row r="843">
          <cell r="D843" t="str">
            <v>Technická univerzita v Košiciach</v>
          </cell>
          <cell r="E843" t="str">
            <v>Strojnícka fakulta</v>
          </cell>
          <cell r="AN843">
            <v>5</v>
          </cell>
          <cell r="AO843">
            <v>0</v>
          </cell>
          <cell r="AP843">
            <v>0</v>
          </cell>
          <cell r="AQ843">
            <v>5</v>
          </cell>
          <cell r="AR843">
            <v>5</v>
          </cell>
          <cell r="BF843">
            <v>15</v>
          </cell>
          <cell r="BG843">
            <v>31.95</v>
          </cell>
          <cell r="BH843">
            <v>31.95</v>
          </cell>
          <cell r="BI843">
            <v>5</v>
          </cell>
          <cell r="BJ843">
            <v>5</v>
          </cell>
        </row>
        <row r="844">
          <cell r="D844" t="str">
            <v>Technická univerzita v Košiciach</v>
          </cell>
          <cell r="E844" t="str">
            <v>Strojnícka fakulta</v>
          </cell>
          <cell r="AN844">
            <v>1</v>
          </cell>
          <cell r="AO844">
            <v>0</v>
          </cell>
          <cell r="AP844">
            <v>0</v>
          </cell>
          <cell r="AQ844">
            <v>1</v>
          </cell>
          <cell r="AR844">
            <v>1</v>
          </cell>
          <cell r="BF844">
            <v>3</v>
          </cell>
          <cell r="BG844">
            <v>6.39</v>
          </cell>
          <cell r="BH844">
            <v>6.39</v>
          </cell>
          <cell r="BI844">
            <v>1</v>
          </cell>
          <cell r="BJ844">
            <v>1</v>
          </cell>
        </row>
        <row r="845">
          <cell r="D845" t="str">
            <v>Technická univerzita v Košiciach</v>
          </cell>
          <cell r="E845" t="str">
            <v>Strojnícka fakulta</v>
          </cell>
          <cell r="AN845">
            <v>162</v>
          </cell>
          <cell r="AO845">
            <v>177</v>
          </cell>
          <cell r="AP845">
            <v>177</v>
          </cell>
          <cell r="AQ845">
            <v>162</v>
          </cell>
          <cell r="AR845">
            <v>162</v>
          </cell>
          <cell r="BF845">
            <v>133.5</v>
          </cell>
          <cell r="BG845">
            <v>197.57999999999998</v>
          </cell>
          <cell r="BH845">
            <v>197.57999999999998</v>
          </cell>
          <cell r="BI845">
            <v>177</v>
          </cell>
          <cell r="BJ845">
            <v>0</v>
          </cell>
        </row>
        <row r="846">
          <cell r="D846" t="str">
            <v>Technická univerzita v Košiciach</v>
          </cell>
          <cell r="E846" t="str">
            <v>Strojnícka fakulta</v>
          </cell>
          <cell r="AN846">
            <v>81</v>
          </cell>
          <cell r="AO846">
            <v>86</v>
          </cell>
          <cell r="AP846">
            <v>0</v>
          </cell>
          <cell r="AQ846">
            <v>0</v>
          </cell>
          <cell r="AR846">
            <v>81</v>
          </cell>
          <cell r="BF846">
            <v>69</v>
          </cell>
          <cell r="BG846">
            <v>102.12</v>
          </cell>
          <cell r="BH846">
            <v>81.696000000000012</v>
          </cell>
          <cell r="BI846">
            <v>86</v>
          </cell>
          <cell r="BJ846">
            <v>0</v>
          </cell>
        </row>
        <row r="847">
          <cell r="D847" t="str">
            <v>Technická univerzita v Košiciach</v>
          </cell>
          <cell r="E847" t="str">
            <v>Strojnícka fakulta</v>
          </cell>
          <cell r="AN847">
            <v>75</v>
          </cell>
          <cell r="AO847">
            <v>81</v>
          </cell>
          <cell r="AP847">
            <v>81</v>
          </cell>
          <cell r="AQ847">
            <v>75</v>
          </cell>
          <cell r="AR847">
            <v>75</v>
          </cell>
          <cell r="BF847">
            <v>63.3</v>
          </cell>
          <cell r="BG847">
            <v>93.683999999999997</v>
          </cell>
          <cell r="BH847">
            <v>93.683999999999997</v>
          </cell>
          <cell r="BI847">
            <v>81</v>
          </cell>
          <cell r="BJ847">
            <v>0</v>
          </cell>
        </row>
        <row r="848">
          <cell r="D848" t="str">
            <v>Technická univerzita v Košiciach</v>
          </cell>
          <cell r="E848" t="str">
            <v>Strojnícka fakulta</v>
          </cell>
          <cell r="AN848">
            <v>97</v>
          </cell>
          <cell r="AO848">
            <v>110</v>
          </cell>
          <cell r="AP848">
            <v>110</v>
          </cell>
          <cell r="AQ848">
            <v>97</v>
          </cell>
          <cell r="AR848">
            <v>97</v>
          </cell>
          <cell r="BF848">
            <v>82.6</v>
          </cell>
          <cell r="BG848">
            <v>122.24799999999999</v>
          </cell>
          <cell r="BH848">
            <v>122.24799999999999</v>
          </cell>
          <cell r="BI848">
            <v>110</v>
          </cell>
          <cell r="BJ848">
            <v>0</v>
          </cell>
        </row>
        <row r="849">
          <cell r="D849" t="str">
            <v>Technická univerzita v Košiciach</v>
          </cell>
          <cell r="E849" t="str">
            <v>Letecká fakulta</v>
          </cell>
          <cell r="AN849">
            <v>154</v>
          </cell>
          <cell r="AO849">
            <v>166</v>
          </cell>
          <cell r="AP849">
            <v>0</v>
          </cell>
          <cell r="AQ849">
            <v>0</v>
          </cell>
          <cell r="AR849">
            <v>154</v>
          </cell>
          <cell r="BF849">
            <v>231</v>
          </cell>
          <cell r="BG849">
            <v>341.88</v>
          </cell>
          <cell r="BH849">
            <v>287.89894736842103</v>
          </cell>
          <cell r="BI849">
            <v>166</v>
          </cell>
          <cell r="BJ849">
            <v>0</v>
          </cell>
        </row>
        <row r="850">
          <cell r="D850" t="str">
            <v>Technická univerzita v Košiciach</v>
          </cell>
          <cell r="E850" t="str">
            <v>Letecká fakulta</v>
          </cell>
          <cell r="AN850">
            <v>41</v>
          </cell>
          <cell r="AO850">
            <v>43</v>
          </cell>
          <cell r="AP850">
            <v>0</v>
          </cell>
          <cell r="AQ850">
            <v>41</v>
          </cell>
          <cell r="AR850">
            <v>41</v>
          </cell>
          <cell r="BF850">
            <v>33.5</v>
          </cell>
          <cell r="BG850">
            <v>49.58</v>
          </cell>
          <cell r="BH850">
            <v>49.58</v>
          </cell>
          <cell r="BI850">
            <v>43</v>
          </cell>
          <cell r="BJ850">
            <v>0</v>
          </cell>
        </row>
        <row r="851">
          <cell r="D851" t="str">
            <v>Technická univerzita v Košiciach</v>
          </cell>
          <cell r="E851" t="str">
            <v>Letecká fakulta</v>
          </cell>
          <cell r="AN851">
            <v>156</v>
          </cell>
          <cell r="AO851">
            <v>219</v>
          </cell>
          <cell r="AP851">
            <v>0</v>
          </cell>
          <cell r="AQ851">
            <v>156</v>
          </cell>
          <cell r="AR851">
            <v>156</v>
          </cell>
          <cell r="BF851">
            <v>134.4</v>
          </cell>
          <cell r="BG851">
            <v>198.91200000000001</v>
          </cell>
          <cell r="BH851">
            <v>194.39127272727274</v>
          </cell>
          <cell r="BI851">
            <v>219</v>
          </cell>
          <cell r="BJ851">
            <v>0</v>
          </cell>
        </row>
        <row r="852">
          <cell r="D852" t="str">
            <v>Technická univerzita v Košiciach</v>
          </cell>
          <cell r="E852" t="str">
            <v>Letecká fakulta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7</v>
          </cell>
          <cell r="BJ852">
            <v>0</v>
          </cell>
        </row>
        <row r="853">
          <cell r="D853" t="str">
            <v>Technická univerzita v Košiciach</v>
          </cell>
          <cell r="E853" t="str">
            <v>Ekonomická fakulta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10</v>
          </cell>
          <cell r="BJ853">
            <v>0</v>
          </cell>
        </row>
        <row r="854">
          <cell r="D854" t="str">
            <v>Technická univerzita v Košiciach</v>
          </cell>
          <cell r="E854" t="str">
            <v>Ekonomická fakulta</v>
          </cell>
          <cell r="AN854">
            <v>255</v>
          </cell>
          <cell r="AO854">
            <v>263</v>
          </cell>
          <cell r="AP854">
            <v>0</v>
          </cell>
          <cell r="AQ854">
            <v>0</v>
          </cell>
          <cell r="AR854">
            <v>255</v>
          </cell>
          <cell r="BF854">
            <v>382.5</v>
          </cell>
          <cell r="BG854">
            <v>397.8</v>
          </cell>
          <cell r="BH854">
            <v>348.48595041322312</v>
          </cell>
          <cell r="BI854">
            <v>263</v>
          </cell>
          <cell r="BJ854">
            <v>0</v>
          </cell>
        </row>
        <row r="855">
          <cell r="D855" t="str">
            <v>Technická univerzita v Košiciach</v>
          </cell>
          <cell r="E855" t="str">
            <v>Ekonomická fakulta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33</v>
          </cell>
          <cell r="BJ855">
            <v>0</v>
          </cell>
        </row>
        <row r="856">
          <cell r="D856" t="str">
            <v>Technická univerzita v Košiciach</v>
          </cell>
          <cell r="E856" t="str">
            <v>Ekonomická fakulta</v>
          </cell>
          <cell r="AN856">
            <v>466</v>
          </cell>
          <cell r="AO856">
            <v>484</v>
          </cell>
          <cell r="AP856">
            <v>0</v>
          </cell>
          <cell r="AQ856">
            <v>0</v>
          </cell>
          <cell r="AR856">
            <v>466</v>
          </cell>
          <cell r="BF856">
            <v>411.7</v>
          </cell>
          <cell r="BG856">
            <v>428.16800000000001</v>
          </cell>
          <cell r="BH856">
            <v>425.08765467625904</v>
          </cell>
          <cell r="BI856">
            <v>484</v>
          </cell>
          <cell r="BJ856">
            <v>0</v>
          </cell>
        </row>
        <row r="857">
          <cell r="D857" t="str">
            <v>Univerzita veterinárskeho lekárstva a farmácie v Košiciach</v>
          </cell>
          <cell r="E857">
            <v>0</v>
          </cell>
          <cell r="AN857">
            <v>2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43</v>
          </cell>
          <cell r="BJ857">
            <v>0</v>
          </cell>
        </row>
        <row r="858">
          <cell r="D858" t="str">
            <v>Univerzita veterinárskeho lekárstva a farmácie v Košiciach</v>
          </cell>
          <cell r="E858">
            <v>0</v>
          </cell>
          <cell r="AN858">
            <v>25</v>
          </cell>
          <cell r="AO858">
            <v>29</v>
          </cell>
          <cell r="AP858">
            <v>0</v>
          </cell>
          <cell r="AQ858">
            <v>0</v>
          </cell>
          <cell r="AR858">
            <v>25</v>
          </cell>
          <cell r="BF858">
            <v>21.1</v>
          </cell>
          <cell r="BG858">
            <v>93.051000000000016</v>
          </cell>
          <cell r="BH858">
            <v>93.051000000000016</v>
          </cell>
          <cell r="BI858">
            <v>29</v>
          </cell>
          <cell r="BJ858">
            <v>0</v>
          </cell>
        </row>
        <row r="859">
          <cell r="D859" t="str">
            <v>Univerzita veterinárskeho lekárstva a farmácie v Košiciach</v>
          </cell>
          <cell r="E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10</v>
          </cell>
          <cell r="BJ859">
            <v>0</v>
          </cell>
        </row>
        <row r="860">
          <cell r="D860" t="str">
            <v>Univerzita Pavla Jozefa Šafárika v Košiciach</v>
          </cell>
          <cell r="E860" t="str">
            <v>Právnická fakulta</v>
          </cell>
          <cell r="AN860">
            <v>1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167</v>
          </cell>
          <cell r="BJ860">
            <v>0</v>
          </cell>
        </row>
        <row r="861">
          <cell r="D861" t="str">
            <v>Univerzita Pavla Jozefa Šafárika v Košiciach</v>
          </cell>
          <cell r="E861" t="str">
            <v>Právnická fakulta</v>
          </cell>
          <cell r="AN861">
            <v>180</v>
          </cell>
          <cell r="AO861">
            <v>221</v>
          </cell>
          <cell r="AP861">
            <v>0</v>
          </cell>
          <cell r="AQ861">
            <v>0</v>
          </cell>
          <cell r="AR861">
            <v>180</v>
          </cell>
          <cell r="BF861">
            <v>270</v>
          </cell>
          <cell r="BG861">
            <v>270</v>
          </cell>
          <cell r="BH861">
            <v>210</v>
          </cell>
          <cell r="BI861">
            <v>221</v>
          </cell>
          <cell r="BJ861">
            <v>0</v>
          </cell>
        </row>
        <row r="862">
          <cell r="D862" t="str">
            <v>Univerzita Pavla Jozefa Šafárika v Košiciach</v>
          </cell>
          <cell r="E862" t="str">
            <v>Právnická fakulta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49</v>
          </cell>
          <cell r="BJ862">
            <v>0</v>
          </cell>
        </row>
        <row r="863">
          <cell r="D863" t="str">
            <v>Technická univerzita v Košiciach</v>
          </cell>
          <cell r="E863" t="str">
            <v>Fakulta materiálov, metalurgie a recyklácie</v>
          </cell>
          <cell r="AN863">
            <v>5</v>
          </cell>
          <cell r="AO863">
            <v>0</v>
          </cell>
          <cell r="AP863">
            <v>0</v>
          </cell>
          <cell r="AQ863">
            <v>5</v>
          </cell>
          <cell r="AR863">
            <v>5</v>
          </cell>
          <cell r="BF863">
            <v>15</v>
          </cell>
          <cell r="BG863">
            <v>31.95</v>
          </cell>
          <cell r="BH863">
            <v>31.95</v>
          </cell>
          <cell r="BI863">
            <v>5</v>
          </cell>
          <cell r="BJ863">
            <v>5</v>
          </cell>
        </row>
        <row r="864">
          <cell r="D864" t="str">
            <v>Technická univerzita v Košiciach</v>
          </cell>
          <cell r="E864" t="str">
            <v>Fakulta materiálov, metalurgie a recyklácie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4</v>
          </cell>
          <cell r="BJ864">
            <v>0</v>
          </cell>
        </row>
        <row r="865">
          <cell r="D865" t="str">
            <v>Technická univerzita v Košiciach</v>
          </cell>
          <cell r="E865" t="str">
            <v>Fakulta materiálov, metalurgie a recyklácie</v>
          </cell>
          <cell r="AN865">
            <v>2</v>
          </cell>
          <cell r="AO865">
            <v>0</v>
          </cell>
          <cell r="AP865">
            <v>0</v>
          </cell>
          <cell r="AQ865">
            <v>2</v>
          </cell>
          <cell r="AR865">
            <v>2</v>
          </cell>
          <cell r="BF865">
            <v>6</v>
          </cell>
          <cell r="BG865">
            <v>12.78</v>
          </cell>
          <cell r="BH865">
            <v>12.78</v>
          </cell>
          <cell r="BI865">
            <v>2</v>
          </cell>
          <cell r="BJ865">
            <v>2</v>
          </cell>
        </row>
        <row r="866">
          <cell r="D866" t="str">
            <v>Technická univerzita v Košiciach</v>
          </cell>
          <cell r="E866" t="str">
            <v>Fakulta materiálov, metalurgie a recyklácie</v>
          </cell>
          <cell r="AN866">
            <v>10</v>
          </cell>
          <cell r="AO866">
            <v>13</v>
          </cell>
          <cell r="AP866">
            <v>13</v>
          </cell>
          <cell r="AQ866">
            <v>10</v>
          </cell>
          <cell r="AR866">
            <v>10</v>
          </cell>
          <cell r="BF866">
            <v>15</v>
          </cell>
          <cell r="BG866">
            <v>22.2</v>
          </cell>
          <cell r="BH866">
            <v>22.2</v>
          </cell>
          <cell r="BI866">
            <v>13</v>
          </cell>
          <cell r="BJ866">
            <v>0</v>
          </cell>
        </row>
        <row r="867">
          <cell r="D867" t="str">
            <v>Technická univerzita v Košiciach</v>
          </cell>
          <cell r="E867" t="str">
            <v>Fakulta umení</v>
          </cell>
          <cell r="AN867">
            <v>4</v>
          </cell>
          <cell r="AO867">
            <v>0</v>
          </cell>
          <cell r="AP867">
            <v>0</v>
          </cell>
          <cell r="AQ867">
            <v>0</v>
          </cell>
          <cell r="AR867">
            <v>4</v>
          </cell>
          <cell r="BF867">
            <v>12</v>
          </cell>
          <cell r="BG867">
            <v>13.200000000000001</v>
          </cell>
          <cell r="BH867">
            <v>13.200000000000001</v>
          </cell>
          <cell r="BI867">
            <v>4</v>
          </cell>
          <cell r="BJ867">
            <v>4</v>
          </cell>
        </row>
        <row r="868">
          <cell r="D868" t="str">
            <v>Technická univerzita v Košiciach</v>
          </cell>
          <cell r="E868" t="str">
            <v>Fakulta umení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1</v>
          </cell>
          <cell r="BJ868">
            <v>0</v>
          </cell>
        </row>
        <row r="869">
          <cell r="D869" t="str">
            <v>Technická univerzita v Košiciach</v>
          </cell>
          <cell r="E869" t="str">
            <v>Fakulta umení</v>
          </cell>
          <cell r="AN869">
            <v>56</v>
          </cell>
          <cell r="AO869">
            <v>58</v>
          </cell>
          <cell r="AP869">
            <v>0</v>
          </cell>
          <cell r="AQ869">
            <v>0</v>
          </cell>
          <cell r="AR869">
            <v>56</v>
          </cell>
          <cell r="BF869">
            <v>50.9</v>
          </cell>
          <cell r="BG869">
            <v>164.40699999999998</v>
          </cell>
          <cell r="BH869">
            <v>150.70641666666666</v>
          </cell>
          <cell r="BI869">
            <v>58</v>
          </cell>
          <cell r="BJ869">
            <v>0</v>
          </cell>
        </row>
        <row r="870">
          <cell r="D870" t="str">
            <v>Technická univerzita v Košiciach</v>
          </cell>
          <cell r="E870" t="str">
            <v>Fakulta umení</v>
          </cell>
          <cell r="AN870">
            <v>5</v>
          </cell>
          <cell r="AO870">
            <v>0</v>
          </cell>
          <cell r="AP870">
            <v>0</v>
          </cell>
          <cell r="AQ870">
            <v>0</v>
          </cell>
          <cell r="AR870">
            <v>5</v>
          </cell>
          <cell r="BF870">
            <v>15</v>
          </cell>
          <cell r="BG870">
            <v>16.5</v>
          </cell>
          <cell r="BH870">
            <v>16.5</v>
          </cell>
          <cell r="BI870">
            <v>5</v>
          </cell>
          <cell r="BJ870">
            <v>5</v>
          </cell>
        </row>
        <row r="871">
          <cell r="D871" t="str">
            <v>Technická univerzita v Košiciach</v>
          </cell>
          <cell r="E871" t="str">
            <v>Stavebná fakulta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4</v>
          </cell>
          <cell r="BJ871">
            <v>0</v>
          </cell>
        </row>
        <row r="872">
          <cell r="D872" t="str">
            <v>Technická univerzita v Košiciach</v>
          </cell>
          <cell r="E872" t="str">
            <v>Stavebná fakulta</v>
          </cell>
          <cell r="AN872">
            <v>4</v>
          </cell>
          <cell r="AO872">
            <v>0</v>
          </cell>
          <cell r="AP872">
            <v>0</v>
          </cell>
          <cell r="AQ872">
            <v>4</v>
          </cell>
          <cell r="AR872">
            <v>4</v>
          </cell>
          <cell r="BF872">
            <v>12</v>
          </cell>
          <cell r="BG872">
            <v>25.56</v>
          </cell>
          <cell r="BH872">
            <v>25.56</v>
          </cell>
          <cell r="BI872">
            <v>4</v>
          </cell>
          <cell r="BJ872">
            <v>4</v>
          </cell>
        </row>
        <row r="873">
          <cell r="D873" t="str">
            <v>Technická univerzita v Košiciach</v>
          </cell>
          <cell r="E873" t="str">
            <v>Stavebná fakulta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43</v>
          </cell>
          <cell r="BJ873">
            <v>0</v>
          </cell>
        </row>
        <row r="874">
          <cell r="D874" t="str">
            <v>Technická univerzita v Košiciach</v>
          </cell>
          <cell r="E874" t="str">
            <v>Stavebná fakulta</v>
          </cell>
          <cell r="AN874">
            <v>85</v>
          </cell>
          <cell r="AO874">
            <v>95</v>
          </cell>
          <cell r="AP874">
            <v>95</v>
          </cell>
          <cell r="AQ874">
            <v>85</v>
          </cell>
          <cell r="AR874">
            <v>85</v>
          </cell>
          <cell r="BF874">
            <v>67.599999999999994</v>
          </cell>
          <cell r="BG874">
            <v>100.04799999999999</v>
          </cell>
          <cell r="BH874">
            <v>100.04799999999999</v>
          </cell>
          <cell r="BI874">
            <v>95</v>
          </cell>
          <cell r="BJ874">
            <v>0</v>
          </cell>
        </row>
        <row r="875">
          <cell r="D875" t="str">
            <v>Technická univerzita v Košiciach</v>
          </cell>
          <cell r="E875" t="str">
            <v>Stavebná fakulta</v>
          </cell>
          <cell r="AN875">
            <v>8</v>
          </cell>
          <cell r="AO875">
            <v>0</v>
          </cell>
          <cell r="AP875">
            <v>0</v>
          </cell>
          <cell r="AQ875">
            <v>0</v>
          </cell>
          <cell r="AR875">
            <v>8</v>
          </cell>
          <cell r="BF875">
            <v>24</v>
          </cell>
          <cell r="BG875">
            <v>51.12</v>
          </cell>
          <cell r="BH875">
            <v>34.080000000000005</v>
          </cell>
          <cell r="BI875">
            <v>8</v>
          </cell>
          <cell r="BJ875">
            <v>8</v>
          </cell>
        </row>
        <row r="876">
          <cell r="D876" t="str">
            <v>Univerzita Pavla Jozefa Šafárika v Košiciach</v>
          </cell>
          <cell r="E876" t="str">
            <v>Lekárska fakulta</v>
          </cell>
          <cell r="AN876">
            <v>3</v>
          </cell>
          <cell r="AO876">
            <v>0</v>
          </cell>
          <cell r="AP876">
            <v>0</v>
          </cell>
          <cell r="AQ876">
            <v>0</v>
          </cell>
          <cell r="AR876">
            <v>3</v>
          </cell>
          <cell r="BF876">
            <v>9</v>
          </cell>
          <cell r="BG876">
            <v>30.69</v>
          </cell>
          <cell r="BH876">
            <v>30.69</v>
          </cell>
          <cell r="BI876">
            <v>3</v>
          </cell>
          <cell r="BJ876">
            <v>3</v>
          </cell>
        </row>
        <row r="877">
          <cell r="D877" t="str">
            <v>Univerzita Pavla Jozefa Šafárika v Košiciach</v>
          </cell>
          <cell r="E877" t="str">
            <v>Lekárska fakulta</v>
          </cell>
          <cell r="AN877">
            <v>6</v>
          </cell>
          <cell r="AO877">
            <v>0</v>
          </cell>
          <cell r="AP877">
            <v>0</v>
          </cell>
          <cell r="AQ877">
            <v>0</v>
          </cell>
          <cell r="AR877">
            <v>6</v>
          </cell>
          <cell r="BF877">
            <v>18</v>
          </cell>
          <cell r="BG877">
            <v>61.38</v>
          </cell>
          <cell r="BH877">
            <v>61.38</v>
          </cell>
          <cell r="BI877">
            <v>6</v>
          </cell>
          <cell r="BJ877">
            <v>6</v>
          </cell>
        </row>
        <row r="878">
          <cell r="D878" t="str">
            <v>Univerzita Pavla Jozefa Šafárika v Košiciach</v>
          </cell>
          <cell r="E878" t="str">
            <v>Lekárska fakulta</v>
          </cell>
          <cell r="AN878">
            <v>17</v>
          </cell>
          <cell r="AO878">
            <v>0</v>
          </cell>
          <cell r="AP878">
            <v>0</v>
          </cell>
          <cell r="AQ878">
            <v>0</v>
          </cell>
          <cell r="AR878">
            <v>17</v>
          </cell>
          <cell r="BF878">
            <v>51</v>
          </cell>
          <cell r="BG878">
            <v>108.63</v>
          </cell>
          <cell r="BH878">
            <v>108.63</v>
          </cell>
          <cell r="BI878">
            <v>17</v>
          </cell>
          <cell r="BJ878">
            <v>17</v>
          </cell>
        </row>
        <row r="879">
          <cell r="D879" t="str">
            <v>Univerzita Pavla Jozefa Šafárika v Košiciach</v>
          </cell>
          <cell r="E879" t="str">
            <v>Lekárska fakulta</v>
          </cell>
          <cell r="AN879">
            <v>5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5</v>
          </cell>
          <cell r="BJ879">
            <v>0</v>
          </cell>
        </row>
        <row r="880">
          <cell r="D880" t="str">
            <v>Univerzita Pavla Jozefa Šafárika v Košiciach</v>
          </cell>
          <cell r="E880" t="str">
            <v>Lekárska fakulta</v>
          </cell>
          <cell r="AN880">
            <v>1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1</v>
          </cell>
          <cell r="BJ880">
            <v>0</v>
          </cell>
        </row>
        <row r="881">
          <cell r="D881" t="str">
            <v>Univerzita Pavla Jozefa Šafárika v Košiciach</v>
          </cell>
          <cell r="E881" t="str">
            <v>Právnická fakulta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9</v>
          </cell>
          <cell r="BJ881">
            <v>0</v>
          </cell>
        </row>
        <row r="882">
          <cell r="D882" t="str">
            <v>Univerzita Pavla Jozefa Šafárika v Košiciach</v>
          </cell>
          <cell r="E882" t="str">
            <v>Právnická fakulta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7</v>
          </cell>
          <cell r="BJ882">
            <v>0</v>
          </cell>
        </row>
        <row r="883">
          <cell r="D883" t="str">
            <v>Univerzita Pavla Jozefa Šafárika v Košiciach</v>
          </cell>
          <cell r="E883" t="str">
            <v>Právnická fakulta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9</v>
          </cell>
          <cell r="BJ883">
            <v>0</v>
          </cell>
        </row>
        <row r="884">
          <cell r="D884" t="str">
            <v>Univerzita Komenského v Bratislave</v>
          </cell>
          <cell r="E884" t="str">
            <v>Rímskokatolícka cyrilometodská bohoslovecká fakulta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11</v>
          </cell>
          <cell r="BJ884">
            <v>0</v>
          </cell>
        </row>
        <row r="885">
          <cell r="D885" t="str">
            <v>Technická univerzita v Košiciach</v>
          </cell>
          <cell r="E885" t="str">
            <v>Fakulta výrobných technológií so sídlom v Prešove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5</v>
          </cell>
          <cell r="BJ885">
            <v>0</v>
          </cell>
        </row>
        <row r="886">
          <cell r="D886" t="str">
            <v>Technická univerzita v Košiciach</v>
          </cell>
          <cell r="E886" t="str">
            <v>Fakulta výrobných technológií so sídlom v Prešove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20</v>
          </cell>
          <cell r="BJ886">
            <v>0</v>
          </cell>
        </row>
        <row r="887">
          <cell r="D887" t="str">
            <v>Technická univerzita v Košiciach</v>
          </cell>
          <cell r="E887" t="str">
            <v>Fakulta výrobných technológií so sídlom v Prešove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9</v>
          </cell>
          <cell r="BJ887">
            <v>0</v>
          </cell>
        </row>
        <row r="888">
          <cell r="D888" t="str">
            <v>Technická univerzita v Košiciach</v>
          </cell>
          <cell r="E888" t="str">
            <v>Fakulta výrobných technológií so sídlom v Prešove</v>
          </cell>
          <cell r="AN888">
            <v>192</v>
          </cell>
          <cell r="AO888">
            <v>204</v>
          </cell>
          <cell r="AP888">
            <v>204</v>
          </cell>
          <cell r="AQ888">
            <v>192</v>
          </cell>
          <cell r="AR888">
            <v>192</v>
          </cell>
          <cell r="BF888">
            <v>168.3</v>
          </cell>
          <cell r="BG888">
            <v>249.084</v>
          </cell>
          <cell r="BH888">
            <v>249.084</v>
          </cell>
          <cell r="BI888">
            <v>204</v>
          </cell>
          <cell r="BJ888">
            <v>0</v>
          </cell>
        </row>
        <row r="889">
          <cell r="D889" t="str">
            <v>Technická univerzita v Košiciach</v>
          </cell>
          <cell r="E889" t="str">
            <v>Fakulta výrobných technológií so sídlom v Prešove</v>
          </cell>
          <cell r="AN889">
            <v>123</v>
          </cell>
          <cell r="AO889">
            <v>132</v>
          </cell>
          <cell r="AP889">
            <v>132</v>
          </cell>
          <cell r="AQ889">
            <v>123</v>
          </cell>
          <cell r="AR889">
            <v>123</v>
          </cell>
          <cell r="BF889">
            <v>106.8</v>
          </cell>
          <cell r="BG889">
            <v>158.06399999999999</v>
          </cell>
          <cell r="BH889">
            <v>158.06399999999999</v>
          </cell>
          <cell r="BI889">
            <v>132</v>
          </cell>
          <cell r="BJ889">
            <v>0</v>
          </cell>
        </row>
        <row r="890">
          <cell r="D890" t="str">
            <v>Technická univerzita v Košiciach</v>
          </cell>
          <cell r="E890" t="str">
            <v>Fakulta výrobných technológií so sídlom v Prešove</v>
          </cell>
          <cell r="AN890">
            <v>76</v>
          </cell>
          <cell r="AO890">
            <v>77</v>
          </cell>
          <cell r="AP890">
            <v>77</v>
          </cell>
          <cell r="AQ890">
            <v>76</v>
          </cell>
          <cell r="AR890">
            <v>76</v>
          </cell>
          <cell r="BF890">
            <v>66.7</v>
          </cell>
          <cell r="BG890">
            <v>98.716000000000008</v>
          </cell>
          <cell r="BH890">
            <v>94.11991093117409</v>
          </cell>
          <cell r="BI890">
            <v>77</v>
          </cell>
          <cell r="BJ890">
            <v>0</v>
          </cell>
        </row>
        <row r="891">
          <cell r="D891" t="str">
            <v>Technická univerzita v Košiciach</v>
          </cell>
          <cell r="E891" t="str">
            <v>Fakulta výrobných technológií so sídlom v Prešove</v>
          </cell>
          <cell r="AN891">
            <v>48</v>
          </cell>
          <cell r="AO891">
            <v>50</v>
          </cell>
          <cell r="AP891">
            <v>50</v>
          </cell>
          <cell r="AQ891">
            <v>48</v>
          </cell>
          <cell r="AR891">
            <v>48</v>
          </cell>
          <cell r="BF891">
            <v>41.7</v>
          </cell>
          <cell r="BG891">
            <v>61.716000000000001</v>
          </cell>
          <cell r="BH891">
            <v>61.716000000000001</v>
          </cell>
          <cell r="BI891">
            <v>50</v>
          </cell>
          <cell r="BJ891">
            <v>0</v>
          </cell>
        </row>
        <row r="892">
          <cell r="D892" t="str">
            <v>Technická univerzita v Košiciach</v>
          </cell>
          <cell r="E892" t="str">
            <v>Fakulta výrobných technológií so sídlom v Prešove</v>
          </cell>
          <cell r="AN892">
            <v>0</v>
          </cell>
          <cell r="AO892">
            <v>1</v>
          </cell>
          <cell r="AP892">
            <v>1</v>
          </cell>
          <cell r="AQ892">
            <v>0</v>
          </cell>
          <cell r="AR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1</v>
          </cell>
          <cell r="BJ892">
            <v>0</v>
          </cell>
        </row>
        <row r="893">
          <cell r="D893" t="str">
            <v>Technická univerzita v Košiciach</v>
          </cell>
          <cell r="E893" t="str">
            <v>Fakulta elektrotechniky a informatiky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5</v>
          </cell>
          <cell r="BJ893">
            <v>0</v>
          </cell>
        </row>
        <row r="894">
          <cell r="D894" t="str">
            <v>Technická univerzita v Košiciach</v>
          </cell>
          <cell r="E894" t="str">
            <v>Fakulta elektrotechniky a informatiky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2</v>
          </cell>
          <cell r="BJ894">
            <v>0</v>
          </cell>
        </row>
        <row r="895">
          <cell r="D895" t="str">
            <v>Technická univerzita v Košiciach</v>
          </cell>
          <cell r="E895" t="str">
            <v>Fakulta elektrotechniky a informatiky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1</v>
          </cell>
          <cell r="BJ895">
            <v>0</v>
          </cell>
        </row>
        <row r="896">
          <cell r="D896" t="str">
            <v>Technická univerzita v Košiciach</v>
          </cell>
          <cell r="E896" t="str">
            <v>Fakulta elektrotechniky a informatiky</v>
          </cell>
          <cell r="AN896">
            <v>19</v>
          </cell>
          <cell r="AO896">
            <v>0</v>
          </cell>
          <cell r="AP896">
            <v>0</v>
          </cell>
          <cell r="AQ896">
            <v>19</v>
          </cell>
          <cell r="AR896">
            <v>19</v>
          </cell>
          <cell r="BF896">
            <v>57</v>
          </cell>
          <cell r="BG896">
            <v>121.41</v>
          </cell>
          <cell r="BH896">
            <v>121.41</v>
          </cell>
          <cell r="BI896">
            <v>19</v>
          </cell>
          <cell r="BJ896">
            <v>19</v>
          </cell>
        </row>
        <row r="897">
          <cell r="D897" t="str">
            <v>Technická univerzita v Košiciach</v>
          </cell>
          <cell r="E897" t="str">
            <v>Fakulta elektrotechniky a informatiky</v>
          </cell>
          <cell r="AN897">
            <v>4</v>
          </cell>
          <cell r="AO897">
            <v>0</v>
          </cell>
          <cell r="AP897">
            <v>0</v>
          </cell>
          <cell r="AQ897">
            <v>4</v>
          </cell>
          <cell r="AR897">
            <v>4</v>
          </cell>
          <cell r="BF897">
            <v>12</v>
          </cell>
          <cell r="BG897">
            <v>25.56</v>
          </cell>
          <cell r="BH897">
            <v>25.56</v>
          </cell>
          <cell r="BI897">
            <v>4</v>
          </cell>
          <cell r="BJ897">
            <v>4</v>
          </cell>
        </row>
        <row r="898">
          <cell r="D898" t="str">
            <v>Technická univerzita v Košiciach</v>
          </cell>
          <cell r="E898" t="str">
            <v>Fakulta elektrotechniky a informatiky</v>
          </cell>
          <cell r="AN898">
            <v>6</v>
          </cell>
          <cell r="AO898">
            <v>0</v>
          </cell>
          <cell r="AP898">
            <v>0</v>
          </cell>
          <cell r="AQ898">
            <v>6</v>
          </cell>
          <cell r="AR898">
            <v>6</v>
          </cell>
          <cell r="BF898">
            <v>18</v>
          </cell>
          <cell r="BG898">
            <v>38.339999999999996</v>
          </cell>
          <cell r="BH898">
            <v>38.339999999999996</v>
          </cell>
          <cell r="BI898">
            <v>6</v>
          </cell>
          <cell r="BJ898">
            <v>6</v>
          </cell>
        </row>
        <row r="899">
          <cell r="D899" t="str">
            <v>Technická univerzita v Košiciach</v>
          </cell>
          <cell r="E899" t="str">
            <v>Fakulta elektrotechniky a informatiky</v>
          </cell>
          <cell r="AN899">
            <v>3</v>
          </cell>
          <cell r="AO899">
            <v>0</v>
          </cell>
          <cell r="AP899">
            <v>0</v>
          </cell>
          <cell r="AQ899">
            <v>3</v>
          </cell>
          <cell r="AR899">
            <v>3</v>
          </cell>
          <cell r="BF899">
            <v>9</v>
          </cell>
          <cell r="BG899">
            <v>19.169999999999998</v>
          </cell>
          <cell r="BH899">
            <v>19.169999999999998</v>
          </cell>
          <cell r="BI899">
            <v>3</v>
          </cell>
          <cell r="BJ899">
            <v>3</v>
          </cell>
        </row>
        <row r="900">
          <cell r="D900" t="str">
            <v>Technická univerzita v Košiciach</v>
          </cell>
          <cell r="E900" t="str">
            <v>Fakulta elektrotechniky a informatiky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1</v>
          </cell>
          <cell r="BJ900">
            <v>0</v>
          </cell>
        </row>
        <row r="901">
          <cell r="D901" t="str">
            <v>Technická univerzita v Košiciach</v>
          </cell>
          <cell r="E901" t="str">
            <v>Fakulta elektrotechniky a informatiky</v>
          </cell>
          <cell r="AN901">
            <v>2</v>
          </cell>
          <cell r="AO901">
            <v>0</v>
          </cell>
          <cell r="AP901">
            <v>0</v>
          </cell>
          <cell r="AQ901">
            <v>2</v>
          </cell>
          <cell r="AR901">
            <v>2</v>
          </cell>
          <cell r="BF901">
            <v>6</v>
          </cell>
          <cell r="BG901">
            <v>12.78</v>
          </cell>
          <cell r="BH901">
            <v>12.78</v>
          </cell>
          <cell r="BI901">
            <v>2</v>
          </cell>
          <cell r="BJ901">
            <v>2</v>
          </cell>
        </row>
        <row r="902">
          <cell r="D902" t="str">
            <v>Technická univerzita v Košiciach</v>
          </cell>
          <cell r="E902" t="str">
            <v>Fakulta elektrotechniky a informatiky</v>
          </cell>
          <cell r="AN902">
            <v>2</v>
          </cell>
          <cell r="AO902">
            <v>0</v>
          </cell>
          <cell r="AP902">
            <v>0</v>
          </cell>
          <cell r="AQ902">
            <v>2</v>
          </cell>
          <cell r="AR902">
            <v>2</v>
          </cell>
          <cell r="BF902">
            <v>6</v>
          </cell>
          <cell r="BG902">
            <v>12.78</v>
          </cell>
          <cell r="BH902">
            <v>12.78</v>
          </cell>
          <cell r="BI902">
            <v>2</v>
          </cell>
          <cell r="BJ902">
            <v>2</v>
          </cell>
        </row>
        <row r="903">
          <cell r="D903" t="str">
            <v>Technická univerzita v Košiciach</v>
          </cell>
          <cell r="E903" t="str">
            <v>Fakulta elektrotechniky a informatiky</v>
          </cell>
          <cell r="AN903">
            <v>8</v>
          </cell>
          <cell r="AO903">
            <v>0</v>
          </cell>
          <cell r="AP903">
            <v>0</v>
          </cell>
          <cell r="AQ903">
            <v>8</v>
          </cell>
          <cell r="AR903">
            <v>8</v>
          </cell>
          <cell r="BF903">
            <v>24</v>
          </cell>
          <cell r="BG903">
            <v>51.12</v>
          </cell>
          <cell r="BH903">
            <v>51.12</v>
          </cell>
          <cell r="BI903">
            <v>8</v>
          </cell>
          <cell r="BJ903">
            <v>8</v>
          </cell>
        </row>
        <row r="904">
          <cell r="D904" t="str">
            <v>Technická univerzita v Košiciach</v>
          </cell>
          <cell r="E904" t="str">
            <v>Fakulta elektrotechniky a informatiky</v>
          </cell>
          <cell r="AN904">
            <v>290</v>
          </cell>
          <cell r="AO904">
            <v>303</v>
          </cell>
          <cell r="AP904">
            <v>0</v>
          </cell>
          <cell r="AQ904">
            <v>0</v>
          </cell>
          <cell r="AR904">
            <v>290</v>
          </cell>
          <cell r="BF904">
            <v>435</v>
          </cell>
          <cell r="BG904">
            <v>643.79999999999995</v>
          </cell>
          <cell r="BH904">
            <v>597.07258064516122</v>
          </cell>
          <cell r="BI904">
            <v>303</v>
          </cell>
          <cell r="BJ904">
            <v>0</v>
          </cell>
        </row>
        <row r="905">
          <cell r="D905" t="str">
            <v>Technická univerzita v Košiciach</v>
          </cell>
          <cell r="E905" t="str">
            <v>Fakulta elektrotechniky a informatiky</v>
          </cell>
          <cell r="AN905">
            <v>261</v>
          </cell>
          <cell r="AO905">
            <v>302</v>
          </cell>
          <cell r="AP905">
            <v>302</v>
          </cell>
          <cell r="AQ905">
            <v>261</v>
          </cell>
          <cell r="AR905">
            <v>261</v>
          </cell>
          <cell r="BF905">
            <v>218.39999999999998</v>
          </cell>
          <cell r="BG905">
            <v>323.23199999999997</v>
          </cell>
          <cell r="BH905">
            <v>323.23199999999997</v>
          </cell>
          <cell r="BI905">
            <v>302</v>
          </cell>
          <cell r="BJ905">
            <v>0</v>
          </cell>
        </row>
        <row r="906">
          <cell r="D906" t="str">
            <v>Technická univerzita v Košiciach</v>
          </cell>
          <cell r="E906" t="str">
            <v>Fakulta elektrotechniky a informatiky</v>
          </cell>
          <cell r="AN906">
            <v>102</v>
          </cell>
          <cell r="AO906">
            <v>113</v>
          </cell>
          <cell r="AP906">
            <v>113</v>
          </cell>
          <cell r="AQ906">
            <v>102</v>
          </cell>
          <cell r="AR906">
            <v>102</v>
          </cell>
          <cell r="BF906">
            <v>87.3</v>
          </cell>
          <cell r="BG906">
            <v>129.20400000000001</v>
          </cell>
          <cell r="BH906">
            <v>129.20400000000001</v>
          </cell>
          <cell r="BI906">
            <v>113</v>
          </cell>
          <cell r="BJ906">
            <v>0</v>
          </cell>
        </row>
        <row r="907">
          <cell r="D907" t="str">
            <v>Technická univerzita v Košiciach</v>
          </cell>
          <cell r="E907" t="str">
            <v>Fakulta elektrotechniky a informatiky</v>
          </cell>
          <cell r="AN907">
            <v>174</v>
          </cell>
          <cell r="AO907">
            <v>192</v>
          </cell>
          <cell r="AP907">
            <v>192</v>
          </cell>
          <cell r="AQ907">
            <v>174</v>
          </cell>
          <cell r="AR907">
            <v>174</v>
          </cell>
          <cell r="BF907">
            <v>147.30000000000001</v>
          </cell>
          <cell r="BG907">
            <v>218.00400000000002</v>
          </cell>
          <cell r="BH907">
            <v>218.00400000000002</v>
          </cell>
          <cell r="BI907">
            <v>192</v>
          </cell>
          <cell r="BJ907">
            <v>0</v>
          </cell>
        </row>
        <row r="908">
          <cell r="D908" t="str">
            <v>Technická univerzita v Košiciach</v>
          </cell>
          <cell r="E908" t="str">
            <v>Fakulta baníctva, ekológie, riadenia a geotechnológií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5</v>
          </cell>
          <cell r="BJ908">
            <v>0</v>
          </cell>
        </row>
        <row r="909">
          <cell r="D909" t="str">
            <v>Technická univerzita v Košiciach</v>
          </cell>
          <cell r="E909" t="str">
            <v>Fakulta baníctva, ekológie, riadenia a geotechnológií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15</v>
          </cell>
          <cell r="BJ909">
            <v>0</v>
          </cell>
        </row>
        <row r="910">
          <cell r="D910" t="str">
            <v>Technická univerzita v Košiciach</v>
          </cell>
          <cell r="E910" t="str">
            <v>Fakulta baníctva, ekológie, riadenia a geotechnológií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3</v>
          </cell>
          <cell r="BJ910">
            <v>0</v>
          </cell>
        </row>
        <row r="911">
          <cell r="D911" t="str">
            <v>Technická univerzita v Košiciach</v>
          </cell>
          <cell r="E911" t="str">
            <v>Fakulta baníctva, ekológie, riadenia a geotechnológií</v>
          </cell>
          <cell r="AN911">
            <v>59</v>
          </cell>
          <cell r="AO911">
            <v>62</v>
          </cell>
          <cell r="AP911">
            <v>0</v>
          </cell>
          <cell r="AQ911">
            <v>0</v>
          </cell>
          <cell r="AR911">
            <v>59</v>
          </cell>
          <cell r="BF911">
            <v>88.5</v>
          </cell>
          <cell r="BG911">
            <v>130.97999999999999</v>
          </cell>
          <cell r="BH911">
            <v>101.04171428571428</v>
          </cell>
          <cell r="BI911">
            <v>62</v>
          </cell>
          <cell r="BJ911">
            <v>0</v>
          </cell>
        </row>
        <row r="912">
          <cell r="D912" t="str">
            <v>Technická univerzita v Košiciach</v>
          </cell>
          <cell r="E912" t="str">
            <v>Fakulta baníctva, ekológie, riadenia a geotechnológií</v>
          </cell>
          <cell r="AN912">
            <v>38</v>
          </cell>
          <cell r="AO912">
            <v>48</v>
          </cell>
          <cell r="AP912">
            <v>0</v>
          </cell>
          <cell r="AQ912">
            <v>0</v>
          </cell>
          <cell r="AR912">
            <v>38</v>
          </cell>
          <cell r="BF912">
            <v>31.7</v>
          </cell>
          <cell r="BG912">
            <v>46.915999999999997</v>
          </cell>
          <cell r="BH912">
            <v>42.650909090909089</v>
          </cell>
          <cell r="BI912">
            <v>48</v>
          </cell>
          <cell r="BJ912">
            <v>0</v>
          </cell>
        </row>
        <row r="913">
          <cell r="D913" t="str">
            <v>Technická univerzita v Košiciach</v>
          </cell>
          <cell r="E913" t="str">
            <v>Fakulta baníctva, ekológie, riadenia a geotechnológií</v>
          </cell>
          <cell r="AN913">
            <v>1</v>
          </cell>
          <cell r="AO913">
            <v>3</v>
          </cell>
          <cell r="AP913">
            <v>3</v>
          </cell>
          <cell r="AQ913">
            <v>1</v>
          </cell>
          <cell r="AR913">
            <v>1</v>
          </cell>
          <cell r="BF913">
            <v>0.7</v>
          </cell>
          <cell r="BG913">
            <v>1.036</v>
          </cell>
          <cell r="BH913">
            <v>1.036</v>
          </cell>
          <cell r="BI913">
            <v>3</v>
          </cell>
          <cell r="BJ913">
            <v>0</v>
          </cell>
        </row>
        <row r="914">
          <cell r="D914" t="str">
            <v>Technická univerzita v Košiciach</v>
          </cell>
          <cell r="E914" t="str">
            <v>Fakulta baníctva, ekológie, riadenia a geotechnológií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7</v>
          </cell>
          <cell r="BJ914">
            <v>0</v>
          </cell>
        </row>
        <row r="915">
          <cell r="D915" t="str">
            <v>Technická univerzita v Košiciach</v>
          </cell>
          <cell r="E915" t="str">
            <v>Fakulta baníctva, ekológie, riadenia a geotechnológií</v>
          </cell>
          <cell r="AN915">
            <v>136</v>
          </cell>
          <cell r="AO915">
            <v>145</v>
          </cell>
          <cell r="AP915">
            <v>145</v>
          </cell>
          <cell r="AQ915">
            <v>136</v>
          </cell>
          <cell r="AR915">
            <v>136</v>
          </cell>
          <cell r="BF915">
            <v>111.4</v>
          </cell>
          <cell r="BG915">
            <v>164.87200000000001</v>
          </cell>
          <cell r="BH915">
            <v>164.87200000000001</v>
          </cell>
          <cell r="BI915">
            <v>145</v>
          </cell>
          <cell r="BJ915">
            <v>0</v>
          </cell>
        </row>
        <row r="916">
          <cell r="D916" t="str">
            <v>Technická univerzita v Košiciach</v>
          </cell>
          <cell r="E916" t="str">
            <v>Fakulta baníctva, ekológie, riadenia a geotechnológií</v>
          </cell>
          <cell r="AN916">
            <v>22</v>
          </cell>
          <cell r="AO916">
            <v>26</v>
          </cell>
          <cell r="AP916">
            <v>26</v>
          </cell>
          <cell r="AQ916">
            <v>22</v>
          </cell>
          <cell r="AR916">
            <v>22</v>
          </cell>
          <cell r="BF916">
            <v>17.799999999999997</v>
          </cell>
          <cell r="BG916">
            <v>26.343999999999994</v>
          </cell>
          <cell r="BH916">
            <v>26.343999999999994</v>
          </cell>
          <cell r="BI916">
            <v>26</v>
          </cell>
          <cell r="BJ916">
            <v>0</v>
          </cell>
        </row>
        <row r="917">
          <cell r="D917" t="str">
            <v>Technická univerzita v Košiciach</v>
          </cell>
          <cell r="E917" t="str">
            <v>Fakulta baníctva, ekológie, riadenia a geotechnológií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2</v>
          </cell>
          <cell r="BJ917">
            <v>0</v>
          </cell>
        </row>
        <row r="918">
          <cell r="D918" t="str">
            <v>Technická univerzita v Košiciach</v>
          </cell>
          <cell r="E918" t="str">
            <v>Fakulta baníctva, ekológie, riadenia a geotechnológií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3</v>
          </cell>
          <cell r="BJ918">
            <v>0</v>
          </cell>
        </row>
        <row r="919">
          <cell r="D919" t="str">
            <v>Univerzita Konštantína Filozofa v Nitre</v>
          </cell>
          <cell r="E919" t="str">
            <v>Fakulta prírodných vied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13</v>
          </cell>
          <cell r="BJ919">
            <v>0</v>
          </cell>
        </row>
        <row r="920">
          <cell r="D920" t="str">
            <v>Univerzita Konštantína Filozofa v Nitre</v>
          </cell>
          <cell r="E920" t="str">
            <v>Fakulta prírodných vied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10</v>
          </cell>
          <cell r="BJ920">
            <v>0</v>
          </cell>
        </row>
        <row r="921">
          <cell r="D921" t="str">
            <v>Univerzita Konštantína Filozofa v Nitre</v>
          </cell>
          <cell r="E921" t="str">
            <v>Fakulta prírodných vied</v>
          </cell>
          <cell r="AN921">
            <v>27</v>
          </cell>
          <cell r="AO921">
            <v>0</v>
          </cell>
          <cell r="AP921">
            <v>0</v>
          </cell>
          <cell r="AQ921">
            <v>0</v>
          </cell>
          <cell r="AR921">
            <v>27</v>
          </cell>
          <cell r="BF921">
            <v>81</v>
          </cell>
          <cell r="BG921">
            <v>172.53</v>
          </cell>
          <cell r="BH921">
            <v>147.88285714285715</v>
          </cell>
          <cell r="BI921">
            <v>27</v>
          </cell>
          <cell r="BJ921">
            <v>27</v>
          </cell>
        </row>
        <row r="922">
          <cell r="D922" t="str">
            <v>Univerzita Konštantína Filozofa v Nitre</v>
          </cell>
          <cell r="E922" t="str">
            <v>Fakulta prírodných vied</v>
          </cell>
          <cell r="AN922">
            <v>3</v>
          </cell>
          <cell r="AO922">
            <v>0</v>
          </cell>
          <cell r="AP922">
            <v>0</v>
          </cell>
          <cell r="AQ922">
            <v>3</v>
          </cell>
          <cell r="AR922">
            <v>3</v>
          </cell>
          <cell r="BF922">
            <v>9</v>
          </cell>
          <cell r="BG922">
            <v>19.169999999999998</v>
          </cell>
          <cell r="BH922">
            <v>19.169999999999998</v>
          </cell>
          <cell r="BI922">
            <v>3</v>
          </cell>
          <cell r="BJ922">
            <v>3</v>
          </cell>
        </row>
        <row r="923">
          <cell r="D923" t="str">
            <v>Univerzita Konštantína Filozofa v Nitre</v>
          </cell>
          <cell r="E923" t="str">
            <v>Fakulta prírodných vied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BF923">
            <v>0</v>
          </cell>
          <cell r="BG923">
            <v>0</v>
          </cell>
          <cell r="BH923">
            <v>0</v>
          </cell>
          <cell r="BI923">
            <v>72</v>
          </cell>
          <cell r="BJ923">
            <v>0</v>
          </cell>
        </row>
        <row r="924">
          <cell r="D924" t="str">
            <v>Univerzita Konštantína Filozofa v Nitre</v>
          </cell>
          <cell r="E924" t="str">
            <v>Fakulta prírodných vied</v>
          </cell>
          <cell r="AN924">
            <v>8</v>
          </cell>
          <cell r="AO924">
            <v>0</v>
          </cell>
          <cell r="AP924">
            <v>0</v>
          </cell>
          <cell r="AQ924">
            <v>8</v>
          </cell>
          <cell r="AR924">
            <v>8</v>
          </cell>
          <cell r="BF924">
            <v>24</v>
          </cell>
          <cell r="BG924">
            <v>51.12</v>
          </cell>
          <cell r="BH924">
            <v>51.12</v>
          </cell>
          <cell r="BI924">
            <v>8</v>
          </cell>
          <cell r="BJ924">
            <v>8</v>
          </cell>
        </row>
        <row r="925">
          <cell r="D925" t="str">
            <v>Univerzita Konštantína Filozofa v Nitre</v>
          </cell>
          <cell r="E925" t="str">
            <v>Fakulta prírodných vied</v>
          </cell>
          <cell r="AN925">
            <v>5</v>
          </cell>
          <cell r="AO925">
            <v>0</v>
          </cell>
          <cell r="AP925">
            <v>0</v>
          </cell>
          <cell r="AQ925">
            <v>5</v>
          </cell>
          <cell r="AR925">
            <v>5</v>
          </cell>
          <cell r="BF925">
            <v>15</v>
          </cell>
          <cell r="BG925">
            <v>31.95</v>
          </cell>
          <cell r="BH925">
            <v>31.95</v>
          </cell>
          <cell r="BI925">
            <v>5</v>
          </cell>
          <cell r="BJ925">
            <v>5</v>
          </cell>
        </row>
        <row r="926">
          <cell r="D926" t="str">
            <v>Univerzita Konštantína Filozofa v Nitre</v>
          </cell>
          <cell r="E926" t="str">
            <v>Fakulta prírodných vied</v>
          </cell>
          <cell r="AN926">
            <v>8</v>
          </cell>
          <cell r="AO926">
            <v>0</v>
          </cell>
          <cell r="AP926">
            <v>0</v>
          </cell>
          <cell r="AQ926">
            <v>8</v>
          </cell>
          <cell r="AR926">
            <v>8</v>
          </cell>
          <cell r="BF926">
            <v>24</v>
          </cell>
          <cell r="BG926">
            <v>51.12</v>
          </cell>
          <cell r="BH926">
            <v>51.12</v>
          </cell>
          <cell r="BI926">
            <v>8</v>
          </cell>
          <cell r="BJ926">
            <v>8</v>
          </cell>
        </row>
        <row r="927">
          <cell r="D927" t="str">
            <v>Univerzita Konštantína Filozofa v Nitre</v>
          </cell>
          <cell r="E927" t="str">
            <v>Fakulta prírodných vied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10</v>
          </cell>
          <cell r="BJ927">
            <v>0</v>
          </cell>
        </row>
        <row r="928">
          <cell r="D928" t="str">
            <v>Univerzita Konštantína Filozofa v Nitre</v>
          </cell>
          <cell r="E928" t="str">
            <v>Fakulta prírodných vied</v>
          </cell>
          <cell r="AN928">
            <v>74</v>
          </cell>
          <cell r="AO928">
            <v>79</v>
          </cell>
          <cell r="AP928">
            <v>0</v>
          </cell>
          <cell r="AQ928">
            <v>0</v>
          </cell>
          <cell r="AR928">
            <v>74</v>
          </cell>
          <cell r="BF928">
            <v>111</v>
          </cell>
          <cell r="BG928">
            <v>164.28</v>
          </cell>
          <cell r="BH928">
            <v>151.13760000000002</v>
          </cell>
          <cell r="BI928">
            <v>79</v>
          </cell>
          <cell r="BJ928">
            <v>0</v>
          </cell>
        </row>
        <row r="929">
          <cell r="D929" t="str">
            <v>Univerzita Konštantína Filozofa v Nitre</v>
          </cell>
          <cell r="E929" t="str">
            <v>Fakulta prírodných vied</v>
          </cell>
          <cell r="AN929">
            <v>5.5</v>
          </cell>
          <cell r="AO929">
            <v>6</v>
          </cell>
          <cell r="AP929">
            <v>6</v>
          </cell>
          <cell r="AQ929">
            <v>5.5</v>
          </cell>
          <cell r="AR929">
            <v>5.5</v>
          </cell>
          <cell r="BF929">
            <v>8.25</v>
          </cell>
          <cell r="BG929">
            <v>9.817499999999999</v>
          </cell>
          <cell r="BH929">
            <v>9.817499999999999</v>
          </cell>
          <cell r="BI929">
            <v>6</v>
          </cell>
          <cell r="BJ929">
            <v>0</v>
          </cell>
        </row>
        <row r="930">
          <cell r="D930" t="str">
            <v>Univerzita Konštantína Filozofa v Nitre</v>
          </cell>
          <cell r="E930" t="str">
            <v>Filozofická fakulta</v>
          </cell>
          <cell r="AN930">
            <v>28.5</v>
          </cell>
          <cell r="AO930">
            <v>31</v>
          </cell>
          <cell r="AP930">
            <v>0</v>
          </cell>
          <cell r="AQ930">
            <v>0</v>
          </cell>
          <cell r="AR930">
            <v>28.5</v>
          </cell>
          <cell r="BF930">
            <v>42.75</v>
          </cell>
          <cell r="BG930">
            <v>46.597500000000004</v>
          </cell>
          <cell r="BH930">
            <v>46.597500000000004</v>
          </cell>
          <cell r="BI930">
            <v>31</v>
          </cell>
          <cell r="BJ930">
            <v>0</v>
          </cell>
        </row>
        <row r="931">
          <cell r="D931" t="str">
            <v>Univerzita Konštantína Filozofa v Nitre</v>
          </cell>
          <cell r="E931" t="str">
            <v>Fakulta prírodných vied</v>
          </cell>
          <cell r="AN931">
            <v>44.5</v>
          </cell>
          <cell r="AO931">
            <v>50.5</v>
          </cell>
          <cell r="AP931">
            <v>50.5</v>
          </cell>
          <cell r="AQ931">
            <v>44.5</v>
          </cell>
          <cell r="AR931">
            <v>44.5</v>
          </cell>
          <cell r="BF931">
            <v>36.700000000000003</v>
          </cell>
          <cell r="BG931">
            <v>52.847999999999999</v>
          </cell>
          <cell r="BH931">
            <v>52.847999999999999</v>
          </cell>
          <cell r="BI931">
            <v>50.5</v>
          </cell>
          <cell r="BJ931">
            <v>0</v>
          </cell>
        </row>
        <row r="932">
          <cell r="D932" t="str">
            <v>Univerzita Konštantína Filozofa v Nitre</v>
          </cell>
          <cell r="E932" t="str">
            <v>Fakulta prírodných vied</v>
          </cell>
          <cell r="AN932">
            <v>15</v>
          </cell>
          <cell r="AO932">
            <v>21</v>
          </cell>
          <cell r="AP932">
            <v>21</v>
          </cell>
          <cell r="AQ932">
            <v>15</v>
          </cell>
          <cell r="AR932">
            <v>15</v>
          </cell>
          <cell r="BF932">
            <v>13.5</v>
          </cell>
          <cell r="BG932">
            <v>19.98</v>
          </cell>
          <cell r="BH932">
            <v>19.98</v>
          </cell>
          <cell r="BI932">
            <v>21</v>
          </cell>
          <cell r="BJ932">
            <v>0</v>
          </cell>
        </row>
        <row r="933">
          <cell r="D933" t="str">
            <v>Univerzita Konštantína Filozofa v Nitre</v>
          </cell>
          <cell r="E933" t="str">
            <v>Fakulta prírodných vied</v>
          </cell>
          <cell r="AN933">
            <v>4</v>
          </cell>
          <cell r="AO933">
            <v>7</v>
          </cell>
          <cell r="AP933">
            <v>0</v>
          </cell>
          <cell r="AQ933">
            <v>0</v>
          </cell>
          <cell r="AR933">
            <v>4</v>
          </cell>
          <cell r="BF933">
            <v>3.4</v>
          </cell>
          <cell r="BG933">
            <v>4.8959999999999999</v>
          </cell>
          <cell r="BH933">
            <v>4.8959999999999999</v>
          </cell>
          <cell r="BI933">
            <v>7</v>
          </cell>
          <cell r="BJ933">
            <v>0</v>
          </cell>
        </row>
        <row r="934">
          <cell r="D934" t="str">
            <v>Univerzita Konštantína Filozofa v Nitre</v>
          </cell>
          <cell r="E934" t="str">
            <v>Filozofická fakulta</v>
          </cell>
          <cell r="AN934">
            <v>64</v>
          </cell>
          <cell r="AO934">
            <v>74</v>
          </cell>
          <cell r="AP934">
            <v>0</v>
          </cell>
          <cell r="AQ934">
            <v>0</v>
          </cell>
          <cell r="AR934">
            <v>64</v>
          </cell>
          <cell r="BF934">
            <v>55.45</v>
          </cell>
          <cell r="BG934">
            <v>60.440500000000007</v>
          </cell>
          <cell r="BH934">
            <v>60.440500000000007</v>
          </cell>
          <cell r="BI934">
            <v>74</v>
          </cell>
          <cell r="BJ934">
            <v>0</v>
          </cell>
        </row>
        <row r="935">
          <cell r="D935" t="str">
            <v>Univerzita Konštantína Filozofa v Nitre</v>
          </cell>
          <cell r="E935" t="str">
            <v>Fakulta prírodných vied</v>
          </cell>
          <cell r="AN935">
            <v>75.5</v>
          </cell>
          <cell r="AO935">
            <v>82</v>
          </cell>
          <cell r="AP935">
            <v>82</v>
          </cell>
          <cell r="AQ935">
            <v>75.5</v>
          </cell>
          <cell r="AR935">
            <v>75.5</v>
          </cell>
          <cell r="BF935">
            <v>65</v>
          </cell>
          <cell r="BG935">
            <v>93.6</v>
          </cell>
          <cell r="BH935">
            <v>90.763636363636365</v>
          </cell>
          <cell r="BI935">
            <v>82</v>
          </cell>
          <cell r="BJ935">
            <v>0</v>
          </cell>
        </row>
        <row r="936">
          <cell r="D936" t="str">
            <v>Univerzita Konštantína Filozofa v Nitre</v>
          </cell>
          <cell r="E936" t="str">
            <v>Fakulta prírodných vied</v>
          </cell>
          <cell r="AN936">
            <v>18</v>
          </cell>
          <cell r="AO936">
            <v>22</v>
          </cell>
          <cell r="AP936">
            <v>22</v>
          </cell>
          <cell r="AQ936">
            <v>18</v>
          </cell>
          <cell r="AR936">
            <v>18</v>
          </cell>
          <cell r="BF936">
            <v>15.899999999999999</v>
          </cell>
          <cell r="BG936">
            <v>22.895999999999997</v>
          </cell>
          <cell r="BH936">
            <v>22.895999999999997</v>
          </cell>
          <cell r="BI936">
            <v>22</v>
          </cell>
          <cell r="BJ936">
            <v>0</v>
          </cell>
        </row>
        <row r="937">
          <cell r="D937" t="str">
            <v>Univerzita Konštantína Filozofa v Nitre</v>
          </cell>
          <cell r="E937" t="str">
            <v>Fakulta prírodných vied</v>
          </cell>
          <cell r="AN937">
            <v>18.5</v>
          </cell>
          <cell r="AO937">
            <v>23.5</v>
          </cell>
          <cell r="AP937">
            <v>0</v>
          </cell>
          <cell r="AQ937">
            <v>0</v>
          </cell>
          <cell r="AR937">
            <v>18.5</v>
          </cell>
          <cell r="BF937">
            <v>16.25</v>
          </cell>
          <cell r="BG937">
            <v>19.337499999999999</v>
          </cell>
          <cell r="BH937">
            <v>16.574999999999999</v>
          </cell>
          <cell r="BI937">
            <v>23.5</v>
          </cell>
          <cell r="BJ937">
            <v>0</v>
          </cell>
        </row>
        <row r="938">
          <cell r="D938" t="str">
            <v>Univerzita Konštantína Filozofa v Nitre</v>
          </cell>
          <cell r="E938" t="str">
            <v>Fakulta prírodných vied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3</v>
          </cell>
          <cell r="BJ938">
            <v>0</v>
          </cell>
        </row>
        <row r="939">
          <cell r="D939" t="str">
            <v>Univerzita Konštantína Filozofa v Nitre</v>
          </cell>
          <cell r="E939" t="str">
            <v>Fakulta prírodných vied</v>
          </cell>
          <cell r="AN939">
            <v>14.5</v>
          </cell>
          <cell r="AO939">
            <v>18.5</v>
          </cell>
          <cell r="AP939">
            <v>0</v>
          </cell>
          <cell r="AQ939">
            <v>0</v>
          </cell>
          <cell r="AR939">
            <v>14.5</v>
          </cell>
          <cell r="BF939">
            <v>12.55</v>
          </cell>
          <cell r="BG939">
            <v>13.679500000000003</v>
          </cell>
          <cell r="BH939">
            <v>13.679500000000003</v>
          </cell>
          <cell r="BI939">
            <v>18.5</v>
          </cell>
          <cell r="BJ939">
            <v>0</v>
          </cell>
        </row>
        <row r="940">
          <cell r="D940" t="str">
            <v>Univerzita Konštantína Filozofa v Nitre</v>
          </cell>
          <cell r="E940" t="str">
            <v>Pedagogická fakulta</v>
          </cell>
          <cell r="AN940">
            <v>44</v>
          </cell>
          <cell r="AO940">
            <v>47</v>
          </cell>
          <cell r="AP940">
            <v>0</v>
          </cell>
          <cell r="AQ940">
            <v>0</v>
          </cell>
          <cell r="AR940">
            <v>44</v>
          </cell>
          <cell r="BF940">
            <v>36.950000000000003</v>
          </cell>
          <cell r="BG940">
            <v>43.970500000000001</v>
          </cell>
          <cell r="BH940">
            <v>43.970500000000001</v>
          </cell>
          <cell r="BI940">
            <v>47</v>
          </cell>
          <cell r="BJ940">
            <v>0</v>
          </cell>
        </row>
        <row r="941">
          <cell r="D941" t="str">
            <v>Univerzita Konštantína Filozofa v Nitre</v>
          </cell>
          <cell r="E941" t="str">
            <v>Filozofická fakulta</v>
          </cell>
          <cell r="AN941">
            <v>5</v>
          </cell>
          <cell r="AO941">
            <v>5.5</v>
          </cell>
          <cell r="AP941">
            <v>0</v>
          </cell>
          <cell r="AQ941">
            <v>0</v>
          </cell>
          <cell r="AR941">
            <v>5</v>
          </cell>
          <cell r="BF941">
            <v>4.4000000000000004</v>
          </cell>
          <cell r="BG941">
            <v>4.7960000000000012</v>
          </cell>
          <cell r="BH941">
            <v>4.7960000000000012</v>
          </cell>
          <cell r="BI941">
            <v>5.5</v>
          </cell>
          <cell r="BJ941">
            <v>0</v>
          </cell>
        </row>
        <row r="942">
          <cell r="D942" t="str">
            <v>Univerzita Konštantína Filozofa v Nitre</v>
          </cell>
          <cell r="E942" t="str">
            <v>Fakulta prírodných vied</v>
          </cell>
          <cell r="AN942">
            <v>71</v>
          </cell>
          <cell r="AO942">
            <v>79</v>
          </cell>
          <cell r="AP942">
            <v>79</v>
          </cell>
          <cell r="AQ942">
            <v>71</v>
          </cell>
          <cell r="AR942">
            <v>71</v>
          </cell>
          <cell r="BF942">
            <v>60.5</v>
          </cell>
          <cell r="BG942">
            <v>89.539999999999992</v>
          </cell>
          <cell r="BH942">
            <v>89.539999999999992</v>
          </cell>
          <cell r="BI942">
            <v>79</v>
          </cell>
          <cell r="BJ942">
            <v>0</v>
          </cell>
        </row>
        <row r="943">
          <cell r="D943" t="str">
            <v>Univerzita Konštantína Filozofa v Nitre</v>
          </cell>
          <cell r="E943" t="str">
            <v>Fakulta sociálnych vied a zdravotníctva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10</v>
          </cell>
          <cell r="BJ943">
            <v>0</v>
          </cell>
        </row>
        <row r="944">
          <cell r="D944" t="str">
            <v>Univerzita Konštantína Filozofa v Nitre</v>
          </cell>
          <cell r="E944" t="str">
            <v>Fakulta sociálnych vied a zdravotníctva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79</v>
          </cell>
          <cell r="BJ944">
            <v>0</v>
          </cell>
        </row>
        <row r="945">
          <cell r="D945" t="str">
            <v>Univerzita Konštantína Filozofa v Nitre</v>
          </cell>
          <cell r="E945" t="str">
            <v>Fakulta sociálnych vied a zdravotníctva</v>
          </cell>
          <cell r="AN945">
            <v>79</v>
          </cell>
          <cell r="AO945">
            <v>85</v>
          </cell>
          <cell r="AP945">
            <v>0</v>
          </cell>
          <cell r="AQ945">
            <v>0</v>
          </cell>
          <cell r="AR945">
            <v>79</v>
          </cell>
          <cell r="BF945">
            <v>118.5</v>
          </cell>
          <cell r="BG945">
            <v>118.5</v>
          </cell>
          <cell r="BH945">
            <v>105.03409090909091</v>
          </cell>
          <cell r="BI945">
            <v>85</v>
          </cell>
          <cell r="BJ945">
            <v>0</v>
          </cell>
        </row>
        <row r="946">
          <cell r="D946" t="str">
            <v>Univerzita Konštantína Filozofa v Nitre</v>
          </cell>
          <cell r="E946" t="str">
            <v>Fakulta sociálnych vied a zdravotníctva</v>
          </cell>
          <cell r="AN946">
            <v>198</v>
          </cell>
          <cell r="AO946">
            <v>207</v>
          </cell>
          <cell r="AP946">
            <v>207</v>
          </cell>
          <cell r="AQ946">
            <v>0</v>
          </cell>
          <cell r="AR946">
            <v>198</v>
          </cell>
          <cell r="BF946">
            <v>175.8</v>
          </cell>
          <cell r="BG946">
            <v>377.97</v>
          </cell>
          <cell r="BH946">
            <v>377.97</v>
          </cell>
          <cell r="BI946">
            <v>207</v>
          </cell>
          <cell r="BJ946">
            <v>0</v>
          </cell>
        </row>
        <row r="947">
          <cell r="D947" t="str">
            <v>Univerzita Konštantína Filozofa v Nitre</v>
          </cell>
          <cell r="E947" t="str">
            <v>Fakulta sociálnych vied a zdravotníctva</v>
          </cell>
          <cell r="AN947">
            <v>101</v>
          </cell>
          <cell r="AO947">
            <v>105</v>
          </cell>
          <cell r="AP947">
            <v>0</v>
          </cell>
          <cell r="AQ947">
            <v>0</v>
          </cell>
          <cell r="AR947">
            <v>101</v>
          </cell>
          <cell r="BF947">
            <v>84.8</v>
          </cell>
          <cell r="BG947">
            <v>182.32</v>
          </cell>
          <cell r="BH947">
            <v>171.27030303030304</v>
          </cell>
          <cell r="BI947">
            <v>105</v>
          </cell>
          <cell r="BJ947">
            <v>0</v>
          </cell>
        </row>
        <row r="948">
          <cell r="D948" t="str">
            <v>Univerzita Konštantína Filozofa v Nitre</v>
          </cell>
          <cell r="E948" t="str">
            <v>Fakulta sociálnych vied a zdravotníctva</v>
          </cell>
          <cell r="AN948">
            <v>70</v>
          </cell>
          <cell r="AO948">
            <v>85</v>
          </cell>
          <cell r="AP948">
            <v>0</v>
          </cell>
          <cell r="AQ948">
            <v>0</v>
          </cell>
          <cell r="AR948">
            <v>70</v>
          </cell>
          <cell r="BF948">
            <v>61</v>
          </cell>
          <cell r="BG948">
            <v>61</v>
          </cell>
          <cell r="BH948">
            <v>58.821428571428569</v>
          </cell>
          <cell r="BI948">
            <v>85</v>
          </cell>
          <cell r="BJ948">
            <v>0</v>
          </cell>
        </row>
        <row r="949">
          <cell r="D949" t="str">
            <v>Univerzita Konštantína Filozofa v Nitre</v>
          </cell>
          <cell r="E949" t="str">
            <v>Fakulta sociálnych vied a zdravotníctva</v>
          </cell>
          <cell r="AN949">
            <v>46</v>
          </cell>
          <cell r="AO949">
            <v>53</v>
          </cell>
          <cell r="AP949">
            <v>0</v>
          </cell>
          <cell r="AQ949">
            <v>0</v>
          </cell>
          <cell r="AR949">
            <v>46</v>
          </cell>
          <cell r="BF949">
            <v>40</v>
          </cell>
          <cell r="BG949">
            <v>40</v>
          </cell>
          <cell r="BH949">
            <v>40</v>
          </cell>
          <cell r="BI949">
            <v>53</v>
          </cell>
          <cell r="BJ949">
            <v>0</v>
          </cell>
        </row>
        <row r="950">
          <cell r="D950" t="str">
            <v>Univerzita Pavla Jozefa Šafárika v Košiciach</v>
          </cell>
          <cell r="E950" t="str">
            <v>Filozofická fakulta</v>
          </cell>
          <cell r="AN950">
            <v>9</v>
          </cell>
          <cell r="AO950">
            <v>0</v>
          </cell>
          <cell r="AP950">
            <v>0</v>
          </cell>
          <cell r="AQ950">
            <v>0</v>
          </cell>
          <cell r="AR950">
            <v>9</v>
          </cell>
          <cell r="BF950">
            <v>36</v>
          </cell>
          <cell r="BG950">
            <v>39.6</v>
          </cell>
          <cell r="BH950">
            <v>39.6</v>
          </cell>
          <cell r="BI950">
            <v>9</v>
          </cell>
          <cell r="BJ950">
            <v>9</v>
          </cell>
        </row>
        <row r="951">
          <cell r="D951" t="str">
            <v>Univerzita Pavla Jozefa Šafárika v Košiciach</v>
          </cell>
          <cell r="E951" t="str">
            <v>Filozofická fakulta</v>
          </cell>
          <cell r="AN951">
            <v>13</v>
          </cell>
          <cell r="AO951">
            <v>0</v>
          </cell>
          <cell r="AP951">
            <v>0</v>
          </cell>
          <cell r="AQ951">
            <v>0</v>
          </cell>
          <cell r="AR951">
            <v>13</v>
          </cell>
          <cell r="BF951">
            <v>52</v>
          </cell>
          <cell r="BG951">
            <v>57.2</v>
          </cell>
          <cell r="BH951">
            <v>57.2</v>
          </cell>
          <cell r="BI951">
            <v>14</v>
          </cell>
          <cell r="BJ951">
            <v>13</v>
          </cell>
        </row>
        <row r="952">
          <cell r="D952" t="str">
            <v>Univerzita Pavla Jozefa Šafárika v Košiciach</v>
          </cell>
          <cell r="E952" t="str">
            <v>Filozofická fakulta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14</v>
          </cell>
          <cell r="BJ952">
            <v>0</v>
          </cell>
        </row>
        <row r="953">
          <cell r="D953" t="str">
            <v>Univerzita Pavla Jozefa Šafárika v Košiciach</v>
          </cell>
          <cell r="E953" t="str">
            <v>Filozofická fakulta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2</v>
          </cell>
          <cell r="BJ953">
            <v>0</v>
          </cell>
        </row>
        <row r="954">
          <cell r="D954" t="str">
            <v>Univerzita Pavla Jozefa Šafárika v Košiciach</v>
          </cell>
          <cell r="E954" t="str">
            <v>Filozofická fakulta</v>
          </cell>
          <cell r="AN954">
            <v>52</v>
          </cell>
          <cell r="AO954">
            <v>56</v>
          </cell>
          <cell r="AP954">
            <v>0</v>
          </cell>
          <cell r="AQ954">
            <v>0</v>
          </cell>
          <cell r="AR954">
            <v>52</v>
          </cell>
          <cell r="BF954">
            <v>43</v>
          </cell>
          <cell r="BG954">
            <v>44.72</v>
          </cell>
          <cell r="BH954">
            <v>44.72</v>
          </cell>
          <cell r="BI954">
            <v>56</v>
          </cell>
          <cell r="BJ954">
            <v>0</v>
          </cell>
        </row>
        <row r="955">
          <cell r="D955" t="str">
            <v>Univerzita Pavla Jozefa Šafárika v Košiciach</v>
          </cell>
          <cell r="E955" t="str">
            <v>Filozofická fakulta</v>
          </cell>
          <cell r="AN955">
            <v>3</v>
          </cell>
          <cell r="AO955">
            <v>5</v>
          </cell>
          <cell r="AP955">
            <v>0</v>
          </cell>
          <cell r="AQ955">
            <v>0</v>
          </cell>
          <cell r="AR955">
            <v>3</v>
          </cell>
          <cell r="BF955">
            <v>2.0999999999999996</v>
          </cell>
          <cell r="BG955">
            <v>2.0999999999999996</v>
          </cell>
          <cell r="BH955">
            <v>2.0999999999999996</v>
          </cell>
          <cell r="BI955">
            <v>5</v>
          </cell>
          <cell r="BJ955">
            <v>0</v>
          </cell>
        </row>
        <row r="956">
          <cell r="D956" t="str">
            <v>Univerzita Pavla Jozefa Šafárika v Košiciach</v>
          </cell>
          <cell r="E956" t="str">
            <v>Filozofická fakulta</v>
          </cell>
          <cell r="AN956">
            <v>17</v>
          </cell>
          <cell r="AO956">
            <v>21</v>
          </cell>
          <cell r="AP956">
            <v>0</v>
          </cell>
          <cell r="AQ956">
            <v>0</v>
          </cell>
          <cell r="AR956">
            <v>17</v>
          </cell>
          <cell r="BF956">
            <v>14.899999999999999</v>
          </cell>
          <cell r="BG956">
            <v>14.899999999999999</v>
          </cell>
          <cell r="BH956">
            <v>14.899999999999999</v>
          </cell>
          <cell r="BI956">
            <v>21</v>
          </cell>
          <cell r="BJ956">
            <v>0</v>
          </cell>
        </row>
        <row r="957">
          <cell r="D957" t="str">
            <v>Univerzita Pavla Jozefa Šafárika v Košiciach</v>
          </cell>
          <cell r="E957" t="str">
            <v>Filozofická fakulta</v>
          </cell>
          <cell r="AN957">
            <v>19</v>
          </cell>
          <cell r="AO957">
            <v>21</v>
          </cell>
          <cell r="AP957">
            <v>21</v>
          </cell>
          <cell r="AQ957">
            <v>0</v>
          </cell>
          <cell r="AR957">
            <v>19</v>
          </cell>
          <cell r="BF957">
            <v>16</v>
          </cell>
          <cell r="BG957">
            <v>19.84</v>
          </cell>
          <cell r="BH957">
            <v>19.84</v>
          </cell>
          <cell r="BI957">
            <v>21</v>
          </cell>
          <cell r="BJ957">
            <v>0</v>
          </cell>
        </row>
        <row r="958">
          <cell r="D958" t="str">
            <v>Univerzita Pavla Jozefa Šafárika v Košiciach</v>
          </cell>
          <cell r="E958" t="str">
            <v>Filozofická fakulta</v>
          </cell>
          <cell r="AN958">
            <v>29</v>
          </cell>
          <cell r="AO958">
            <v>30</v>
          </cell>
          <cell r="AP958">
            <v>0</v>
          </cell>
          <cell r="AQ958">
            <v>0</v>
          </cell>
          <cell r="AR958">
            <v>29</v>
          </cell>
          <cell r="BF958">
            <v>24.5</v>
          </cell>
          <cell r="BG958">
            <v>36.75</v>
          </cell>
          <cell r="BH958">
            <v>34.889240506329109</v>
          </cell>
          <cell r="BI958">
            <v>30</v>
          </cell>
          <cell r="BJ958">
            <v>0</v>
          </cell>
        </row>
        <row r="959">
          <cell r="D959" t="str">
            <v>Univerzita Pavla Jozefa Šafárika v Košiciach</v>
          </cell>
          <cell r="E959" t="str">
            <v>Filozofická fakulta</v>
          </cell>
          <cell r="AN959">
            <v>87</v>
          </cell>
          <cell r="AO959">
            <v>101</v>
          </cell>
          <cell r="AP959">
            <v>0</v>
          </cell>
          <cell r="AQ959">
            <v>0</v>
          </cell>
          <cell r="AR959">
            <v>87</v>
          </cell>
          <cell r="BF959">
            <v>74.099999999999994</v>
          </cell>
          <cell r="BG959">
            <v>88.178999999999988</v>
          </cell>
          <cell r="BH959">
            <v>88.178999999999988</v>
          </cell>
          <cell r="BI959">
            <v>101</v>
          </cell>
          <cell r="BJ959">
            <v>0</v>
          </cell>
        </row>
        <row r="960">
          <cell r="D960" t="str">
            <v>Univerzita Pavla Jozefa Šafárika v Košiciach</v>
          </cell>
          <cell r="E960" t="str">
            <v>Filozofická fakulta</v>
          </cell>
          <cell r="AN960">
            <v>29</v>
          </cell>
          <cell r="AO960">
            <v>31</v>
          </cell>
          <cell r="AP960">
            <v>31</v>
          </cell>
          <cell r="AQ960">
            <v>0</v>
          </cell>
          <cell r="AR960">
            <v>29</v>
          </cell>
          <cell r="BF960">
            <v>23.299999999999997</v>
          </cell>
          <cell r="BG960">
            <v>29.357999999999997</v>
          </cell>
          <cell r="BH960">
            <v>29.357999999999997</v>
          </cell>
          <cell r="BI960">
            <v>31</v>
          </cell>
          <cell r="BJ960">
            <v>0</v>
          </cell>
        </row>
        <row r="961">
          <cell r="D961" t="str">
            <v>Univerzita Pavla Jozefa Šafárika v Košiciach</v>
          </cell>
          <cell r="E961" t="str">
            <v>Filozofická fakulta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7</v>
          </cell>
          <cell r="BJ961">
            <v>0</v>
          </cell>
        </row>
        <row r="962">
          <cell r="D962" t="str">
            <v>Univerzita Pavla Jozefa Šafárika v Košiciach</v>
          </cell>
          <cell r="E962" t="str">
            <v>Filozofická fakulta</v>
          </cell>
          <cell r="AN962">
            <v>19</v>
          </cell>
          <cell r="AO962">
            <v>23</v>
          </cell>
          <cell r="AP962">
            <v>23</v>
          </cell>
          <cell r="AQ962">
            <v>0</v>
          </cell>
          <cell r="AR962">
            <v>19</v>
          </cell>
          <cell r="BF962">
            <v>16.899999999999999</v>
          </cell>
          <cell r="BG962">
            <v>21.293999999999997</v>
          </cell>
          <cell r="BH962">
            <v>21.293999999999997</v>
          </cell>
          <cell r="BI962">
            <v>23</v>
          </cell>
          <cell r="BJ962">
            <v>0</v>
          </cell>
        </row>
        <row r="963">
          <cell r="D963" t="str">
            <v>Univerzita Pavla Jozefa Šafárika v Košiciach</v>
          </cell>
          <cell r="E963" t="str">
            <v>Filozofická fakulta</v>
          </cell>
          <cell r="AN963">
            <v>26</v>
          </cell>
          <cell r="AO963">
            <v>28</v>
          </cell>
          <cell r="AP963">
            <v>0</v>
          </cell>
          <cell r="AQ963">
            <v>0</v>
          </cell>
          <cell r="AR963">
            <v>26</v>
          </cell>
          <cell r="BF963">
            <v>23</v>
          </cell>
          <cell r="BG963">
            <v>23.46</v>
          </cell>
          <cell r="BH963">
            <v>23.46</v>
          </cell>
          <cell r="BI963">
            <v>28</v>
          </cell>
          <cell r="BJ963">
            <v>0</v>
          </cell>
        </row>
        <row r="964">
          <cell r="D964" t="str">
            <v>Univerzita Pavla Jozefa Šafárika v Košiciach</v>
          </cell>
          <cell r="E964" t="str">
            <v>Filozofická fakulta</v>
          </cell>
          <cell r="AN964">
            <v>24</v>
          </cell>
          <cell r="AO964">
            <v>28</v>
          </cell>
          <cell r="AP964">
            <v>0</v>
          </cell>
          <cell r="AQ964">
            <v>0</v>
          </cell>
          <cell r="AR964">
            <v>24</v>
          </cell>
          <cell r="BF964">
            <v>19.5</v>
          </cell>
          <cell r="BG964">
            <v>19.5</v>
          </cell>
          <cell r="BH964">
            <v>19.5</v>
          </cell>
          <cell r="BI964">
            <v>28</v>
          </cell>
          <cell r="BJ964">
            <v>0</v>
          </cell>
        </row>
        <row r="965">
          <cell r="D965" t="str">
            <v>Univerzita Pavla Jozefa Šafárika v Košiciach</v>
          </cell>
          <cell r="E965" t="str">
            <v>Filozofická fakulta</v>
          </cell>
          <cell r="AN965">
            <v>18</v>
          </cell>
          <cell r="AO965">
            <v>20</v>
          </cell>
          <cell r="AP965">
            <v>0</v>
          </cell>
          <cell r="AQ965">
            <v>0</v>
          </cell>
          <cell r="AR965">
            <v>18</v>
          </cell>
          <cell r="BF965">
            <v>15.899999999999999</v>
          </cell>
          <cell r="BG965">
            <v>23.849999999999998</v>
          </cell>
          <cell r="BH965">
            <v>23.849999999999998</v>
          </cell>
          <cell r="BI965">
            <v>20</v>
          </cell>
          <cell r="BJ965">
            <v>0</v>
          </cell>
        </row>
        <row r="966">
          <cell r="D966" t="str">
            <v>Univerzita Pavla Jozefa Šafárika v Košiciach</v>
          </cell>
          <cell r="E966" t="str">
            <v>Filozofická fakulta</v>
          </cell>
          <cell r="AN966">
            <v>10</v>
          </cell>
          <cell r="AO966">
            <v>10</v>
          </cell>
          <cell r="AP966">
            <v>10</v>
          </cell>
          <cell r="AQ966">
            <v>0</v>
          </cell>
          <cell r="AR966">
            <v>10</v>
          </cell>
          <cell r="BF966">
            <v>8.1999999999999993</v>
          </cell>
          <cell r="BG966">
            <v>10.331999999999999</v>
          </cell>
          <cell r="BH966">
            <v>10.331999999999999</v>
          </cell>
          <cell r="BI966">
            <v>10</v>
          </cell>
          <cell r="BJ966">
            <v>0</v>
          </cell>
        </row>
        <row r="967">
          <cell r="D967" t="str">
            <v>Univerzita Pavla Jozefa Šafárika v Košiciach</v>
          </cell>
          <cell r="E967" t="str">
            <v>Filozofická fakulta</v>
          </cell>
          <cell r="AN967">
            <v>6</v>
          </cell>
          <cell r="AO967">
            <v>9</v>
          </cell>
          <cell r="AP967">
            <v>0</v>
          </cell>
          <cell r="AQ967">
            <v>0</v>
          </cell>
          <cell r="AR967">
            <v>6</v>
          </cell>
          <cell r="BF967">
            <v>4.8</v>
          </cell>
          <cell r="BG967">
            <v>4.8</v>
          </cell>
          <cell r="BH967">
            <v>4.8</v>
          </cell>
          <cell r="BI967">
            <v>9</v>
          </cell>
          <cell r="BJ967">
            <v>0</v>
          </cell>
        </row>
        <row r="968">
          <cell r="D968" t="str">
            <v>Univerzita Pavla Jozefa Šafárika v Košiciach</v>
          </cell>
          <cell r="E968" t="str">
            <v>Filozofická fakulta</v>
          </cell>
          <cell r="AN968">
            <v>14</v>
          </cell>
          <cell r="AO968">
            <v>15</v>
          </cell>
          <cell r="AP968">
            <v>0</v>
          </cell>
          <cell r="AQ968">
            <v>0</v>
          </cell>
          <cell r="AR968">
            <v>14</v>
          </cell>
          <cell r="BF968">
            <v>10.7</v>
          </cell>
          <cell r="BG968">
            <v>10.914</v>
          </cell>
          <cell r="BH968">
            <v>10.914</v>
          </cell>
          <cell r="BI968">
            <v>15</v>
          </cell>
          <cell r="BJ968">
            <v>0</v>
          </cell>
        </row>
        <row r="969">
          <cell r="D969" t="str">
            <v>Katolícka univerzita v Ružomberku</v>
          </cell>
          <cell r="E969" t="str">
            <v>Fakulta zdravotníctva</v>
          </cell>
          <cell r="AN969">
            <v>3</v>
          </cell>
          <cell r="AO969">
            <v>0</v>
          </cell>
          <cell r="AP969">
            <v>0</v>
          </cell>
          <cell r="AQ969">
            <v>0</v>
          </cell>
          <cell r="AR969">
            <v>3</v>
          </cell>
          <cell r="BF969">
            <v>12</v>
          </cell>
          <cell r="BG969">
            <v>25.56</v>
          </cell>
          <cell r="BH969">
            <v>25.56</v>
          </cell>
          <cell r="BI969">
            <v>4</v>
          </cell>
          <cell r="BJ969">
            <v>3</v>
          </cell>
        </row>
        <row r="970">
          <cell r="D970" t="str">
            <v>Katolícka univerzita v Ružomberku</v>
          </cell>
          <cell r="E970" t="str">
            <v>Fakulta zdravotníctva</v>
          </cell>
          <cell r="AN970">
            <v>32</v>
          </cell>
          <cell r="AO970">
            <v>42</v>
          </cell>
          <cell r="AP970">
            <v>0</v>
          </cell>
          <cell r="AQ970">
            <v>0</v>
          </cell>
          <cell r="AR970">
            <v>32</v>
          </cell>
          <cell r="BF970">
            <v>29.6</v>
          </cell>
          <cell r="BG970">
            <v>63.64</v>
          </cell>
          <cell r="BH970">
            <v>63.64</v>
          </cell>
          <cell r="BI970">
            <v>42</v>
          </cell>
          <cell r="BJ970">
            <v>0</v>
          </cell>
        </row>
        <row r="971">
          <cell r="D971" t="str">
            <v>Katolícka univerzita v Ružomberku</v>
          </cell>
          <cell r="E971" t="str">
            <v>Fakulta zdravotníctva</v>
          </cell>
          <cell r="AN971">
            <v>88</v>
          </cell>
          <cell r="AO971">
            <v>95</v>
          </cell>
          <cell r="AP971">
            <v>0</v>
          </cell>
          <cell r="AQ971">
            <v>0</v>
          </cell>
          <cell r="AR971">
            <v>88</v>
          </cell>
          <cell r="BF971">
            <v>76.900000000000006</v>
          </cell>
          <cell r="BG971">
            <v>113.81200000000001</v>
          </cell>
          <cell r="BH971">
            <v>113.81200000000001</v>
          </cell>
          <cell r="BI971">
            <v>95</v>
          </cell>
          <cell r="BJ971">
            <v>0</v>
          </cell>
        </row>
        <row r="972">
          <cell r="D972" t="str">
            <v>Univerzita Konštantína Filozofa v Nitre</v>
          </cell>
          <cell r="E972" t="str">
            <v>Filozofická fakulta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39</v>
          </cell>
          <cell r="BJ972">
            <v>0</v>
          </cell>
        </row>
        <row r="973">
          <cell r="D973" t="str">
            <v>Univerzita Konštantína Filozofa v Nitre</v>
          </cell>
          <cell r="E973" t="str">
            <v>Filozofická fakulta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BF973">
            <v>0</v>
          </cell>
          <cell r="BG973">
            <v>0</v>
          </cell>
          <cell r="BH973">
            <v>0</v>
          </cell>
          <cell r="BI973">
            <v>59</v>
          </cell>
          <cell r="BJ973">
            <v>0</v>
          </cell>
        </row>
        <row r="974">
          <cell r="D974" t="str">
            <v>Univerzita Konštantína Filozofa v Nitre</v>
          </cell>
          <cell r="E974" t="str">
            <v>Filozofická fakulta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3</v>
          </cell>
          <cell r="BJ974">
            <v>0</v>
          </cell>
        </row>
        <row r="975">
          <cell r="D975" t="str">
            <v>Univerzita Konštantína Filozofa v Nitre</v>
          </cell>
          <cell r="E975" t="str">
            <v>Filozofická fakulta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31</v>
          </cell>
          <cell r="BJ975">
            <v>0</v>
          </cell>
        </row>
        <row r="976">
          <cell r="D976" t="str">
            <v>Univerzita Konštantína Filozofa v Nitre</v>
          </cell>
          <cell r="E976" t="str">
            <v>Filozofická fakulta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BF976">
            <v>0</v>
          </cell>
          <cell r="BG976">
            <v>0</v>
          </cell>
          <cell r="BH976">
            <v>0</v>
          </cell>
          <cell r="BI976">
            <v>48</v>
          </cell>
          <cell r="BJ976">
            <v>0</v>
          </cell>
        </row>
        <row r="977">
          <cell r="D977" t="str">
            <v>Univerzita Konštantína Filozofa v Nitre</v>
          </cell>
          <cell r="E977" t="str">
            <v>Filozofická fakulta</v>
          </cell>
          <cell r="AN977">
            <v>6</v>
          </cell>
          <cell r="AO977">
            <v>0</v>
          </cell>
          <cell r="AP977">
            <v>0</v>
          </cell>
          <cell r="AQ977">
            <v>0</v>
          </cell>
          <cell r="AR977">
            <v>6</v>
          </cell>
          <cell r="BF977">
            <v>24</v>
          </cell>
          <cell r="BG977">
            <v>26.400000000000002</v>
          </cell>
          <cell r="BH977">
            <v>26.400000000000002</v>
          </cell>
          <cell r="BI977">
            <v>7</v>
          </cell>
          <cell r="BJ977">
            <v>6</v>
          </cell>
        </row>
        <row r="978">
          <cell r="D978" t="str">
            <v>Univerzita Konštantína Filozofa v Nitre</v>
          </cell>
          <cell r="E978" t="str">
            <v>Filozofická fakulta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28</v>
          </cell>
          <cell r="BJ978">
            <v>0</v>
          </cell>
        </row>
        <row r="979">
          <cell r="D979" t="str">
            <v>Univerzita Konštantína Filozofa v Nitre</v>
          </cell>
          <cell r="E979" t="str">
            <v>Filozofická fakulta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2</v>
          </cell>
          <cell r="BJ979">
            <v>0</v>
          </cell>
        </row>
        <row r="980">
          <cell r="D980" t="str">
            <v>Univerzita Konštantína Filozofa v Nitre</v>
          </cell>
          <cell r="E980" t="str">
            <v>Filozofická fakulta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0.5</v>
          </cell>
          <cell r="BJ980">
            <v>0</v>
          </cell>
        </row>
        <row r="981">
          <cell r="D981" t="str">
            <v>Univerzita Konštantína Filozofa v Nitre</v>
          </cell>
          <cell r="E981" t="str">
            <v>Filozofická fakulta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3</v>
          </cell>
          <cell r="BJ981">
            <v>0</v>
          </cell>
        </row>
        <row r="982">
          <cell r="D982" t="str">
            <v>Univerzita Konštantína Filozofa v Nitre</v>
          </cell>
          <cell r="E982" t="str">
            <v>Filozofická fakulta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16</v>
          </cell>
          <cell r="BJ982">
            <v>0</v>
          </cell>
        </row>
        <row r="983">
          <cell r="D983" t="str">
            <v>Univerzita Konštantína Filozofa v Nitre</v>
          </cell>
          <cell r="E983" t="str">
            <v>Filozofická fakulta</v>
          </cell>
          <cell r="AN983">
            <v>4</v>
          </cell>
          <cell r="AO983">
            <v>0</v>
          </cell>
          <cell r="AP983">
            <v>0</v>
          </cell>
          <cell r="AQ983">
            <v>0</v>
          </cell>
          <cell r="AR983">
            <v>4</v>
          </cell>
          <cell r="BF983">
            <v>16</v>
          </cell>
          <cell r="BG983">
            <v>17.600000000000001</v>
          </cell>
          <cell r="BH983">
            <v>17.600000000000001</v>
          </cell>
          <cell r="BI983">
            <v>5</v>
          </cell>
          <cell r="BJ983">
            <v>4</v>
          </cell>
        </row>
        <row r="984">
          <cell r="D984" t="str">
            <v>Univerzita Konštantína Filozofa v Nitre</v>
          </cell>
          <cell r="E984" t="str">
            <v>Filozofická fakulta</v>
          </cell>
          <cell r="AN984">
            <v>7</v>
          </cell>
          <cell r="AO984">
            <v>0</v>
          </cell>
          <cell r="AP984">
            <v>0</v>
          </cell>
          <cell r="AQ984">
            <v>0</v>
          </cell>
          <cell r="AR984">
            <v>7</v>
          </cell>
          <cell r="BF984">
            <v>28</v>
          </cell>
          <cell r="BG984">
            <v>30.800000000000004</v>
          </cell>
          <cell r="BH984">
            <v>30.800000000000004</v>
          </cell>
          <cell r="BI984">
            <v>8</v>
          </cell>
          <cell r="BJ984">
            <v>7</v>
          </cell>
        </row>
        <row r="985">
          <cell r="D985" t="str">
            <v>Univerzita Konštantína Filozofa v Nitre</v>
          </cell>
          <cell r="E985" t="str">
            <v>Filozofická fakulta</v>
          </cell>
          <cell r="AN985">
            <v>6</v>
          </cell>
          <cell r="AO985">
            <v>7</v>
          </cell>
          <cell r="AP985">
            <v>0</v>
          </cell>
          <cell r="AQ985">
            <v>0</v>
          </cell>
          <cell r="AR985">
            <v>6</v>
          </cell>
          <cell r="BF985">
            <v>9</v>
          </cell>
          <cell r="BG985">
            <v>9</v>
          </cell>
          <cell r="BH985">
            <v>6.4285714285714288</v>
          </cell>
          <cell r="BI985">
            <v>7</v>
          </cell>
          <cell r="BJ985">
            <v>0</v>
          </cell>
        </row>
        <row r="986">
          <cell r="D986" t="str">
            <v>Univerzita Konštantína Filozofa v Nitre</v>
          </cell>
          <cell r="E986" t="str">
            <v>Filozofická fakulta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7</v>
          </cell>
          <cell r="BJ986">
            <v>0</v>
          </cell>
        </row>
        <row r="987">
          <cell r="D987" t="str">
            <v>Univerzita Konštantína Filozofa v Nitre</v>
          </cell>
          <cell r="E987" t="str">
            <v>Filozofická fakulta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82</v>
          </cell>
          <cell r="BJ987">
            <v>0</v>
          </cell>
        </row>
        <row r="988">
          <cell r="D988" t="str">
            <v>Univerzita Konštantína Filozofa v Nitre</v>
          </cell>
          <cell r="E988" t="str">
            <v>Filozofická fakulta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6</v>
          </cell>
          <cell r="BJ988">
            <v>0</v>
          </cell>
        </row>
        <row r="989">
          <cell r="D989" t="str">
            <v>Univerzita Konštantína Filozofa v Nitre</v>
          </cell>
          <cell r="E989" t="str">
            <v>Filozofická fakulta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3.5</v>
          </cell>
          <cell r="BJ989">
            <v>0</v>
          </cell>
        </row>
        <row r="990">
          <cell r="D990" t="str">
            <v>Univerzita Konštantína Filozofa v Nitre</v>
          </cell>
          <cell r="E990" t="str">
            <v>Filozofická fakulta</v>
          </cell>
          <cell r="AN990">
            <v>62</v>
          </cell>
          <cell r="AO990">
            <v>68</v>
          </cell>
          <cell r="AP990">
            <v>0</v>
          </cell>
          <cell r="AQ990">
            <v>0</v>
          </cell>
          <cell r="AR990">
            <v>62</v>
          </cell>
          <cell r="BF990">
            <v>53.3</v>
          </cell>
          <cell r="BG990">
            <v>55.432000000000002</v>
          </cell>
          <cell r="BH990">
            <v>55.432000000000002</v>
          </cell>
          <cell r="BI990">
            <v>68</v>
          </cell>
          <cell r="BJ990">
            <v>0</v>
          </cell>
        </row>
        <row r="991">
          <cell r="D991" t="str">
            <v>Univerzita Konštantína Filozofa v Nitre</v>
          </cell>
          <cell r="E991" t="str">
            <v>Filozofická fakulta</v>
          </cell>
          <cell r="AN991">
            <v>8</v>
          </cell>
          <cell r="AO991">
            <v>15</v>
          </cell>
          <cell r="AP991">
            <v>0</v>
          </cell>
          <cell r="AQ991">
            <v>0</v>
          </cell>
          <cell r="AR991">
            <v>8</v>
          </cell>
          <cell r="BF991">
            <v>7.1</v>
          </cell>
          <cell r="BG991">
            <v>7.1</v>
          </cell>
          <cell r="BH991">
            <v>7.1</v>
          </cell>
          <cell r="BI991">
            <v>15</v>
          </cell>
          <cell r="BJ991">
            <v>0</v>
          </cell>
        </row>
        <row r="992">
          <cell r="D992" t="str">
            <v>Univerzita Konštantína Filozofa v Nitre</v>
          </cell>
          <cell r="E992" t="str">
            <v>Filozofická fakulta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38</v>
          </cell>
          <cell r="BJ992">
            <v>0</v>
          </cell>
        </row>
        <row r="993">
          <cell r="D993" t="str">
            <v>Univerzita Konštantína Filozofa v Nitre</v>
          </cell>
          <cell r="E993" t="str">
            <v>Filozofická fakulta</v>
          </cell>
          <cell r="AN993">
            <v>2</v>
          </cell>
          <cell r="AO993">
            <v>4</v>
          </cell>
          <cell r="AP993">
            <v>0</v>
          </cell>
          <cell r="AQ993">
            <v>0</v>
          </cell>
          <cell r="AR993">
            <v>2</v>
          </cell>
          <cell r="BF993">
            <v>2</v>
          </cell>
          <cell r="BG993">
            <v>2</v>
          </cell>
          <cell r="BH993">
            <v>2</v>
          </cell>
          <cell r="BI993">
            <v>4</v>
          </cell>
          <cell r="BJ993">
            <v>0</v>
          </cell>
        </row>
        <row r="994">
          <cell r="D994" t="str">
            <v>Univerzita Konštantína Filozofa v Nitre</v>
          </cell>
          <cell r="E994" t="str">
            <v>Filozofická fakulta</v>
          </cell>
          <cell r="AN994">
            <v>34.5</v>
          </cell>
          <cell r="AO994">
            <v>46</v>
          </cell>
          <cell r="AP994">
            <v>0</v>
          </cell>
          <cell r="AQ994">
            <v>0</v>
          </cell>
          <cell r="AR994">
            <v>34.5</v>
          </cell>
          <cell r="BF994">
            <v>29.4</v>
          </cell>
          <cell r="BG994">
            <v>32.045999999999999</v>
          </cell>
          <cell r="BH994">
            <v>32.045999999999999</v>
          </cell>
          <cell r="BI994">
            <v>46</v>
          </cell>
          <cell r="BJ994">
            <v>0</v>
          </cell>
        </row>
        <row r="995">
          <cell r="D995" t="str">
            <v>Univerzita Konštantína Filozofa v Nitre</v>
          </cell>
          <cell r="E995" t="str">
            <v>Filozofická fakulta</v>
          </cell>
          <cell r="AN995">
            <v>33</v>
          </cell>
          <cell r="AO995">
            <v>34</v>
          </cell>
          <cell r="AP995">
            <v>0</v>
          </cell>
          <cell r="AQ995">
            <v>0</v>
          </cell>
          <cell r="AR995">
            <v>33</v>
          </cell>
          <cell r="BF995">
            <v>27.9</v>
          </cell>
          <cell r="BG995">
            <v>29.015999999999998</v>
          </cell>
          <cell r="BH995">
            <v>29.015999999999998</v>
          </cell>
          <cell r="BI995">
            <v>34</v>
          </cell>
          <cell r="BJ995">
            <v>0</v>
          </cell>
        </row>
        <row r="996">
          <cell r="D996" t="str">
            <v>Univerzita Konštantína Filozofa v Nitre</v>
          </cell>
          <cell r="E996" t="str">
            <v>Filozofická fakulta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14</v>
          </cell>
          <cell r="BJ996">
            <v>0</v>
          </cell>
        </row>
        <row r="997">
          <cell r="D997" t="str">
            <v>Univerzita Konštantína Filozofa v Nitre</v>
          </cell>
          <cell r="E997" t="str">
            <v>Filozofická fakulta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2</v>
          </cell>
          <cell r="BJ997">
            <v>0</v>
          </cell>
        </row>
        <row r="998">
          <cell r="D998" t="str">
            <v>Univerzita Konštantína Filozofa v Nitre</v>
          </cell>
          <cell r="E998" t="str">
            <v>Filozofická fakulta</v>
          </cell>
          <cell r="AN998">
            <v>30.5</v>
          </cell>
          <cell r="AO998">
            <v>32</v>
          </cell>
          <cell r="AP998">
            <v>0</v>
          </cell>
          <cell r="AQ998">
            <v>0</v>
          </cell>
          <cell r="AR998">
            <v>30.5</v>
          </cell>
          <cell r="BF998">
            <v>26.299999999999997</v>
          </cell>
          <cell r="BG998">
            <v>28.666999999999998</v>
          </cell>
          <cell r="BH998">
            <v>28.666999999999998</v>
          </cell>
          <cell r="BI998">
            <v>32</v>
          </cell>
          <cell r="BJ998">
            <v>0</v>
          </cell>
        </row>
        <row r="999">
          <cell r="D999" t="str">
            <v>Univerzita Konštantína Filozofa v Nitre</v>
          </cell>
          <cell r="E999" t="str">
            <v>Filozofická fakulta</v>
          </cell>
          <cell r="AN999">
            <v>22</v>
          </cell>
          <cell r="AO999">
            <v>27</v>
          </cell>
          <cell r="AP999">
            <v>0</v>
          </cell>
          <cell r="AQ999">
            <v>0</v>
          </cell>
          <cell r="AR999">
            <v>22</v>
          </cell>
          <cell r="BF999">
            <v>19.3</v>
          </cell>
          <cell r="BG999">
            <v>19.3</v>
          </cell>
          <cell r="BH999">
            <v>19.3</v>
          </cell>
          <cell r="BI999">
            <v>27</v>
          </cell>
          <cell r="BJ999">
            <v>0</v>
          </cell>
        </row>
        <row r="1000">
          <cell r="D1000" t="str">
            <v>Univerzita Konštantína Filozofa v Nitre</v>
          </cell>
          <cell r="E1000" t="str">
            <v>Filozofická fakulta</v>
          </cell>
          <cell r="AN1000">
            <v>0</v>
          </cell>
          <cell r="AO1000">
            <v>0</v>
          </cell>
          <cell r="AP1000">
            <v>0</v>
          </cell>
          <cell r="AQ1000">
            <v>0</v>
          </cell>
          <cell r="AR1000">
            <v>0</v>
          </cell>
          <cell r="BF1000">
            <v>0</v>
          </cell>
          <cell r="BG1000">
            <v>0</v>
          </cell>
          <cell r="BH1000">
            <v>0</v>
          </cell>
          <cell r="BI1000">
            <v>2</v>
          </cell>
          <cell r="BJ1000">
            <v>0</v>
          </cell>
        </row>
        <row r="1001">
          <cell r="D1001" t="str">
            <v>Univerzita Konštantína Filozofa v Nitre</v>
          </cell>
          <cell r="E1001" t="str">
            <v>Filozofická fakulta</v>
          </cell>
          <cell r="AN1001">
            <v>9.5</v>
          </cell>
          <cell r="AO1001">
            <v>13.5</v>
          </cell>
          <cell r="AP1001">
            <v>0</v>
          </cell>
          <cell r="AQ1001">
            <v>0</v>
          </cell>
          <cell r="AR1001">
            <v>9.5</v>
          </cell>
          <cell r="BF1001">
            <v>7.85</v>
          </cell>
          <cell r="BG1001">
            <v>11.774999999999999</v>
          </cell>
          <cell r="BH1001">
            <v>11.774999999999999</v>
          </cell>
          <cell r="BI1001">
            <v>13.5</v>
          </cell>
          <cell r="BJ1001">
            <v>0</v>
          </cell>
        </row>
        <row r="1002">
          <cell r="D1002" t="str">
            <v>Univerzita Konštantína Filozofa v Nitre</v>
          </cell>
          <cell r="E1002" t="str">
            <v>Filozofická fakulta</v>
          </cell>
          <cell r="AN1002">
            <v>156</v>
          </cell>
          <cell r="AO1002">
            <v>161</v>
          </cell>
          <cell r="AP1002">
            <v>0</v>
          </cell>
          <cell r="AQ1002">
            <v>0</v>
          </cell>
          <cell r="AR1002">
            <v>156</v>
          </cell>
          <cell r="BF1002">
            <v>142.5</v>
          </cell>
          <cell r="BG1002">
            <v>169.57499999999999</v>
          </cell>
          <cell r="BH1002">
            <v>165.33562499999999</v>
          </cell>
          <cell r="BI1002">
            <v>161</v>
          </cell>
          <cell r="BJ1002">
            <v>0</v>
          </cell>
        </row>
        <row r="1003">
          <cell r="D1003" t="str">
            <v>Univerzita Konštantína Filozofa v Nitre</v>
          </cell>
          <cell r="E1003" t="str">
            <v>Filozofická fakulta</v>
          </cell>
          <cell r="AN1003">
            <v>162</v>
          </cell>
          <cell r="AO1003">
            <v>170</v>
          </cell>
          <cell r="AP1003">
            <v>0</v>
          </cell>
          <cell r="AQ1003">
            <v>0</v>
          </cell>
          <cell r="AR1003">
            <v>162</v>
          </cell>
          <cell r="BF1003">
            <v>137.4</v>
          </cell>
          <cell r="BG1003">
            <v>137.4</v>
          </cell>
          <cell r="BH1003">
            <v>137.4</v>
          </cell>
          <cell r="BI1003">
            <v>170</v>
          </cell>
          <cell r="BJ1003">
            <v>0</v>
          </cell>
        </row>
        <row r="1004">
          <cell r="D1004" t="str">
            <v>Univerzita Konštantína Filozofa v Nitre</v>
          </cell>
          <cell r="E1004" t="str">
            <v>Filozofická fakulta</v>
          </cell>
          <cell r="AN1004">
            <v>11.5</v>
          </cell>
          <cell r="AO1004">
            <v>13.5</v>
          </cell>
          <cell r="AP1004">
            <v>0</v>
          </cell>
          <cell r="AQ1004">
            <v>0</v>
          </cell>
          <cell r="AR1004">
            <v>11.5</v>
          </cell>
          <cell r="BF1004">
            <v>9.85</v>
          </cell>
          <cell r="BG1004">
            <v>10.736500000000001</v>
          </cell>
          <cell r="BH1004">
            <v>10.736500000000001</v>
          </cell>
          <cell r="BI1004">
            <v>13.5</v>
          </cell>
          <cell r="BJ1004">
            <v>0</v>
          </cell>
        </row>
        <row r="1005">
          <cell r="D1005" t="str">
            <v>Univerzita Konštantína Filozofa v Nitre</v>
          </cell>
          <cell r="E1005" t="str">
            <v>Filozofická fakulta</v>
          </cell>
          <cell r="AN1005">
            <v>69</v>
          </cell>
          <cell r="AO1005">
            <v>76</v>
          </cell>
          <cell r="AP1005">
            <v>0</v>
          </cell>
          <cell r="AQ1005">
            <v>0</v>
          </cell>
          <cell r="AR1005">
            <v>69</v>
          </cell>
          <cell r="BF1005">
            <v>60.599999999999994</v>
          </cell>
          <cell r="BG1005">
            <v>72.11399999999999</v>
          </cell>
          <cell r="BH1005">
            <v>72.11399999999999</v>
          </cell>
          <cell r="BI1005">
            <v>76</v>
          </cell>
          <cell r="BJ1005">
            <v>0</v>
          </cell>
        </row>
        <row r="1006">
          <cell r="D1006" t="str">
            <v>Univerzita Konštantína Filozofa v Nitre</v>
          </cell>
          <cell r="E1006" t="str">
            <v>Filozofická fakulta</v>
          </cell>
          <cell r="AN1006">
            <v>0</v>
          </cell>
          <cell r="AO1006">
            <v>0</v>
          </cell>
          <cell r="AP1006">
            <v>0</v>
          </cell>
          <cell r="AQ1006">
            <v>0</v>
          </cell>
          <cell r="AR1006">
            <v>0</v>
          </cell>
          <cell r="BF1006">
            <v>0</v>
          </cell>
          <cell r="BG1006">
            <v>0</v>
          </cell>
          <cell r="BH1006">
            <v>0</v>
          </cell>
          <cell r="BI1006">
            <v>28</v>
          </cell>
          <cell r="BJ1006">
            <v>0</v>
          </cell>
        </row>
        <row r="1007">
          <cell r="D1007" t="str">
            <v>Univerzita Konštantína Filozofa v Nitre</v>
          </cell>
          <cell r="E1007" t="str">
            <v>Filozofická fakulta</v>
          </cell>
          <cell r="AN1007">
            <v>6</v>
          </cell>
          <cell r="AO1007">
            <v>9</v>
          </cell>
          <cell r="AP1007">
            <v>0</v>
          </cell>
          <cell r="AQ1007">
            <v>0</v>
          </cell>
          <cell r="AR1007">
            <v>6</v>
          </cell>
          <cell r="BF1007">
            <v>5.0999999999999996</v>
          </cell>
          <cell r="BG1007">
            <v>5.3039999999999994</v>
          </cell>
          <cell r="BH1007">
            <v>5.3039999999999994</v>
          </cell>
          <cell r="BI1007">
            <v>9</v>
          </cell>
          <cell r="BJ1007">
            <v>0</v>
          </cell>
        </row>
        <row r="1008">
          <cell r="D1008" t="str">
            <v>Univerzita Konštantína Filozofa v Nitre</v>
          </cell>
          <cell r="E1008" t="str">
            <v>Filozofická fakulta</v>
          </cell>
          <cell r="AN1008">
            <v>0</v>
          </cell>
          <cell r="AO1008">
            <v>0</v>
          </cell>
          <cell r="AP1008">
            <v>0</v>
          </cell>
          <cell r="AQ1008">
            <v>0</v>
          </cell>
          <cell r="AR1008">
            <v>0</v>
          </cell>
          <cell r="BF1008">
            <v>0</v>
          </cell>
          <cell r="BG1008">
            <v>0</v>
          </cell>
          <cell r="BH1008">
            <v>0</v>
          </cell>
          <cell r="BI1008">
            <v>0.5</v>
          </cell>
          <cell r="BJ1008">
            <v>0</v>
          </cell>
        </row>
        <row r="1009">
          <cell r="D1009" t="str">
            <v>Univerzita Konštantína Filozofa v Nitre</v>
          </cell>
          <cell r="E1009" t="str">
            <v>Filozofická fakulta</v>
          </cell>
          <cell r="AN1009">
            <v>0</v>
          </cell>
          <cell r="AO1009">
            <v>0</v>
          </cell>
          <cell r="AP1009">
            <v>0</v>
          </cell>
          <cell r="AQ1009">
            <v>0</v>
          </cell>
          <cell r="AR1009">
            <v>0</v>
          </cell>
          <cell r="BF1009">
            <v>0</v>
          </cell>
          <cell r="BG1009">
            <v>0</v>
          </cell>
          <cell r="BH1009">
            <v>0</v>
          </cell>
          <cell r="BI1009">
            <v>1</v>
          </cell>
          <cell r="BJ1009">
            <v>0</v>
          </cell>
        </row>
        <row r="1010">
          <cell r="D1010" t="str">
            <v>Univerzita Konštantína Filozofa v Nitre</v>
          </cell>
          <cell r="E1010" t="str">
            <v>Pedagogická fakulta</v>
          </cell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R1010">
            <v>0</v>
          </cell>
          <cell r="BF1010">
            <v>0</v>
          </cell>
          <cell r="BG1010">
            <v>0</v>
          </cell>
          <cell r="BH1010">
            <v>0</v>
          </cell>
          <cell r="BI1010">
            <v>200</v>
          </cell>
          <cell r="BJ1010">
            <v>0</v>
          </cell>
        </row>
        <row r="1011">
          <cell r="D1011" t="str">
            <v>Univerzita Konštantína Filozofa v Nitre</v>
          </cell>
          <cell r="E1011" t="str">
            <v>Pedagogická fakulta</v>
          </cell>
          <cell r="AN1011">
            <v>0</v>
          </cell>
          <cell r="AO1011">
            <v>0</v>
          </cell>
          <cell r="AP1011">
            <v>0</v>
          </cell>
          <cell r="AQ1011">
            <v>0</v>
          </cell>
          <cell r="AR1011">
            <v>0</v>
          </cell>
          <cell r="BF1011">
            <v>0</v>
          </cell>
          <cell r="BG1011">
            <v>0</v>
          </cell>
          <cell r="BH1011">
            <v>0</v>
          </cell>
          <cell r="BI1011">
            <v>65</v>
          </cell>
          <cell r="BJ1011">
            <v>0</v>
          </cell>
        </row>
        <row r="1012">
          <cell r="D1012" t="str">
            <v>Univerzita Konštantína Filozofa v Nitre</v>
          </cell>
          <cell r="E1012" t="str">
            <v>Pedagogická fakulta</v>
          </cell>
          <cell r="AN1012">
            <v>1</v>
          </cell>
          <cell r="AO1012">
            <v>0</v>
          </cell>
          <cell r="AP1012">
            <v>0</v>
          </cell>
          <cell r="AQ1012">
            <v>0</v>
          </cell>
          <cell r="AR1012">
            <v>0</v>
          </cell>
          <cell r="BF1012">
            <v>0</v>
          </cell>
          <cell r="BG1012">
            <v>0</v>
          </cell>
          <cell r="BH1012">
            <v>0</v>
          </cell>
          <cell r="BI1012">
            <v>38</v>
          </cell>
          <cell r="BJ1012">
            <v>0</v>
          </cell>
        </row>
        <row r="1013">
          <cell r="D1013" t="str">
            <v>Univerzita Konštantína Filozofa v Nitre</v>
          </cell>
          <cell r="E1013" t="str">
            <v>Pedagogická fakulta</v>
          </cell>
          <cell r="AN1013">
            <v>0</v>
          </cell>
          <cell r="AO1013">
            <v>0</v>
          </cell>
          <cell r="AP1013">
            <v>0</v>
          </cell>
          <cell r="AQ1013">
            <v>0</v>
          </cell>
          <cell r="AR1013">
            <v>0</v>
          </cell>
          <cell r="BF1013">
            <v>0</v>
          </cell>
          <cell r="BG1013">
            <v>0</v>
          </cell>
          <cell r="BH1013">
            <v>0</v>
          </cell>
          <cell r="BI1013">
            <v>72</v>
          </cell>
          <cell r="BJ1013">
            <v>0</v>
          </cell>
        </row>
        <row r="1014">
          <cell r="D1014" t="str">
            <v>Univerzita Konštantína Filozofa v Nitre</v>
          </cell>
          <cell r="E1014" t="str">
            <v>Pedagogická fakulta</v>
          </cell>
          <cell r="AN1014">
            <v>0</v>
          </cell>
          <cell r="AO1014">
            <v>0</v>
          </cell>
          <cell r="AP1014">
            <v>0</v>
          </cell>
          <cell r="AQ1014">
            <v>0</v>
          </cell>
          <cell r="AR1014">
            <v>0</v>
          </cell>
          <cell r="BF1014">
            <v>0</v>
          </cell>
          <cell r="BG1014">
            <v>0</v>
          </cell>
          <cell r="BH1014">
            <v>0</v>
          </cell>
          <cell r="BI1014">
            <v>11</v>
          </cell>
          <cell r="BJ1014">
            <v>0</v>
          </cell>
        </row>
        <row r="1015">
          <cell r="D1015" t="str">
            <v>Univerzita Konštantína Filozofa v Nitre</v>
          </cell>
          <cell r="E1015" t="str">
            <v>Pedagogická fakulta</v>
          </cell>
          <cell r="AN1015">
            <v>2</v>
          </cell>
          <cell r="AO1015">
            <v>4</v>
          </cell>
          <cell r="AP1015">
            <v>0</v>
          </cell>
          <cell r="AQ1015">
            <v>0</v>
          </cell>
          <cell r="AR1015">
            <v>2</v>
          </cell>
          <cell r="BF1015">
            <v>3</v>
          </cell>
          <cell r="BG1015">
            <v>3</v>
          </cell>
          <cell r="BH1015">
            <v>2.5333333333333332</v>
          </cell>
          <cell r="BI1015">
            <v>4</v>
          </cell>
          <cell r="BJ1015">
            <v>0</v>
          </cell>
        </row>
        <row r="1016">
          <cell r="D1016" t="str">
            <v>Univerzita Konštantína Filozofa v Nitre</v>
          </cell>
          <cell r="E1016" t="str">
            <v>Pedagogická fakulta</v>
          </cell>
          <cell r="AN1016">
            <v>9.5</v>
          </cell>
          <cell r="AO1016">
            <v>15.5</v>
          </cell>
          <cell r="AP1016">
            <v>0</v>
          </cell>
          <cell r="AQ1016">
            <v>0</v>
          </cell>
          <cell r="AR1016">
            <v>9.5</v>
          </cell>
          <cell r="BF1016">
            <v>14.25</v>
          </cell>
          <cell r="BG1016">
            <v>30.637499999999999</v>
          </cell>
          <cell r="BH1016">
            <v>26.260714285714286</v>
          </cell>
          <cell r="BI1016">
            <v>15.5</v>
          </cell>
          <cell r="BJ1016">
            <v>0</v>
          </cell>
        </row>
        <row r="1017">
          <cell r="D1017" t="str">
            <v>Univerzita Konštantína Filozofa v Nitre</v>
          </cell>
          <cell r="E1017" t="str">
            <v>Filozofická fakulta</v>
          </cell>
          <cell r="AN1017">
            <v>5</v>
          </cell>
          <cell r="AO1017">
            <v>7.5</v>
          </cell>
          <cell r="AP1017">
            <v>0</v>
          </cell>
          <cell r="AQ1017">
            <v>0</v>
          </cell>
          <cell r="AR1017">
            <v>5</v>
          </cell>
          <cell r="BF1017">
            <v>7.5</v>
          </cell>
          <cell r="BG1017">
            <v>8.1750000000000007</v>
          </cell>
          <cell r="BH1017">
            <v>8.1750000000000007</v>
          </cell>
          <cell r="BI1017">
            <v>7.5</v>
          </cell>
          <cell r="BJ1017">
            <v>0</v>
          </cell>
        </row>
        <row r="1018">
          <cell r="D1018" t="str">
            <v>Univerzita Konštantína Filozofa v Nitre</v>
          </cell>
          <cell r="E1018" t="str">
            <v>Pedagogická fakulta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BF1018">
            <v>0</v>
          </cell>
          <cell r="BG1018">
            <v>0</v>
          </cell>
          <cell r="BH1018">
            <v>0</v>
          </cell>
          <cell r="BI1018">
            <v>16</v>
          </cell>
          <cell r="BJ1018">
            <v>0</v>
          </cell>
        </row>
        <row r="1019">
          <cell r="D1019" t="str">
            <v>Univerzita Konštantína Filozofa v Nitre</v>
          </cell>
          <cell r="E1019" t="str">
            <v>Pedagogická fakulta</v>
          </cell>
          <cell r="AN1019">
            <v>7</v>
          </cell>
          <cell r="AO1019">
            <v>11</v>
          </cell>
          <cell r="AP1019">
            <v>0</v>
          </cell>
          <cell r="AQ1019">
            <v>0</v>
          </cell>
          <cell r="AR1019">
            <v>7</v>
          </cell>
          <cell r="BF1019">
            <v>10.5</v>
          </cell>
          <cell r="BG1019">
            <v>22.574999999999999</v>
          </cell>
          <cell r="BH1019">
            <v>22.574999999999999</v>
          </cell>
          <cell r="BI1019">
            <v>11</v>
          </cell>
          <cell r="BJ1019">
            <v>0</v>
          </cell>
        </row>
        <row r="1020">
          <cell r="D1020" t="str">
            <v>Univerzita Konštantína Filozofa v Nitre</v>
          </cell>
          <cell r="E1020" t="str">
            <v>Pedagogická fakulta</v>
          </cell>
          <cell r="AN1020">
            <v>4</v>
          </cell>
          <cell r="AO1020">
            <v>5</v>
          </cell>
          <cell r="AP1020">
            <v>0</v>
          </cell>
          <cell r="AQ1020">
            <v>0</v>
          </cell>
          <cell r="AR1020">
            <v>4</v>
          </cell>
          <cell r="BF1020">
            <v>6</v>
          </cell>
          <cell r="BG1020">
            <v>12.899999999999999</v>
          </cell>
          <cell r="BH1020">
            <v>12.899999999999999</v>
          </cell>
          <cell r="BI1020">
            <v>5</v>
          </cell>
          <cell r="BJ1020">
            <v>0</v>
          </cell>
        </row>
        <row r="1021">
          <cell r="D1021" t="str">
            <v>Univerzita Konštantína Filozofa v Nitre</v>
          </cell>
          <cell r="E1021" t="str">
            <v>Pedagogická fakulta</v>
          </cell>
          <cell r="AN1021">
            <v>32</v>
          </cell>
          <cell r="AO1021">
            <v>37</v>
          </cell>
          <cell r="AP1021">
            <v>0</v>
          </cell>
          <cell r="AQ1021">
            <v>0</v>
          </cell>
          <cell r="AR1021">
            <v>32</v>
          </cell>
          <cell r="BF1021">
            <v>28.4</v>
          </cell>
          <cell r="BG1021">
            <v>28.4</v>
          </cell>
          <cell r="BH1021">
            <v>28.4</v>
          </cell>
          <cell r="BI1021">
            <v>37</v>
          </cell>
          <cell r="BJ1021">
            <v>0</v>
          </cell>
        </row>
        <row r="1022">
          <cell r="D1022" t="str">
            <v>Univerzita Konštantína Filozofa v Nitre</v>
          </cell>
          <cell r="E1022" t="str">
            <v>Pedagogická fakulta</v>
          </cell>
          <cell r="AN1022">
            <v>35</v>
          </cell>
          <cell r="AO1022">
            <v>41</v>
          </cell>
          <cell r="AP1022">
            <v>0</v>
          </cell>
          <cell r="AQ1022">
            <v>0</v>
          </cell>
          <cell r="AR1022">
            <v>35</v>
          </cell>
          <cell r="BF1022">
            <v>29.9</v>
          </cell>
          <cell r="BG1022">
            <v>35.580999999999996</v>
          </cell>
          <cell r="BH1022">
            <v>33.357187499999995</v>
          </cell>
          <cell r="BI1022">
            <v>41</v>
          </cell>
          <cell r="BJ1022">
            <v>0</v>
          </cell>
        </row>
        <row r="1023">
          <cell r="D1023" t="str">
            <v>Univerzita Konštantína Filozofa v Nitre</v>
          </cell>
          <cell r="E1023" t="str">
            <v>Pedagogická fakulta</v>
          </cell>
          <cell r="AN1023">
            <v>57</v>
          </cell>
          <cell r="AO1023">
            <v>67</v>
          </cell>
          <cell r="AP1023">
            <v>0</v>
          </cell>
          <cell r="AQ1023">
            <v>0</v>
          </cell>
          <cell r="AR1023">
            <v>57</v>
          </cell>
          <cell r="BF1023">
            <v>48</v>
          </cell>
          <cell r="BG1023">
            <v>57.12</v>
          </cell>
          <cell r="BH1023">
            <v>57.12</v>
          </cell>
          <cell r="BI1023">
            <v>67</v>
          </cell>
          <cell r="BJ1023">
            <v>0</v>
          </cell>
        </row>
        <row r="1024">
          <cell r="D1024" t="str">
            <v>Univerzita Konštantína Filozofa v Nitre</v>
          </cell>
          <cell r="E1024" t="str">
            <v>Pedagogická fakulta</v>
          </cell>
          <cell r="AN1024">
            <v>24</v>
          </cell>
          <cell r="AO1024">
            <v>30</v>
          </cell>
          <cell r="AP1024">
            <v>0</v>
          </cell>
          <cell r="AQ1024">
            <v>0</v>
          </cell>
          <cell r="AR1024">
            <v>24</v>
          </cell>
          <cell r="BF1024">
            <v>21.9</v>
          </cell>
          <cell r="BG1024">
            <v>47.084999999999994</v>
          </cell>
          <cell r="BH1024">
            <v>47.084999999999994</v>
          </cell>
          <cell r="BI1024">
            <v>30</v>
          </cell>
          <cell r="BJ1024">
            <v>0</v>
          </cell>
        </row>
        <row r="1025">
          <cell r="D1025" t="str">
            <v>Univerzita Konštantína Filozofa v Nitre</v>
          </cell>
          <cell r="E1025" t="str">
            <v>Pedagogická fakulta</v>
          </cell>
          <cell r="AN1025">
            <v>8.5</v>
          </cell>
          <cell r="AO1025">
            <v>10.5</v>
          </cell>
          <cell r="AP1025">
            <v>0</v>
          </cell>
          <cell r="AQ1025">
            <v>0</v>
          </cell>
          <cell r="AR1025">
            <v>8.5</v>
          </cell>
          <cell r="BF1025">
            <v>7</v>
          </cell>
          <cell r="BG1025">
            <v>15.049999999999999</v>
          </cell>
          <cell r="BH1025">
            <v>10.033333333333333</v>
          </cell>
          <cell r="BI1025">
            <v>10.5</v>
          </cell>
          <cell r="BJ1025">
            <v>0</v>
          </cell>
        </row>
        <row r="1026">
          <cell r="D1026" t="str">
            <v>Univerzita Konštantína Filozofa v Nitre</v>
          </cell>
          <cell r="E1026" t="str">
            <v>Pedagogická fakulta</v>
          </cell>
          <cell r="AN1026">
            <v>20</v>
          </cell>
          <cell r="AO1026">
            <v>22</v>
          </cell>
          <cell r="AP1026">
            <v>0</v>
          </cell>
          <cell r="AQ1026">
            <v>0</v>
          </cell>
          <cell r="AR1026">
            <v>20</v>
          </cell>
          <cell r="BF1026">
            <v>17.899999999999999</v>
          </cell>
          <cell r="BG1026">
            <v>25.775999999999996</v>
          </cell>
          <cell r="BH1026">
            <v>25.775999999999996</v>
          </cell>
          <cell r="BI1026">
            <v>22</v>
          </cell>
          <cell r="BJ1026">
            <v>0</v>
          </cell>
        </row>
        <row r="1027">
          <cell r="D1027" t="str">
            <v>Univerzita Konštantína Filozofa v Nitre</v>
          </cell>
          <cell r="E1027" t="str">
            <v>Pedagogická fakulta</v>
          </cell>
          <cell r="AN1027">
            <v>37</v>
          </cell>
          <cell r="AO1027">
            <v>43</v>
          </cell>
          <cell r="AP1027">
            <v>0</v>
          </cell>
          <cell r="AQ1027">
            <v>0</v>
          </cell>
          <cell r="AR1027">
            <v>37</v>
          </cell>
          <cell r="BF1027">
            <v>32.200000000000003</v>
          </cell>
          <cell r="BG1027">
            <v>69.23</v>
          </cell>
          <cell r="BH1027">
            <v>69.23</v>
          </cell>
          <cell r="BI1027">
            <v>43</v>
          </cell>
          <cell r="BJ1027">
            <v>0</v>
          </cell>
        </row>
        <row r="1028">
          <cell r="D1028" t="str">
            <v>Univerzita Konštantína Filozofa v Nitre</v>
          </cell>
          <cell r="E1028" t="str">
            <v>Pedagogická fakulta</v>
          </cell>
          <cell r="AN1028">
            <v>25</v>
          </cell>
          <cell r="AO1028">
            <v>30</v>
          </cell>
          <cell r="AP1028">
            <v>0</v>
          </cell>
          <cell r="AQ1028">
            <v>0</v>
          </cell>
          <cell r="AR1028">
            <v>25</v>
          </cell>
          <cell r="BF1028">
            <v>20.65</v>
          </cell>
          <cell r="BG1028">
            <v>22.508500000000002</v>
          </cell>
          <cell r="BH1028">
            <v>20.777076923076926</v>
          </cell>
          <cell r="BI1028">
            <v>30</v>
          </cell>
          <cell r="BJ1028">
            <v>0</v>
          </cell>
        </row>
        <row r="1029">
          <cell r="D1029" t="str">
            <v>Univerzita Konštantína Filozofa v Nitre</v>
          </cell>
          <cell r="E1029" t="str">
            <v>Pedagogická fakulta</v>
          </cell>
          <cell r="AN1029">
            <v>6</v>
          </cell>
          <cell r="AO1029">
            <v>8</v>
          </cell>
          <cell r="AP1029">
            <v>0</v>
          </cell>
          <cell r="AQ1029">
            <v>0</v>
          </cell>
          <cell r="AR1029">
            <v>6</v>
          </cell>
          <cell r="BF1029">
            <v>5.25</v>
          </cell>
          <cell r="BG1029">
            <v>7.56</v>
          </cell>
          <cell r="BH1029">
            <v>7.56</v>
          </cell>
          <cell r="BI1029">
            <v>8</v>
          </cell>
          <cell r="BJ1029">
            <v>0</v>
          </cell>
        </row>
        <row r="1030">
          <cell r="D1030" t="str">
            <v>Univerzita Konštantína Filozofa v Nitre</v>
          </cell>
          <cell r="E1030" t="str">
            <v>Pedagogická fakulta</v>
          </cell>
          <cell r="AN1030">
            <v>50</v>
          </cell>
          <cell r="AO1030">
            <v>58</v>
          </cell>
          <cell r="AP1030">
            <v>0</v>
          </cell>
          <cell r="AQ1030">
            <v>0</v>
          </cell>
          <cell r="AR1030">
            <v>50</v>
          </cell>
          <cell r="BF1030">
            <v>41.9</v>
          </cell>
          <cell r="BG1030">
            <v>49.860999999999997</v>
          </cell>
          <cell r="BH1030">
            <v>49.860999999999997</v>
          </cell>
          <cell r="BI1030">
            <v>58</v>
          </cell>
          <cell r="BJ1030">
            <v>0</v>
          </cell>
        </row>
        <row r="1031">
          <cell r="D1031" t="str">
            <v>Univerzita Konštantína Filozofa v Nitre</v>
          </cell>
          <cell r="E1031" t="str">
            <v>Pedagogická fakulta</v>
          </cell>
          <cell r="AN1031">
            <v>12</v>
          </cell>
          <cell r="AO1031">
            <v>16.5</v>
          </cell>
          <cell r="AP1031">
            <v>0</v>
          </cell>
          <cell r="AQ1031">
            <v>0</v>
          </cell>
          <cell r="AR1031">
            <v>12</v>
          </cell>
          <cell r="BF1031">
            <v>10.199999999999999</v>
          </cell>
          <cell r="BG1031">
            <v>12.137999999999998</v>
          </cell>
          <cell r="BH1031">
            <v>12.137999999999998</v>
          </cell>
          <cell r="BI1031">
            <v>16.5</v>
          </cell>
          <cell r="BJ1031">
            <v>0</v>
          </cell>
        </row>
        <row r="1032">
          <cell r="D1032" t="str">
            <v>Univerzita Konštantína Filozofa v Nitre</v>
          </cell>
          <cell r="E1032" t="str">
            <v>Filozofická fakulta</v>
          </cell>
          <cell r="AN1032">
            <v>1.5</v>
          </cell>
          <cell r="AO1032">
            <v>2</v>
          </cell>
          <cell r="AP1032">
            <v>0</v>
          </cell>
          <cell r="AQ1032">
            <v>0</v>
          </cell>
          <cell r="AR1032">
            <v>1.5</v>
          </cell>
          <cell r="BF1032">
            <v>1.5</v>
          </cell>
          <cell r="BG1032">
            <v>1.6350000000000002</v>
          </cell>
          <cell r="BH1032">
            <v>1.6350000000000002</v>
          </cell>
          <cell r="BI1032">
            <v>2</v>
          </cell>
          <cell r="BJ1032">
            <v>0</v>
          </cell>
        </row>
        <row r="1033">
          <cell r="D1033" t="str">
            <v>Univerzita Konštantína Filozofa v Nitre</v>
          </cell>
          <cell r="E1033" t="str">
            <v>Pedagogická fakulta</v>
          </cell>
          <cell r="AN1033">
            <v>24</v>
          </cell>
          <cell r="AO1033">
            <v>26</v>
          </cell>
          <cell r="AP1033">
            <v>0</v>
          </cell>
          <cell r="AQ1033">
            <v>0</v>
          </cell>
          <cell r="AR1033">
            <v>24</v>
          </cell>
          <cell r="BF1033">
            <v>36</v>
          </cell>
          <cell r="BG1033">
            <v>42.839999999999996</v>
          </cell>
          <cell r="BH1033">
            <v>25.703999999999997</v>
          </cell>
          <cell r="BI1033">
            <v>26</v>
          </cell>
          <cell r="BJ1033">
            <v>0</v>
          </cell>
        </row>
        <row r="1034">
          <cell r="D1034" t="str">
            <v>Univerzita Konštantína Filozofa v Nitre</v>
          </cell>
          <cell r="E1034" t="str">
            <v>Pedagogická fakulta</v>
          </cell>
          <cell r="AN1034">
            <v>11</v>
          </cell>
          <cell r="AO1034">
            <v>14</v>
          </cell>
          <cell r="AP1034">
            <v>0</v>
          </cell>
          <cell r="AQ1034">
            <v>0</v>
          </cell>
          <cell r="AR1034">
            <v>11</v>
          </cell>
          <cell r="BF1034">
            <v>10.1</v>
          </cell>
          <cell r="BG1034">
            <v>12.018999999999998</v>
          </cell>
          <cell r="BH1034">
            <v>12.018999999999998</v>
          </cell>
          <cell r="BI1034">
            <v>14</v>
          </cell>
          <cell r="BJ1034">
            <v>0</v>
          </cell>
        </row>
        <row r="1035">
          <cell r="D1035" t="str">
            <v>Univerzita Konštantína Filozofa v Nitre</v>
          </cell>
          <cell r="E1035" t="str">
            <v>Pedagogická fakulta</v>
          </cell>
          <cell r="AN1035">
            <v>0</v>
          </cell>
          <cell r="AO1035">
            <v>0</v>
          </cell>
          <cell r="AP1035">
            <v>0</v>
          </cell>
          <cell r="AQ1035">
            <v>0</v>
          </cell>
          <cell r="AR1035">
            <v>0</v>
          </cell>
          <cell r="BF1035">
            <v>0</v>
          </cell>
          <cell r="BG1035">
            <v>0</v>
          </cell>
          <cell r="BH1035">
            <v>0</v>
          </cell>
          <cell r="BI1035">
            <v>3</v>
          </cell>
          <cell r="BJ1035">
            <v>0</v>
          </cell>
        </row>
        <row r="1036">
          <cell r="D1036" t="str">
            <v>Univerzita Konštantína Filozofa v Nitre</v>
          </cell>
          <cell r="E1036" t="str">
            <v>Pedagogická fakulta</v>
          </cell>
          <cell r="AN1036">
            <v>0</v>
          </cell>
          <cell r="AO1036">
            <v>0</v>
          </cell>
          <cell r="AP1036">
            <v>0</v>
          </cell>
          <cell r="AQ1036">
            <v>0</v>
          </cell>
          <cell r="AR1036">
            <v>0</v>
          </cell>
          <cell r="BF1036">
            <v>0</v>
          </cell>
          <cell r="BG1036">
            <v>0</v>
          </cell>
          <cell r="BH1036">
            <v>0</v>
          </cell>
          <cell r="BI1036">
            <v>3</v>
          </cell>
          <cell r="BJ1036">
            <v>0</v>
          </cell>
        </row>
        <row r="1037">
          <cell r="D1037" t="str">
            <v>Univerzita Konštantína Filozofa v Nitre</v>
          </cell>
          <cell r="E1037" t="str">
            <v>Pedagogická fakulta</v>
          </cell>
          <cell r="AN1037">
            <v>0</v>
          </cell>
          <cell r="AO1037">
            <v>0</v>
          </cell>
          <cell r="AP1037">
            <v>0</v>
          </cell>
          <cell r="AQ1037">
            <v>0</v>
          </cell>
          <cell r="AR1037">
            <v>0</v>
          </cell>
          <cell r="BF1037">
            <v>0</v>
          </cell>
          <cell r="BG1037">
            <v>0</v>
          </cell>
          <cell r="BH1037">
            <v>0</v>
          </cell>
          <cell r="BI1037">
            <v>9</v>
          </cell>
          <cell r="BJ1037">
            <v>0</v>
          </cell>
        </row>
        <row r="1038">
          <cell r="D1038" t="str">
            <v>Univerzita Konštantína Filozofa v Nitre</v>
          </cell>
          <cell r="E1038" t="str">
            <v>Fakulta stredoeurópskych štúdií</v>
          </cell>
          <cell r="AN1038">
            <v>3</v>
          </cell>
          <cell r="AO1038">
            <v>0</v>
          </cell>
          <cell r="AP1038">
            <v>0</v>
          </cell>
          <cell r="AQ1038">
            <v>0</v>
          </cell>
          <cell r="AR1038">
            <v>3</v>
          </cell>
          <cell r="BF1038">
            <v>12</v>
          </cell>
          <cell r="BG1038">
            <v>13.200000000000001</v>
          </cell>
          <cell r="BH1038">
            <v>13.200000000000001</v>
          </cell>
          <cell r="BI1038">
            <v>4</v>
          </cell>
          <cell r="BJ1038">
            <v>3</v>
          </cell>
        </row>
        <row r="1039">
          <cell r="D1039" t="str">
            <v>Univerzita Konštantína Filozofa v Nitre</v>
          </cell>
          <cell r="E1039" t="str">
            <v>Fakulta stredoeurópskych štúdií</v>
          </cell>
          <cell r="AN1039">
            <v>65</v>
          </cell>
          <cell r="AO1039">
            <v>68</v>
          </cell>
          <cell r="AP1039">
            <v>0</v>
          </cell>
          <cell r="AQ1039">
            <v>0</v>
          </cell>
          <cell r="AR1039">
            <v>65</v>
          </cell>
          <cell r="BF1039">
            <v>56</v>
          </cell>
          <cell r="BG1039">
            <v>58.24</v>
          </cell>
          <cell r="BH1039">
            <v>49.920000000000009</v>
          </cell>
          <cell r="BI1039">
            <v>68</v>
          </cell>
          <cell r="BJ1039">
            <v>0</v>
          </cell>
        </row>
        <row r="1040">
          <cell r="D1040" t="str">
            <v>Vysoká škola zdravotníctva a sociálnej práce sv. Alžbety v Bratislave, n. o.</v>
          </cell>
          <cell r="E1040">
            <v>0</v>
          </cell>
          <cell r="AN1040">
            <v>102</v>
          </cell>
          <cell r="AO1040">
            <v>0</v>
          </cell>
          <cell r="AP1040">
            <v>0</v>
          </cell>
          <cell r="AQ1040">
            <v>0</v>
          </cell>
          <cell r="AR1040">
            <v>0</v>
          </cell>
          <cell r="BF1040">
            <v>0</v>
          </cell>
          <cell r="BG1040">
            <v>0</v>
          </cell>
          <cell r="BH1040">
            <v>0</v>
          </cell>
          <cell r="BI1040">
            <v>102</v>
          </cell>
          <cell r="BJ1040">
            <v>0</v>
          </cell>
        </row>
        <row r="1041">
          <cell r="D1041" t="str">
            <v>Vysoká škola zdravotníctva a sociálnej práce sv. Alžbety v Bratislave, n. o.</v>
          </cell>
          <cell r="E1041">
            <v>0</v>
          </cell>
          <cell r="AN1041">
            <v>147</v>
          </cell>
          <cell r="AO1041">
            <v>0</v>
          </cell>
          <cell r="AP1041">
            <v>0</v>
          </cell>
          <cell r="AQ1041">
            <v>0</v>
          </cell>
          <cell r="AR1041">
            <v>0</v>
          </cell>
          <cell r="BF1041">
            <v>0</v>
          </cell>
          <cell r="BG1041">
            <v>0</v>
          </cell>
          <cell r="BH1041">
            <v>0</v>
          </cell>
          <cell r="BI1041">
            <v>147</v>
          </cell>
          <cell r="BJ1041">
            <v>0</v>
          </cell>
        </row>
        <row r="1042">
          <cell r="D1042" t="str">
            <v>Vysoká škola zdravotníctva a sociálnej práce sv. Alžbety v Bratislave, n. o.</v>
          </cell>
          <cell r="E1042">
            <v>0</v>
          </cell>
          <cell r="AN1042">
            <v>121</v>
          </cell>
          <cell r="AO1042">
            <v>0</v>
          </cell>
          <cell r="AP1042">
            <v>0</v>
          </cell>
          <cell r="AQ1042">
            <v>0</v>
          </cell>
          <cell r="AR1042">
            <v>0</v>
          </cell>
          <cell r="BF1042">
            <v>0</v>
          </cell>
          <cell r="BG1042">
            <v>0</v>
          </cell>
          <cell r="BH1042">
            <v>0</v>
          </cell>
          <cell r="BI1042">
            <v>121</v>
          </cell>
          <cell r="BJ1042">
            <v>0</v>
          </cell>
        </row>
        <row r="1043">
          <cell r="D1043" t="str">
            <v>Vysoká škola zdravotníctva a sociálnej práce sv. Alžbety v Bratislave, n. o.</v>
          </cell>
          <cell r="E1043">
            <v>0</v>
          </cell>
          <cell r="AN1043">
            <v>2</v>
          </cell>
          <cell r="AO1043">
            <v>0</v>
          </cell>
          <cell r="AP1043">
            <v>0</v>
          </cell>
          <cell r="AQ1043">
            <v>0</v>
          </cell>
          <cell r="AR1043">
            <v>0</v>
          </cell>
          <cell r="BF1043">
            <v>0</v>
          </cell>
          <cell r="BG1043">
            <v>0</v>
          </cell>
          <cell r="BH1043">
            <v>0</v>
          </cell>
          <cell r="BI1043">
            <v>2</v>
          </cell>
          <cell r="BJ1043">
            <v>0</v>
          </cell>
        </row>
        <row r="1044">
          <cell r="D1044" t="str">
            <v>Vysoká škola zdravotníctva a sociálnej práce sv. Alžbety v Bratislave, n. o.</v>
          </cell>
          <cell r="E1044">
            <v>0</v>
          </cell>
          <cell r="AN1044">
            <v>63</v>
          </cell>
          <cell r="AO1044">
            <v>0</v>
          </cell>
          <cell r="AP1044">
            <v>0</v>
          </cell>
          <cell r="AQ1044">
            <v>0</v>
          </cell>
          <cell r="AR1044">
            <v>0</v>
          </cell>
          <cell r="BF1044">
            <v>0</v>
          </cell>
          <cell r="BG1044">
            <v>0</v>
          </cell>
          <cell r="BH1044">
            <v>0</v>
          </cell>
          <cell r="BI1044">
            <v>63</v>
          </cell>
          <cell r="BJ1044">
            <v>0</v>
          </cell>
        </row>
        <row r="1045">
          <cell r="D1045" t="str">
            <v>Vysoká škola zdravotníctva a sociálnej práce sv. Alžbety v Bratislave, n. o.</v>
          </cell>
          <cell r="E1045">
            <v>0</v>
          </cell>
          <cell r="AN1045">
            <v>14</v>
          </cell>
          <cell r="AO1045">
            <v>14</v>
          </cell>
          <cell r="AP1045">
            <v>0</v>
          </cell>
          <cell r="AQ1045">
            <v>0</v>
          </cell>
          <cell r="AR1045">
            <v>14</v>
          </cell>
          <cell r="BF1045">
            <v>12.8</v>
          </cell>
          <cell r="BG1045">
            <v>12.8</v>
          </cell>
          <cell r="BH1045">
            <v>12.8</v>
          </cell>
          <cell r="BI1045">
            <v>14</v>
          </cell>
          <cell r="BJ1045">
            <v>0</v>
          </cell>
        </row>
        <row r="1046">
          <cell r="D1046" t="str">
            <v>Vysoká škola zdravotníctva a sociálnej práce sv. Alžbety v Bratislave, n. o.</v>
          </cell>
          <cell r="E1046">
            <v>0</v>
          </cell>
          <cell r="AN1046">
            <v>148</v>
          </cell>
          <cell r="AO1046">
            <v>0</v>
          </cell>
          <cell r="AP1046">
            <v>0</v>
          </cell>
          <cell r="AQ1046">
            <v>0</v>
          </cell>
          <cell r="AR1046">
            <v>0</v>
          </cell>
          <cell r="BF1046">
            <v>0</v>
          </cell>
          <cell r="BG1046">
            <v>0</v>
          </cell>
          <cell r="BH1046">
            <v>0</v>
          </cell>
          <cell r="BI1046">
            <v>148</v>
          </cell>
          <cell r="BJ1046">
            <v>0</v>
          </cell>
        </row>
        <row r="1047">
          <cell r="D1047" t="str">
            <v>Vysoká škola zdravotníctva a sociálnej práce sv. Alžbety v Bratislave, n. o.</v>
          </cell>
          <cell r="E1047">
            <v>0</v>
          </cell>
          <cell r="AN1047">
            <v>431</v>
          </cell>
          <cell r="AO1047">
            <v>431</v>
          </cell>
          <cell r="AP1047">
            <v>431</v>
          </cell>
          <cell r="AQ1047">
            <v>0</v>
          </cell>
          <cell r="AR1047">
            <v>431</v>
          </cell>
          <cell r="BF1047">
            <v>381.8</v>
          </cell>
          <cell r="BG1047">
            <v>820.87</v>
          </cell>
          <cell r="BH1047">
            <v>820.87</v>
          </cell>
          <cell r="BI1047">
            <v>431</v>
          </cell>
          <cell r="BJ1047">
            <v>0</v>
          </cell>
        </row>
        <row r="1048">
          <cell r="D1048" t="str">
            <v>Vysoká škola zdravotníctva a sociálnej práce sv. Alžbety v Bratislave, n. o.</v>
          </cell>
          <cell r="E1048">
            <v>0</v>
          </cell>
          <cell r="AN1048">
            <v>198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BF1048">
            <v>0</v>
          </cell>
          <cell r="BG1048">
            <v>0</v>
          </cell>
          <cell r="BH1048">
            <v>0</v>
          </cell>
          <cell r="BI1048">
            <v>198</v>
          </cell>
          <cell r="BJ1048">
            <v>0</v>
          </cell>
        </row>
        <row r="1049">
          <cell r="D1049" t="str">
            <v>Vysoká škola zdravotníctva a sociálnej práce sv. Alžbety v Bratislave, n. o.</v>
          </cell>
          <cell r="E1049">
            <v>0</v>
          </cell>
          <cell r="AN1049">
            <v>100</v>
          </cell>
          <cell r="AO1049">
            <v>0</v>
          </cell>
          <cell r="AP1049">
            <v>0</v>
          </cell>
          <cell r="AQ1049">
            <v>0</v>
          </cell>
          <cell r="AR1049">
            <v>0</v>
          </cell>
          <cell r="BF1049">
            <v>0</v>
          </cell>
          <cell r="BG1049">
            <v>0</v>
          </cell>
          <cell r="BH1049">
            <v>0</v>
          </cell>
          <cell r="BI1049">
            <v>100</v>
          </cell>
          <cell r="BJ1049">
            <v>0</v>
          </cell>
        </row>
        <row r="1050">
          <cell r="D1050" t="str">
            <v>Vysoká škola zdravotníctva a sociálnej práce sv. Alžbety v Bratislave, n. o.</v>
          </cell>
          <cell r="E1050">
            <v>0</v>
          </cell>
          <cell r="AN1050">
            <v>25</v>
          </cell>
          <cell r="AO1050">
            <v>0</v>
          </cell>
          <cell r="AP1050">
            <v>0</v>
          </cell>
          <cell r="AQ1050">
            <v>0</v>
          </cell>
          <cell r="AR1050">
            <v>0</v>
          </cell>
          <cell r="BF1050">
            <v>0</v>
          </cell>
          <cell r="BG1050">
            <v>0</v>
          </cell>
          <cell r="BH1050">
            <v>0</v>
          </cell>
          <cell r="BI1050">
            <v>25</v>
          </cell>
          <cell r="BJ1050">
            <v>0</v>
          </cell>
        </row>
        <row r="1051">
          <cell r="D1051" t="str">
            <v>Vysoká škola zdravotníctva a sociálnej práce sv. Alžbety v Bratislave, n. o.</v>
          </cell>
          <cell r="E1051">
            <v>0</v>
          </cell>
          <cell r="AN1051">
            <v>2</v>
          </cell>
          <cell r="AO1051">
            <v>0</v>
          </cell>
          <cell r="AP1051">
            <v>0</v>
          </cell>
          <cell r="AQ1051">
            <v>0</v>
          </cell>
          <cell r="AR1051">
            <v>0</v>
          </cell>
          <cell r="BF1051">
            <v>0</v>
          </cell>
          <cell r="BG1051">
            <v>0</v>
          </cell>
          <cell r="BH1051">
            <v>0</v>
          </cell>
          <cell r="BI1051">
            <v>2</v>
          </cell>
          <cell r="BJ1051">
            <v>0</v>
          </cell>
        </row>
        <row r="1052">
          <cell r="D1052" t="str">
            <v>Vysoká škola zdravotníctva a sociálnej práce sv. Alžbety v Bratislave, n. o.</v>
          </cell>
          <cell r="E1052">
            <v>0</v>
          </cell>
          <cell r="AN1052">
            <v>367</v>
          </cell>
          <cell r="AO1052">
            <v>367</v>
          </cell>
          <cell r="AP1052">
            <v>0</v>
          </cell>
          <cell r="AQ1052">
            <v>0</v>
          </cell>
          <cell r="AR1052">
            <v>367</v>
          </cell>
          <cell r="BF1052">
            <v>318.10000000000002</v>
          </cell>
          <cell r="BG1052">
            <v>318.10000000000002</v>
          </cell>
          <cell r="BH1052">
            <v>289.18181818181819</v>
          </cell>
          <cell r="BI1052">
            <v>367</v>
          </cell>
          <cell r="BJ1052">
            <v>0</v>
          </cell>
        </row>
        <row r="1053">
          <cell r="D1053" t="str">
            <v>Vysoká škola zdravotníctva a sociálnej práce sv. Alžbety v Bratislave, n. o.</v>
          </cell>
          <cell r="E1053">
            <v>0</v>
          </cell>
          <cell r="AN1053">
            <v>82</v>
          </cell>
          <cell r="AO1053">
            <v>82</v>
          </cell>
          <cell r="AP1053">
            <v>0</v>
          </cell>
          <cell r="AQ1053">
            <v>0</v>
          </cell>
          <cell r="AR1053">
            <v>82</v>
          </cell>
          <cell r="BF1053">
            <v>66.699999999999989</v>
          </cell>
          <cell r="BG1053">
            <v>66.699999999999989</v>
          </cell>
          <cell r="BH1053">
            <v>66.699999999999989</v>
          </cell>
          <cell r="BI1053">
            <v>82</v>
          </cell>
          <cell r="BJ1053">
            <v>0</v>
          </cell>
        </row>
        <row r="1054">
          <cell r="D1054" t="str">
            <v>Katolícka univerzita v Ružomberku</v>
          </cell>
          <cell r="E1054" t="str">
            <v>Teologická fakulta v Košiciach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R1054">
            <v>0</v>
          </cell>
          <cell r="BF1054">
            <v>0</v>
          </cell>
          <cell r="BG1054">
            <v>0</v>
          </cell>
          <cell r="BH1054">
            <v>0</v>
          </cell>
          <cell r="BI1054">
            <v>14</v>
          </cell>
          <cell r="BJ1054">
            <v>0</v>
          </cell>
        </row>
        <row r="1055">
          <cell r="D1055" t="str">
            <v>Katolícka univerzita v Ružomberku</v>
          </cell>
          <cell r="E1055" t="str">
            <v>Teologická fakulta v Košiciach</v>
          </cell>
          <cell r="AN1055">
            <v>3</v>
          </cell>
          <cell r="AO1055">
            <v>6</v>
          </cell>
          <cell r="AP1055">
            <v>0</v>
          </cell>
          <cell r="AQ1055">
            <v>0</v>
          </cell>
          <cell r="AR1055">
            <v>3</v>
          </cell>
          <cell r="BF1055">
            <v>4.5</v>
          </cell>
          <cell r="BG1055">
            <v>4.9050000000000002</v>
          </cell>
          <cell r="BH1055">
            <v>4.9050000000000002</v>
          </cell>
          <cell r="BI1055">
            <v>6</v>
          </cell>
          <cell r="BJ1055">
            <v>0</v>
          </cell>
        </row>
        <row r="1056">
          <cell r="D1056" t="str">
            <v>Katolícka univerzita v Ružomberku</v>
          </cell>
          <cell r="E1056" t="str">
            <v>Teologická fakulta v Košiciach</v>
          </cell>
          <cell r="AN1056">
            <v>25</v>
          </cell>
          <cell r="AO1056">
            <v>34</v>
          </cell>
          <cell r="AP1056">
            <v>0</v>
          </cell>
          <cell r="AQ1056">
            <v>0</v>
          </cell>
          <cell r="AR1056">
            <v>25</v>
          </cell>
          <cell r="BF1056">
            <v>27.5</v>
          </cell>
          <cell r="BG1056">
            <v>27.5</v>
          </cell>
          <cell r="BH1056">
            <v>27.5</v>
          </cell>
          <cell r="BI1056">
            <v>34</v>
          </cell>
          <cell r="BJ1056">
            <v>0</v>
          </cell>
        </row>
        <row r="1057">
          <cell r="D1057" t="str">
            <v>Katolícka univerzita v Ružomberku</v>
          </cell>
          <cell r="E1057" t="str">
            <v>Teologická fakulta v Košiciach</v>
          </cell>
          <cell r="AN1057">
            <v>85</v>
          </cell>
          <cell r="AO1057">
            <v>90</v>
          </cell>
          <cell r="AP1057">
            <v>0</v>
          </cell>
          <cell r="AQ1057">
            <v>0</v>
          </cell>
          <cell r="AR1057">
            <v>85</v>
          </cell>
          <cell r="BF1057">
            <v>73.900000000000006</v>
          </cell>
          <cell r="BG1057">
            <v>73.900000000000006</v>
          </cell>
          <cell r="BH1057">
            <v>73.900000000000006</v>
          </cell>
          <cell r="BI1057">
            <v>90</v>
          </cell>
          <cell r="BJ1057">
            <v>0</v>
          </cell>
        </row>
        <row r="1058">
          <cell r="D1058" t="str">
            <v>Trenčianska univerzita Alexandra Dubčeka v Trenčíne</v>
          </cell>
          <cell r="E1058" t="str">
            <v>Fakulta špeciálnej techniky</v>
          </cell>
          <cell r="AN1058">
            <v>0</v>
          </cell>
          <cell r="AO1058">
            <v>0</v>
          </cell>
          <cell r="AP1058">
            <v>0</v>
          </cell>
          <cell r="AQ1058">
            <v>0</v>
          </cell>
          <cell r="AR1058">
            <v>0</v>
          </cell>
          <cell r="BF1058">
            <v>0</v>
          </cell>
          <cell r="BG1058">
            <v>0</v>
          </cell>
          <cell r="BH1058">
            <v>0</v>
          </cell>
          <cell r="BI1058">
            <v>7</v>
          </cell>
          <cell r="BJ1058">
            <v>0</v>
          </cell>
        </row>
        <row r="1059">
          <cell r="D1059" t="str">
            <v>Trenčianska univerzita Alexandra Dubčeka v Trenčíne</v>
          </cell>
          <cell r="E1059" t="str">
            <v>Fakulta špeciálnej techniky</v>
          </cell>
          <cell r="AN1059">
            <v>0</v>
          </cell>
          <cell r="AO1059">
            <v>0</v>
          </cell>
          <cell r="AP1059">
            <v>0</v>
          </cell>
          <cell r="AQ1059">
            <v>0</v>
          </cell>
          <cell r="AR1059">
            <v>0</v>
          </cell>
          <cell r="BF1059">
            <v>0</v>
          </cell>
          <cell r="BG1059">
            <v>0</v>
          </cell>
          <cell r="BH1059">
            <v>0</v>
          </cell>
          <cell r="BI1059">
            <v>1</v>
          </cell>
          <cell r="BJ1059">
            <v>0</v>
          </cell>
        </row>
        <row r="1060">
          <cell r="D1060" t="str">
            <v>Trenčianska univerzita Alexandra Dubčeka v Trenčíne</v>
          </cell>
          <cell r="E1060" t="str">
            <v>Fakulta sociálno-ekonomických vzťahov</v>
          </cell>
          <cell r="AN1060">
            <v>4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BF1060">
            <v>0</v>
          </cell>
          <cell r="BG1060">
            <v>0</v>
          </cell>
          <cell r="BH1060">
            <v>0</v>
          </cell>
          <cell r="BI1060">
            <v>167</v>
          </cell>
          <cell r="BJ1060">
            <v>0</v>
          </cell>
        </row>
        <row r="1061">
          <cell r="D1061" t="str">
            <v>Trenčianska univerzita Alexandra Dubčeka v Trenčíne</v>
          </cell>
          <cell r="E1061" t="str">
            <v>Fakulta priemyselných technológií v Púchove</v>
          </cell>
          <cell r="AN1061">
            <v>6</v>
          </cell>
          <cell r="AO1061">
            <v>0</v>
          </cell>
          <cell r="AP1061">
            <v>0</v>
          </cell>
          <cell r="AQ1061">
            <v>6</v>
          </cell>
          <cell r="AR1061">
            <v>6</v>
          </cell>
          <cell r="BF1061">
            <v>18</v>
          </cell>
          <cell r="BG1061">
            <v>38.339999999999996</v>
          </cell>
          <cell r="BH1061">
            <v>38.339999999999996</v>
          </cell>
          <cell r="BI1061">
            <v>6</v>
          </cell>
          <cell r="BJ1061">
            <v>6</v>
          </cell>
        </row>
        <row r="1062">
          <cell r="D1062" t="str">
            <v>Trenčianska univerzita Alexandra Dubčeka v Trenčíne</v>
          </cell>
          <cell r="E1062" t="str">
            <v>Fakulta priemyselných technológií v Púchove</v>
          </cell>
          <cell r="AN1062">
            <v>1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BF1062">
            <v>0</v>
          </cell>
          <cell r="BG1062">
            <v>0</v>
          </cell>
          <cell r="BH1062">
            <v>0</v>
          </cell>
          <cell r="BI1062">
            <v>1</v>
          </cell>
          <cell r="BJ1062">
            <v>0</v>
          </cell>
        </row>
        <row r="1063">
          <cell r="D1063" t="str">
            <v>Trenčianska univerzita Alexandra Dubčeka v Trenčíne</v>
          </cell>
          <cell r="E1063" t="str">
            <v>Fakulta zdravotníctva</v>
          </cell>
          <cell r="AN1063">
            <v>125</v>
          </cell>
          <cell r="AO1063">
            <v>140</v>
          </cell>
          <cell r="AP1063">
            <v>0</v>
          </cell>
          <cell r="AQ1063">
            <v>0</v>
          </cell>
          <cell r="AR1063">
            <v>125</v>
          </cell>
          <cell r="BF1063">
            <v>106.4</v>
          </cell>
          <cell r="BG1063">
            <v>228.76</v>
          </cell>
          <cell r="BH1063">
            <v>214.46249999999998</v>
          </cell>
          <cell r="BI1063">
            <v>140</v>
          </cell>
          <cell r="BJ1063">
            <v>0</v>
          </cell>
        </row>
        <row r="1064">
          <cell r="D1064" t="str">
            <v>Trenčianska univerzita Alexandra Dubčeka v Trenčíne</v>
          </cell>
          <cell r="E1064" t="str">
            <v>Fakulta priemyselných technológií v Púchove</v>
          </cell>
          <cell r="AN1064">
            <v>78</v>
          </cell>
          <cell r="AO1064">
            <v>83</v>
          </cell>
          <cell r="AP1064">
            <v>0</v>
          </cell>
          <cell r="AQ1064">
            <v>0</v>
          </cell>
          <cell r="AR1064">
            <v>78</v>
          </cell>
          <cell r="BF1064">
            <v>117</v>
          </cell>
          <cell r="BG1064">
            <v>173.16</v>
          </cell>
          <cell r="BH1064">
            <v>147.81951219512194</v>
          </cell>
          <cell r="BI1064">
            <v>83</v>
          </cell>
          <cell r="BJ1064">
            <v>0</v>
          </cell>
        </row>
        <row r="1065">
          <cell r="D1065" t="str">
            <v>Trenčianska univerzita Alexandra Dubčeka v Trenčíne</v>
          </cell>
          <cell r="E1065" t="str">
            <v>Fakulta sociálno-ekonomických vzťahov</v>
          </cell>
          <cell r="AN1065">
            <v>26</v>
          </cell>
          <cell r="AO1065">
            <v>32</v>
          </cell>
          <cell r="AP1065">
            <v>0</v>
          </cell>
          <cell r="AQ1065">
            <v>0</v>
          </cell>
          <cell r="AR1065">
            <v>26</v>
          </cell>
          <cell r="BF1065">
            <v>22.7</v>
          </cell>
          <cell r="BG1065">
            <v>23.608000000000001</v>
          </cell>
          <cell r="BH1065">
            <v>23.608000000000001</v>
          </cell>
          <cell r="BI1065">
            <v>32</v>
          </cell>
          <cell r="BJ1065">
            <v>0</v>
          </cell>
        </row>
        <row r="1066">
          <cell r="D1066" t="str">
            <v>Trenčianska univerzita Alexandra Dubčeka v Trenčíne</v>
          </cell>
          <cell r="E1066" t="str">
            <v>Fakulta špeciálnej techniky</v>
          </cell>
          <cell r="AN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BF1066">
            <v>0</v>
          </cell>
          <cell r="BG1066">
            <v>0</v>
          </cell>
          <cell r="BH1066">
            <v>0</v>
          </cell>
          <cell r="BI1066">
            <v>4</v>
          </cell>
          <cell r="BJ1066">
            <v>0</v>
          </cell>
        </row>
        <row r="1067">
          <cell r="D1067" t="str">
            <v>Trenčianska univerzita Alexandra Dubčeka v Trenčíne</v>
          </cell>
          <cell r="E1067" t="str">
            <v>Fakulta sociálno-ekonomických vzťahov</v>
          </cell>
          <cell r="AN1067">
            <v>297</v>
          </cell>
          <cell r="AO1067">
            <v>316</v>
          </cell>
          <cell r="AP1067">
            <v>0</v>
          </cell>
          <cell r="AQ1067">
            <v>0</v>
          </cell>
          <cell r="AR1067">
            <v>297</v>
          </cell>
          <cell r="BF1067">
            <v>243.89999999999998</v>
          </cell>
          <cell r="BG1067">
            <v>253.65599999999998</v>
          </cell>
          <cell r="BH1067">
            <v>253.65599999999998</v>
          </cell>
          <cell r="BI1067">
            <v>316</v>
          </cell>
          <cell r="BJ1067">
            <v>0</v>
          </cell>
        </row>
        <row r="1068">
          <cell r="D1068" t="str">
            <v>Trenčianska univerzita Alexandra Dubčeka v Trenčíne</v>
          </cell>
          <cell r="E1068" t="str">
            <v>Fakulta zdravotníctva</v>
          </cell>
          <cell r="AN1068">
            <v>172</v>
          </cell>
          <cell r="AO1068">
            <v>184</v>
          </cell>
          <cell r="AP1068">
            <v>0</v>
          </cell>
          <cell r="AQ1068">
            <v>0</v>
          </cell>
          <cell r="AR1068">
            <v>172</v>
          </cell>
          <cell r="BF1068">
            <v>154.30000000000001</v>
          </cell>
          <cell r="BG1068">
            <v>331.745</v>
          </cell>
          <cell r="BH1068">
            <v>321.84216417910449</v>
          </cell>
          <cell r="BI1068">
            <v>184</v>
          </cell>
          <cell r="BJ1068">
            <v>0</v>
          </cell>
        </row>
        <row r="1069">
          <cell r="D1069" t="str">
            <v>Trenčianska univerzita Alexandra Dubčeka v Trenčíne</v>
          </cell>
          <cell r="E1069" t="str">
            <v>Fakulta sociálno-ekonomických vzťahov</v>
          </cell>
          <cell r="AN1069">
            <v>0</v>
          </cell>
          <cell r="AO1069">
            <v>0</v>
          </cell>
          <cell r="AP1069">
            <v>0</v>
          </cell>
          <cell r="AQ1069">
            <v>0</v>
          </cell>
          <cell r="AR1069">
            <v>0</v>
          </cell>
          <cell r="BF1069">
            <v>0</v>
          </cell>
          <cell r="BG1069">
            <v>0</v>
          </cell>
          <cell r="BH1069">
            <v>0</v>
          </cell>
          <cell r="BI1069">
            <v>23</v>
          </cell>
          <cell r="BJ1069">
            <v>0</v>
          </cell>
        </row>
        <row r="1070">
          <cell r="D1070" t="str">
            <v>Trenčianska univerzita Alexandra Dubčeka v Trenčíne</v>
          </cell>
          <cell r="E1070" t="str">
            <v>Fakulta špeciálnej techniky</v>
          </cell>
          <cell r="AN1070">
            <v>96</v>
          </cell>
          <cell r="AO1070">
            <v>111</v>
          </cell>
          <cell r="AP1070">
            <v>111</v>
          </cell>
          <cell r="AQ1070">
            <v>96</v>
          </cell>
          <cell r="AR1070">
            <v>96</v>
          </cell>
          <cell r="BF1070">
            <v>78.900000000000006</v>
          </cell>
          <cell r="BG1070">
            <v>116.77200000000001</v>
          </cell>
          <cell r="BH1070">
            <v>116.77200000000001</v>
          </cell>
          <cell r="BI1070">
            <v>111</v>
          </cell>
          <cell r="BJ1070">
            <v>0</v>
          </cell>
        </row>
        <row r="1071">
          <cell r="D1071" t="str">
            <v>Trenčianska univerzita Alexandra Dubčeka v Trenčíne</v>
          </cell>
          <cell r="E1071" t="str">
            <v>Fakulta zdravotníctva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BF1071">
            <v>0</v>
          </cell>
          <cell r="BG1071">
            <v>0</v>
          </cell>
          <cell r="BH1071">
            <v>0</v>
          </cell>
          <cell r="BI1071">
            <v>84</v>
          </cell>
          <cell r="BJ1071">
            <v>0</v>
          </cell>
        </row>
        <row r="1072">
          <cell r="D1072" t="str">
            <v>Trenčianska univerzita Alexandra Dubčeka v Trenčíne</v>
          </cell>
          <cell r="E1072" t="str">
            <v>Fakulta priemyselných technológií v Púchove</v>
          </cell>
          <cell r="AN1072">
            <v>17</v>
          </cell>
          <cell r="AO1072">
            <v>19</v>
          </cell>
          <cell r="AP1072">
            <v>19</v>
          </cell>
          <cell r="AQ1072">
            <v>17</v>
          </cell>
          <cell r="AR1072">
            <v>17</v>
          </cell>
          <cell r="BF1072">
            <v>14.6</v>
          </cell>
          <cell r="BG1072">
            <v>21.608000000000001</v>
          </cell>
          <cell r="BH1072">
            <v>21.608000000000001</v>
          </cell>
          <cell r="BI1072">
            <v>19</v>
          </cell>
          <cell r="BJ1072">
            <v>0</v>
          </cell>
        </row>
        <row r="1073">
          <cell r="D1073" t="str">
            <v>Trenčianska univerzita Alexandra Dubčeka v Trenčíne</v>
          </cell>
          <cell r="E1073" t="str">
            <v>Fakulta priemyselných technológií v Púchove</v>
          </cell>
          <cell r="AN1073">
            <v>33</v>
          </cell>
          <cell r="AO1073">
            <v>43</v>
          </cell>
          <cell r="AP1073">
            <v>43</v>
          </cell>
          <cell r="AQ1073">
            <v>33</v>
          </cell>
          <cell r="AR1073">
            <v>33</v>
          </cell>
          <cell r="BF1073">
            <v>27</v>
          </cell>
          <cell r="BG1073">
            <v>39.96</v>
          </cell>
          <cell r="BH1073">
            <v>39.96</v>
          </cell>
          <cell r="BI1073">
            <v>43</v>
          </cell>
          <cell r="BJ1073">
            <v>0</v>
          </cell>
        </row>
        <row r="1074">
          <cell r="D1074" t="str">
            <v>Trenčianska univerzita Alexandra Dubčeka v Trenčíne</v>
          </cell>
          <cell r="E1074" t="str">
            <v>Fakulta sociálno-ekonomických vzťahov</v>
          </cell>
          <cell r="AN1074">
            <v>1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1</v>
          </cell>
          <cell r="BJ1074">
            <v>0</v>
          </cell>
        </row>
        <row r="1075">
          <cell r="D1075" t="str">
            <v>Trenčianska univerzita Alexandra Dubčeka v Trenčíne</v>
          </cell>
          <cell r="E1075">
            <v>0</v>
          </cell>
          <cell r="AN1075">
            <v>52</v>
          </cell>
          <cell r="AO1075">
            <v>53</v>
          </cell>
          <cell r="AP1075">
            <v>0</v>
          </cell>
          <cell r="AQ1075">
            <v>0</v>
          </cell>
          <cell r="AR1075">
            <v>52</v>
          </cell>
          <cell r="BF1075">
            <v>41.2</v>
          </cell>
          <cell r="BG1075">
            <v>41.2</v>
          </cell>
          <cell r="BH1075">
            <v>41.2</v>
          </cell>
          <cell r="BI1075">
            <v>53</v>
          </cell>
          <cell r="BJ1075">
            <v>0</v>
          </cell>
        </row>
        <row r="1076">
          <cell r="D1076" t="str">
            <v>Trenčianska univerzita Alexandra Dubčeka v Trenčíne</v>
          </cell>
          <cell r="E1076">
            <v>0</v>
          </cell>
          <cell r="AN1076">
            <v>9</v>
          </cell>
          <cell r="AO1076">
            <v>0</v>
          </cell>
          <cell r="AP1076">
            <v>0</v>
          </cell>
          <cell r="AQ1076">
            <v>9</v>
          </cell>
          <cell r="AR1076">
            <v>9</v>
          </cell>
          <cell r="BF1076">
            <v>27</v>
          </cell>
          <cell r="BG1076">
            <v>57.51</v>
          </cell>
          <cell r="BH1076">
            <v>57.51</v>
          </cell>
          <cell r="BI1076">
            <v>9</v>
          </cell>
          <cell r="BJ1076">
            <v>9</v>
          </cell>
        </row>
        <row r="1077">
          <cell r="D1077" t="str">
            <v>Trnavská univerzita v Trnave</v>
          </cell>
          <cell r="E1077" t="str">
            <v>Fakulta zdravotníctva a sociálnej práce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12</v>
          </cell>
          <cell r="BJ1077">
            <v>0</v>
          </cell>
        </row>
        <row r="1078">
          <cell r="D1078" t="str">
            <v>Trnavská univerzita v Trnave</v>
          </cell>
          <cell r="E1078" t="str">
            <v>Fakulta zdravotníctva a sociálnej práce</v>
          </cell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BF1078">
            <v>0</v>
          </cell>
          <cell r="BG1078">
            <v>0</v>
          </cell>
          <cell r="BH1078">
            <v>0</v>
          </cell>
          <cell r="BI1078">
            <v>30</v>
          </cell>
          <cell r="BJ1078">
            <v>0</v>
          </cell>
        </row>
        <row r="1079">
          <cell r="D1079" t="str">
            <v>Trnavská univerzita v Trnave</v>
          </cell>
          <cell r="E1079" t="str">
            <v>Fakulta zdravotníctva a sociálnej práce</v>
          </cell>
          <cell r="AN1079">
            <v>0</v>
          </cell>
          <cell r="AO1079">
            <v>0</v>
          </cell>
          <cell r="AP1079">
            <v>0</v>
          </cell>
          <cell r="AQ1079">
            <v>0</v>
          </cell>
          <cell r="AR1079">
            <v>0</v>
          </cell>
          <cell r="BF1079">
            <v>0</v>
          </cell>
          <cell r="BG1079">
            <v>0</v>
          </cell>
          <cell r="BH1079">
            <v>0</v>
          </cell>
          <cell r="BI1079">
            <v>102</v>
          </cell>
          <cell r="BJ1079">
            <v>0</v>
          </cell>
        </row>
        <row r="1080">
          <cell r="D1080" t="str">
            <v>Trnavská univerzita v Trnave</v>
          </cell>
          <cell r="E1080" t="str">
            <v>Fakulta zdravotníctva a sociálnej práce</v>
          </cell>
          <cell r="AN1080">
            <v>0</v>
          </cell>
          <cell r="AO1080">
            <v>0</v>
          </cell>
          <cell r="AP1080">
            <v>0</v>
          </cell>
          <cell r="AQ1080">
            <v>0</v>
          </cell>
          <cell r="AR1080">
            <v>0</v>
          </cell>
          <cell r="BF1080">
            <v>0</v>
          </cell>
          <cell r="BG1080">
            <v>0</v>
          </cell>
          <cell r="BH1080">
            <v>0</v>
          </cell>
          <cell r="BI1080">
            <v>1</v>
          </cell>
          <cell r="BJ1080">
            <v>0</v>
          </cell>
        </row>
        <row r="1081">
          <cell r="D1081" t="str">
            <v>Trnavská univerzita v Trnave</v>
          </cell>
          <cell r="E1081" t="str">
            <v>Fakulta zdravotníctva a sociálnej práce</v>
          </cell>
          <cell r="AN1081">
            <v>0</v>
          </cell>
          <cell r="AO1081">
            <v>0</v>
          </cell>
          <cell r="AP1081">
            <v>0</v>
          </cell>
          <cell r="AQ1081">
            <v>0</v>
          </cell>
          <cell r="AR1081">
            <v>0</v>
          </cell>
          <cell r="BF1081">
            <v>0</v>
          </cell>
          <cell r="BG1081">
            <v>0</v>
          </cell>
          <cell r="BH1081">
            <v>0</v>
          </cell>
          <cell r="BI1081">
            <v>4</v>
          </cell>
          <cell r="BJ1081">
            <v>0</v>
          </cell>
        </row>
        <row r="1082">
          <cell r="D1082" t="str">
            <v>Trnavská univerzita v Trnave</v>
          </cell>
          <cell r="E1082" t="str">
            <v>Fakulta zdravotníctva a sociálnej práce</v>
          </cell>
          <cell r="AN1082">
            <v>33</v>
          </cell>
          <cell r="AO1082">
            <v>35</v>
          </cell>
          <cell r="AP1082">
            <v>0</v>
          </cell>
          <cell r="AQ1082">
            <v>0</v>
          </cell>
          <cell r="AR1082">
            <v>33</v>
          </cell>
          <cell r="BF1082">
            <v>30</v>
          </cell>
          <cell r="BG1082">
            <v>30</v>
          </cell>
          <cell r="BH1082">
            <v>30</v>
          </cell>
          <cell r="BI1082">
            <v>35</v>
          </cell>
          <cell r="BJ1082">
            <v>0</v>
          </cell>
        </row>
        <row r="1083">
          <cell r="D1083" t="str">
            <v>Trnavská univerzita v Trnave</v>
          </cell>
          <cell r="E1083" t="str">
            <v>Fakulta zdravotníctva a sociálnej práce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77</v>
          </cell>
          <cell r="BJ1083">
            <v>0</v>
          </cell>
        </row>
        <row r="1084">
          <cell r="D1084" t="str">
            <v>Trnavská univerzita v Trnave</v>
          </cell>
          <cell r="E1084" t="str">
            <v>Fakulta zdravotníctva a sociálnej práce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BF1084">
            <v>0</v>
          </cell>
          <cell r="BG1084">
            <v>0</v>
          </cell>
          <cell r="BH1084">
            <v>0</v>
          </cell>
          <cell r="BI1084">
            <v>7</v>
          </cell>
          <cell r="BJ1084">
            <v>0</v>
          </cell>
        </row>
        <row r="1085">
          <cell r="D1085" t="str">
            <v>Trnavská univerzita v Trnave</v>
          </cell>
          <cell r="E1085" t="str">
            <v>Fakulta zdravotníctva a sociálnej práce</v>
          </cell>
          <cell r="AN1085">
            <v>0</v>
          </cell>
          <cell r="AO1085">
            <v>0</v>
          </cell>
          <cell r="AP1085">
            <v>0</v>
          </cell>
          <cell r="AQ1085">
            <v>0</v>
          </cell>
          <cell r="AR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10</v>
          </cell>
          <cell r="BJ1085">
            <v>0</v>
          </cell>
        </row>
        <row r="1086">
          <cell r="D1086" t="str">
            <v>Trnavská univerzita v Trnave</v>
          </cell>
          <cell r="E1086" t="str">
            <v>Pedagogická fakulta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BF1086">
            <v>0</v>
          </cell>
          <cell r="BG1086">
            <v>0</v>
          </cell>
          <cell r="BH1086">
            <v>0</v>
          </cell>
          <cell r="BI1086">
            <v>241</v>
          </cell>
          <cell r="BJ1086">
            <v>0</v>
          </cell>
        </row>
        <row r="1087">
          <cell r="D1087" t="str">
            <v>Trnavská univerzita v Trnave</v>
          </cell>
          <cell r="E1087" t="str">
            <v>Pedagogická fakulta</v>
          </cell>
          <cell r="AN1087">
            <v>0</v>
          </cell>
          <cell r="AO1087">
            <v>0</v>
          </cell>
          <cell r="AP1087">
            <v>0</v>
          </cell>
          <cell r="AQ1087">
            <v>0</v>
          </cell>
          <cell r="AR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31</v>
          </cell>
          <cell r="BJ1087">
            <v>0</v>
          </cell>
        </row>
        <row r="1088">
          <cell r="D1088" t="str">
            <v>Trnavská univerzita v Trnave</v>
          </cell>
          <cell r="E1088" t="str">
            <v>Pedagogická fakulta</v>
          </cell>
          <cell r="AN1088">
            <v>32</v>
          </cell>
          <cell r="AO1088">
            <v>33</v>
          </cell>
          <cell r="AP1088">
            <v>33</v>
          </cell>
          <cell r="AQ1088">
            <v>32</v>
          </cell>
          <cell r="AR1088">
            <v>32</v>
          </cell>
          <cell r="BF1088">
            <v>48</v>
          </cell>
          <cell r="BG1088">
            <v>69.12</v>
          </cell>
          <cell r="BH1088">
            <v>66.890322580645162</v>
          </cell>
          <cell r="BI1088">
            <v>33</v>
          </cell>
          <cell r="BJ1088">
            <v>0</v>
          </cell>
        </row>
        <row r="1089">
          <cell r="D1089" t="str">
            <v>Trnavská univerzita v Trnave</v>
          </cell>
          <cell r="E1089" t="str">
            <v>Pedagogická fakulta</v>
          </cell>
          <cell r="AN1089">
            <v>15</v>
          </cell>
          <cell r="AO1089">
            <v>16</v>
          </cell>
          <cell r="AP1089">
            <v>16</v>
          </cell>
          <cell r="AQ1089">
            <v>15</v>
          </cell>
          <cell r="AR1089">
            <v>15</v>
          </cell>
          <cell r="BF1089">
            <v>22.5</v>
          </cell>
          <cell r="BG1089">
            <v>32.4</v>
          </cell>
          <cell r="BH1089">
            <v>32.4</v>
          </cell>
          <cell r="BI1089">
            <v>16</v>
          </cell>
          <cell r="BJ1089">
            <v>0</v>
          </cell>
        </row>
        <row r="1090">
          <cell r="D1090" t="str">
            <v>Trnavská univerzita v Trnave</v>
          </cell>
          <cell r="E1090" t="str">
            <v>Pedagogická fakulta</v>
          </cell>
          <cell r="AN1090">
            <v>17</v>
          </cell>
          <cell r="AO1090">
            <v>21.5</v>
          </cell>
          <cell r="AP1090">
            <v>21.5</v>
          </cell>
          <cell r="AQ1090">
            <v>17</v>
          </cell>
          <cell r="AR1090">
            <v>17</v>
          </cell>
          <cell r="BF1090">
            <v>15.2</v>
          </cell>
          <cell r="BG1090">
            <v>18.087999999999997</v>
          </cell>
          <cell r="BH1090">
            <v>18.087999999999997</v>
          </cell>
          <cell r="BI1090">
            <v>21.5</v>
          </cell>
          <cell r="BJ1090">
            <v>0</v>
          </cell>
        </row>
        <row r="1091">
          <cell r="D1091" t="str">
            <v>Trnavská univerzita v Trnave</v>
          </cell>
          <cell r="E1091" t="str">
            <v>Pedagogická fakulta</v>
          </cell>
          <cell r="AN1091">
            <v>15</v>
          </cell>
          <cell r="AO1091">
            <v>20</v>
          </cell>
          <cell r="AP1091">
            <v>0</v>
          </cell>
          <cell r="AQ1091">
            <v>0</v>
          </cell>
          <cell r="AR1091">
            <v>15</v>
          </cell>
          <cell r="BF1091">
            <v>12.899999999999999</v>
          </cell>
          <cell r="BG1091">
            <v>14.061</v>
          </cell>
          <cell r="BH1091">
            <v>14.061</v>
          </cell>
          <cell r="BI1091">
            <v>20</v>
          </cell>
          <cell r="BJ1091">
            <v>0</v>
          </cell>
        </row>
        <row r="1092">
          <cell r="D1092" t="str">
            <v>Trnavská univerzita v Trnave</v>
          </cell>
          <cell r="E1092" t="str">
            <v>Pedagogická fakulta</v>
          </cell>
          <cell r="AN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BF1092">
            <v>0</v>
          </cell>
          <cell r="BG1092">
            <v>0</v>
          </cell>
          <cell r="BH1092">
            <v>0</v>
          </cell>
          <cell r="BI1092">
            <v>96</v>
          </cell>
          <cell r="BJ1092">
            <v>0</v>
          </cell>
        </row>
        <row r="1093">
          <cell r="D1093" t="str">
            <v>Trnavská univerzita v Trnave</v>
          </cell>
          <cell r="E1093" t="str">
            <v>Pedagogická fakulta</v>
          </cell>
          <cell r="AN1093">
            <v>22</v>
          </cell>
          <cell r="AO1093">
            <v>23</v>
          </cell>
          <cell r="AP1093">
            <v>0</v>
          </cell>
          <cell r="AQ1093">
            <v>0</v>
          </cell>
          <cell r="AR1093">
            <v>22</v>
          </cell>
          <cell r="BF1093">
            <v>33</v>
          </cell>
          <cell r="BG1093">
            <v>35.970000000000006</v>
          </cell>
          <cell r="BH1093">
            <v>35.970000000000006</v>
          </cell>
          <cell r="BI1093">
            <v>23</v>
          </cell>
          <cell r="BJ1093">
            <v>0</v>
          </cell>
        </row>
        <row r="1094">
          <cell r="D1094" t="str">
            <v>Trnavská univerzita v Trnave</v>
          </cell>
          <cell r="E1094" t="str">
            <v>Pedagogická fakulta</v>
          </cell>
          <cell r="AN1094">
            <v>89</v>
          </cell>
          <cell r="AO1094">
            <v>94</v>
          </cell>
          <cell r="AP1094">
            <v>0</v>
          </cell>
          <cell r="AQ1094">
            <v>0</v>
          </cell>
          <cell r="AR1094">
            <v>89</v>
          </cell>
          <cell r="BF1094">
            <v>133.5</v>
          </cell>
          <cell r="BG1094">
            <v>158.86499999999998</v>
          </cell>
          <cell r="BH1094">
            <v>154.57135135135135</v>
          </cell>
          <cell r="BI1094">
            <v>94</v>
          </cell>
          <cell r="BJ1094">
            <v>0</v>
          </cell>
        </row>
        <row r="1095">
          <cell r="D1095" t="str">
            <v>Trnavská univerzita v Trnave</v>
          </cell>
          <cell r="E1095" t="str">
            <v>Pedagogická fakulta</v>
          </cell>
          <cell r="AN1095">
            <v>10</v>
          </cell>
          <cell r="AO1095">
            <v>15</v>
          </cell>
          <cell r="AP1095">
            <v>15</v>
          </cell>
          <cell r="AQ1095">
            <v>10</v>
          </cell>
          <cell r="AR1095">
            <v>10</v>
          </cell>
          <cell r="BF1095">
            <v>8.35</v>
          </cell>
          <cell r="BG1095">
            <v>9.9364999999999988</v>
          </cell>
          <cell r="BH1095">
            <v>9.9364999999999988</v>
          </cell>
          <cell r="BI1095">
            <v>15</v>
          </cell>
          <cell r="BJ1095">
            <v>0</v>
          </cell>
        </row>
        <row r="1096">
          <cell r="D1096" t="str">
            <v>Trnavská univerzita v Trnave</v>
          </cell>
          <cell r="E1096" t="str">
            <v>Pedagogická fakulta</v>
          </cell>
          <cell r="AN1096">
            <v>18</v>
          </cell>
          <cell r="AO1096">
            <v>20.5</v>
          </cell>
          <cell r="AP1096">
            <v>0</v>
          </cell>
          <cell r="AQ1096">
            <v>0</v>
          </cell>
          <cell r="AR1096">
            <v>18</v>
          </cell>
          <cell r="BF1096">
            <v>14.25</v>
          </cell>
          <cell r="BG1096">
            <v>30.637499999999999</v>
          </cell>
          <cell r="BH1096">
            <v>30.637499999999999</v>
          </cell>
          <cell r="BI1096">
            <v>20.5</v>
          </cell>
          <cell r="BJ1096">
            <v>0</v>
          </cell>
        </row>
        <row r="1097">
          <cell r="D1097" t="str">
            <v>Trnavská univerzita v Trnave</v>
          </cell>
          <cell r="E1097" t="str">
            <v>Pedagogická fakulta</v>
          </cell>
          <cell r="AN1097">
            <v>51.5</v>
          </cell>
          <cell r="AO1097">
            <v>58.5</v>
          </cell>
          <cell r="AP1097">
            <v>0</v>
          </cell>
          <cell r="AQ1097">
            <v>0</v>
          </cell>
          <cell r="AR1097">
            <v>51.5</v>
          </cell>
          <cell r="BF1097">
            <v>43.099999999999994</v>
          </cell>
          <cell r="BG1097">
            <v>46.978999999999999</v>
          </cell>
          <cell r="BH1097">
            <v>45.555393939393937</v>
          </cell>
          <cell r="BI1097">
            <v>58.5</v>
          </cell>
          <cell r="BJ1097">
            <v>0</v>
          </cell>
        </row>
        <row r="1098">
          <cell r="D1098" t="str">
            <v>Trnavská univerzita v Trnave</v>
          </cell>
          <cell r="E1098" t="str">
            <v>Pedagogická fakulta</v>
          </cell>
          <cell r="AN1098">
            <v>15</v>
          </cell>
          <cell r="AO1098">
            <v>21</v>
          </cell>
          <cell r="AP1098">
            <v>21</v>
          </cell>
          <cell r="AQ1098">
            <v>15</v>
          </cell>
          <cell r="AR1098">
            <v>15</v>
          </cell>
          <cell r="BF1098">
            <v>13.05</v>
          </cell>
          <cell r="BG1098">
            <v>18.792000000000002</v>
          </cell>
          <cell r="BH1098">
            <v>17.748000000000001</v>
          </cell>
          <cell r="BI1098">
            <v>21</v>
          </cell>
          <cell r="BJ1098">
            <v>0</v>
          </cell>
        </row>
        <row r="1099">
          <cell r="D1099" t="str">
            <v>Trnavská univerzita v Trnave</v>
          </cell>
          <cell r="E1099" t="str">
            <v>Pedagogická fakulta</v>
          </cell>
          <cell r="AN1099">
            <v>55</v>
          </cell>
          <cell r="AO1099">
            <v>65</v>
          </cell>
          <cell r="AP1099">
            <v>0</v>
          </cell>
          <cell r="AQ1099">
            <v>0</v>
          </cell>
          <cell r="AR1099">
            <v>55</v>
          </cell>
          <cell r="BF1099">
            <v>47.5</v>
          </cell>
          <cell r="BG1099">
            <v>51.775000000000006</v>
          </cell>
          <cell r="BH1099">
            <v>51.775000000000006</v>
          </cell>
          <cell r="BI1099">
            <v>65</v>
          </cell>
          <cell r="BJ1099">
            <v>0</v>
          </cell>
        </row>
        <row r="1100">
          <cell r="D1100" t="str">
            <v>Trnavská univerzita v Trnave</v>
          </cell>
          <cell r="E1100" t="str">
            <v>Pedagogická fakulta</v>
          </cell>
          <cell r="AN1100">
            <v>0</v>
          </cell>
          <cell r="AO1100">
            <v>0</v>
          </cell>
          <cell r="AP1100">
            <v>0</v>
          </cell>
          <cell r="AQ1100">
            <v>0</v>
          </cell>
          <cell r="AR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56</v>
          </cell>
          <cell r="BJ1100">
            <v>0</v>
          </cell>
        </row>
        <row r="1101">
          <cell r="D1101" t="str">
            <v>Trnavská univerzita v Trnave</v>
          </cell>
          <cell r="E1101" t="str">
            <v>Pedagogická fakulta</v>
          </cell>
          <cell r="AN1101">
            <v>51</v>
          </cell>
          <cell r="AO1101">
            <v>57</v>
          </cell>
          <cell r="AP1101">
            <v>0</v>
          </cell>
          <cell r="AQ1101">
            <v>0</v>
          </cell>
          <cell r="AR1101">
            <v>51</v>
          </cell>
          <cell r="BF1101">
            <v>76.5</v>
          </cell>
          <cell r="BG1101">
            <v>91.034999999999997</v>
          </cell>
          <cell r="BH1101">
            <v>83.118913043478258</v>
          </cell>
          <cell r="BI1101">
            <v>57</v>
          </cell>
          <cell r="BJ1101">
            <v>0</v>
          </cell>
        </row>
        <row r="1102">
          <cell r="D1102" t="str">
            <v>Trnavská univerzita v Trnave</v>
          </cell>
          <cell r="E1102" t="str">
            <v>Pedagogická fakulta</v>
          </cell>
          <cell r="AN1102">
            <v>0</v>
          </cell>
          <cell r="AO1102">
            <v>0</v>
          </cell>
          <cell r="AP1102">
            <v>0</v>
          </cell>
          <cell r="AQ1102">
            <v>0</v>
          </cell>
          <cell r="AR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33</v>
          </cell>
          <cell r="BJ1102">
            <v>0</v>
          </cell>
        </row>
        <row r="1103">
          <cell r="D1103" t="str">
            <v>Trnavská univerzita v Trnave</v>
          </cell>
          <cell r="E1103" t="str">
            <v>Pedagogická fakulta</v>
          </cell>
          <cell r="AN1103">
            <v>0</v>
          </cell>
          <cell r="AO1103">
            <v>1</v>
          </cell>
          <cell r="AP1103">
            <v>0</v>
          </cell>
          <cell r="AQ1103">
            <v>0</v>
          </cell>
          <cell r="AR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0</v>
          </cell>
        </row>
        <row r="1104">
          <cell r="D1104" t="str">
            <v>Trnavská univerzita v Trnave</v>
          </cell>
          <cell r="E1104" t="str">
            <v>Právnická fakulta</v>
          </cell>
          <cell r="AN1104">
            <v>0</v>
          </cell>
          <cell r="AO1104">
            <v>0</v>
          </cell>
          <cell r="AP1104">
            <v>0</v>
          </cell>
          <cell r="AQ1104">
            <v>0</v>
          </cell>
          <cell r="AR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20</v>
          </cell>
          <cell r="BJ1104">
            <v>0</v>
          </cell>
        </row>
        <row r="1105">
          <cell r="D1105" t="str">
            <v>Trnavská univerzita v Trnave</v>
          </cell>
          <cell r="E1105" t="str">
            <v>Právnická fakulta</v>
          </cell>
          <cell r="AN1105">
            <v>230</v>
          </cell>
          <cell r="AO1105">
            <v>257</v>
          </cell>
          <cell r="AP1105">
            <v>0</v>
          </cell>
          <cell r="AQ1105">
            <v>0</v>
          </cell>
          <cell r="AR1105">
            <v>230</v>
          </cell>
          <cell r="BF1105">
            <v>345</v>
          </cell>
          <cell r="BG1105">
            <v>345</v>
          </cell>
          <cell r="BH1105">
            <v>286.34999999999997</v>
          </cell>
          <cell r="BI1105">
            <v>257</v>
          </cell>
          <cell r="BJ1105">
            <v>0</v>
          </cell>
        </row>
        <row r="1106">
          <cell r="D1106" t="str">
            <v>Trnavská univerzita v Trnave</v>
          </cell>
          <cell r="E1106" t="str">
            <v>Právnická fakulta</v>
          </cell>
          <cell r="AN1106">
            <v>0</v>
          </cell>
          <cell r="AO1106">
            <v>0</v>
          </cell>
          <cell r="AP1106">
            <v>0</v>
          </cell>
          <cell r="AQ1106">
            <v>0</v>
          </cell>
          <cell r="AR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</row>
        <row r="1107">
          <cell r="D1107" t="str">
            <v>Trnavská univerzita v Trnave</v>
          </cell>
          <cell r="E1107" t="str">
            <v>Právnická fakulta</v>
          </cell>
          <cell r="AN1107">
            <v>1</v>
          </cell>
          <cell r="AO1107">
            <v>0</v>
          </cell>
          <cell r="AP1107">
            <v>0</v>
          </cell>
          <cell r="AQ1107">
            <v>0</v>
          </cell>
          <cell r="AR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62</v>
          </cell>
          <cell r="BJ1107">
            <v>0</v>
          </cell>
        </row>
        <row r="1108">
          <cell r="D1108" t="str">
            <v>Trnavská univerzita v Trnave</v>
          </cell>
          <cell r="E1108" t="str">
            <v>Právnická fakulta</v>
          </cell>
          <cell r="AN1108">
            <v>0</v>
          </cell>
          <cell r="AO1108">
            <v>0</v>
          </cell>
          <cell r="AP1108">
            <v>0</v>
          </cell>
          <cell r="AQ1108">
            <v>0</v>
          </cell>
          <cell r="AR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122</v>
          </cell>
          <cell r="BJ1108">
            <v>0</v>
          </cell>
        </row>
        <row r="1109">
          <cell r="D1109" t="str">
            <v>Trnavská univerzita v Trnave</v>
          </cell>
          <cell r="E1109" t="str">
            <v>Právnická fakulta</v>
          </cell>
          <cell r="AN1109">
            <v>0</v>
          </cell>
          <cell r="AO1109">
            <v>0</v>
          </cell>
          <cell r="AP1109">
            <v>0</v>
          </cell>
          <cell r="AQ1109">
            <v>0</v>
          </cell>
          <cell r="AR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4</v>
          </cell>
          <cell r="BJ1109">
            <v>0</v>
          </cell>
        </row>
        <row r="1110">
          <cell r="D1110" t="str">
            <v>Trnavská univerzita v Trnave</v>
          </cell>
          <cell r="E1110" t="str">
            <v>Právnická fakulta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1</v>
          </cell>
          <cell r="BJ1110">
            <v>0</v>
          </cell>
        </row>
        <row r="1111">
          <cell r="D1111" t="str">
            <v>Trnavská univerzita v Trnave</v>
          </cell>
          <cell r="E1111" t="str">
            <v>Filozofická fakulta</v>
          </cell>
          <cell r="AN1111">
            <v>0</v>
          </cell>
          <cell r="AO1111">
            <v>0</v>
          </cell>
          <cell r="AP1111">
            <v>0</v>
          </cell>
          <cell r="AQ1111">
            <v>0</v>
          </cell>
          <cell r="AR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17</v>
          </cell>
          <cell r="BJ1111">
            <v>0</v>
          </cell>
        </row>
        <row r="1112">
          <cell r="D1112" t="str">
            <v>Trnavská univerzita v Trnave</v>
          </cell>
          <cell r="E1112" t="str">
            <v>Filozofická fakulta</v>
          </cell>
          <cell r="AN1112">
            <v>1</v>
          </cell>
          <cell r="AO1112">
            <v>0</v>
          </cell>
          <cell r="AP1112">
            <v>0</v>
          </cell>
          <cell r="AQ1112">
            <v>0</v>
          </cell>
          <cell r="AR1112">
            <v>1</v>
          </cell>
          <cell r="BF1112">
            <v>4</v>
          </cell>
          <cell r="BG1112">
            <v>4.4000000000000004</v>
          </cell>
          <cell r="BH1112">
            <v>4.4000000000000004</v>
          </cell>
          <cell r="BI1112">
            <v>2</v>
          </cell>
          <cell r="BJ1112">
            <v>1</v>
          </cell>
        </row>
        <row r="1113">
          <cell r="D1113" t="str">
            <v>Trnavská univerzita v Trnave</v>
          </cell>
          <cell r="E1113" t="str">
            <v>Filozofická fakulta</v>
          </cell>
          <cell r="AN1113">
            <v>0</v>
          </cell>
          <cell r="AO1113">
            <v>0</v>
          </cell>
          <cell r="AP1113">
            <v>0</v>
          </cell>
          <cell r="AQ1113">
            <v>0</v>
          </cell>
          <cell r="AR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145</v>
          </cell>
          <cell r="BJ1113">
            <v>0</v>
          </cell>
        </row>
        <row r="1114">
          <cell r="D1114" t="str">
            <v>Trnavská univerzita v Trnave</v>
          </cell>
          <cell r="E1114" t="str">
            <v>Filozofická fakulta</v>
          </cell>
          <cell r="AN1114">
            <v>179</v>
          </cell>
          <cell r="AO1114">
            <v>204</v>
          </cell>
          <cell r="AP1114">
            <v>0</v>
          </cell>
          <cell r="AQ1114">
            <v>0</v>
          </cell>
          <cell r="AR1114">
            <v>179</v>
          </cell>
          <cell r="BF1114">
            <v>155.9</v>
          </cell>
          <cell r="BG1114">
            <v>155.9</v>
          </cell>
          <cell r="BH1114">
            <v>148.64883720930234</v>
          </cell>
          <cell r="BI1114">
            <v>204</v>
          </cell>
          <cell r="BJ1114">
            <v>0</v>
          </cell>
        </row>
        <row r="1115">
          <cell r="D1115" t="str">
            <v>Trnavská univerzita v Trnave</v>
          </cell>
          <cell r="E1115" t="str">
            <v>Filozofická fakulta</v>
          </cell>
          <cell r="AN1115">
            <v>52</v>
          </cell>
          <cell r="AO1115">
            <v>56</v>
          </cell>
          <cell r="AP1115">
            <v>0</v>
          </cell>
          <cell r="AQ1115">
            <v>0</v>
          </cell>
          <cell r="AR1115">
            <v>52</v>
          </cell>
          <cell r="BF1115">
            <v>47.2</v>
          </cell>
          <cell r="BG1115">
            <v>47.2</v>
          </cell>
          <cell r="BH1115">
            <v>47.2</v>
          </cell>
          <cell r="BI1115">
            <v>56</v>
          </cell>
          <cell r="BJ1115">
            <v>0</v>
          </cell>
        </row>
        <row r="1116">
          <cell r="D1116" t="str">
            <v>Trnavská univerzita v Trnave</v>
          </cell>
          <cell r="E1116" t="str">
            <v>Filozofická fakulta</v>
          </cell>
          <cell r="AN1116">
            <v>27</v>
          </cell>
          <cell r="AO1116">
            <v>31</v>
          </cell>
          <cell r="AP1116">
            <v>0</v>
          </cell>
          <cell r="AQ1116">
            <v>0</v>
          </cell>
          <cell r="AR1116">
            <v>27</v>
          </cell>
          <cell r="BF1116">
            <v>22.2</v>
          </cell>
          <cell r="BG1116">
            <v>22.2</v>
          </cell>
          <cell r="BH1116">
            <v>22.2</v>
          </cell>
          <cell r="BI1116">
            <v>31</v>
          </cell>
          <cell r="BJ1116">
            <v>0</v>
          </cell>
        </row>
        <row r="1117">
          <cell r="D1117" t="str">
            <v>Trnavská univerzita v Trnave</v>
          </cell>
          <cell r="E1117" t="str">
            <v>Filozofická fakulta</v>
          </cell>
          <cell r="AN1117">
            <v>0</v>
          </cell>
          <cell r="AO1117">
            <v>0</v>
          </cell>
          <cell r="AP1117">
            <v>0</v>
          </cell>
          <cell r="AQ1117">
            <v>0</v>
          </cell>
          <cell r="AR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6</v>
          </cell>
          <cell r="BJ1117">
            <v>0</v>
          </cell>
        </row>
        <row r="1118">
          <cell r="D1118" t="str">
            <v>Trnavská univerzita v Trnave</v>
          </cell>
          <cell r="E1118" t="str">
            <v>Filozofická fakulta</v>
          </cell>
          <cell r="AN1118">
            <v>1</v>
          </cell>
          <cell r="AO1118">
            <v>0</v>
          </cell>
          <cell r="AP1118">
            <v>0</v>
          </cell>
          <cell r="AQ1118">
            <v>0</v>
          </cell>
          <cell r="AR1118">
            <v>1</v>
          </cell>
          <cell r="BF1118">
            <v>4</v>
          </cell>
          <cell r="BG1118">
            <v>4.4000000000000004</v>
          </cell>
          <cell r="BH1118">
            <v>4.4000000000000004</v>
          </cell>
          <cell r="BI1118">
            <v>2</v>
          </cell>
          <cell r="BJ1118">
            <v>1</v>
          </cell>
        </row>
        <row r="1119">
          <cell r="D1119" t="str">
            <v>Vysoká škola manažmentu</v>
          </cell>
          <cell r="E1119">
            <v>0</v>
          </cell>
          <cell r="AN1119">
            <v>3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BF1119">
            <v>0</v>
          </cell>
          <cell r="BG1119">
            <v>0</v>
          </cell>
          <cell r="BH1119">
            <v>0</v>
          </cell>
          <cell r="BI1119">
            <v>3</v>
          </cell>
          <cell r="BJ1119">
            <v>0</v>
          </cell>
        </row>
        <row r="1120">
          <cell r="D1120" t="str">
            <v>Akadémia Policajného zboru</v>
          </cell>
          <cell r="E1120">
            <v>0</v>
          </cell>
          <cell r="AN1120">
            <v>0</v>
          </cell>
          <cell r="AO1120">
            <v>0</v>
          </cell>
          <cell r="AP1120">
            <v>0</v>
          </cell>
          <cell r="AQ1120">
            <v>0</v>
          </cell>
          <cell r="AR1120">
            <v>0</v>
          </cell>
          <cell r="BF1120">
            <v>0</v>
          </cell>
          <cell r="BG1120">
            <v>0</v>
          </cell>
          <cell r="BH1120">
            <v>0</v>
          </cell>
          <cell r="BI1120">
            <v>12</v>
          </cell>
          <cell r="BJ1120">
            <v>0</v>
          </cell>
        </row>
        <row r="1121">
          <cell r="D1121" t="str">
            <v>Akadémia Policajného zboru</v>
          </cell>
          <cell r="E1121">
            <v>0</v>
          </cell>
          <cell r="AN1121">
            <v>2</v>
          </cell>
          <cell r="AO1121">
            <v>0</v>
          </cell>
          <cell r="AP1121">
            <v>0</v>
          </cell>
          <cell r="AQ1121">
            <v>0</v>
          </cell>
          <cell r="AR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56</v>
          </cell>
          <cell r="BJ1121">
            <v>0</v>
          </cell>
        </row>
        <row r="1122">
          <cell r="D1122" t="str">
            <v>Akadémia Policajného zboru</v>
          </cell>
          <cell r="E1122">
            <v>0</v>
          </cell>
          <cell r="AN1122">
            <v>1</v>
          </cell>
          <cell r="AO1122">
            <v>0</v>
          </cell>
          <cell r="AP1122">
            <v>0</v>
          </cell>
          <cell r="AQ1122">
            <v>0</v>
          </cell>
          <cell r="AR1122">
            <v>0</v>
          </cell>
          <cell r="BF1122">
            <v>0</v>
          </cell>
          <cell r="BG1122">
            <v>0</v>
          </cell>
          <cell r="BH1122">
            <v>0</v>
          </cell>
          <cell r="BI1122">
            <v>219</v>
          </cell>
          <cell r="BJ1122">
            <v>0</v>
          </cell>
        </row>
        <row r="1123">
          <cell r="D1123" t="str">
            <v>Akadémia Policajného zboru</v>
          </cell>
          <cell r="E1123">
            <v>0</v>
          </cell>
          <cell r="AN1123">
            <v>0</v>
          </cell>
          <cell r="AO1123">
            <v>0</v>
          </cell>
          <cell r="AP1123">
            <v>0</v>
          </cell>
          <cell r="AQ1123">
            <v>0</v>
          </cell>
          <cell r="AR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55</v>
          </cell>
          <cell r="BJ1123">
            <v>0</v>
          </cell>
        </row>
        <row r="1124">
          <cell r="D1124" t="str">
            <v>Akadémia Policajného zboru</v>
          </cell>
          <cell r="E1124">
            <v>0</v>
          </cell>
          <cell r="AN1124">
            <v>290</v>
          </cell>
          <cell r="AO1124">
            <v>298</v>
          </cell>
          <cell r="AP1124">
            <v>0</v>
          </cell>
          <cell r="AQ1124">
            <v>0</v>
          </cell>
          <cell r="AR1124">
            <v>290</v>
          </cell>
          <cell r="BF1124">
            <v>259.7</v>
          </cell>
          <cell r="BG1124">
            <v>384.35599999999999</v>
          </cell>
          <cell r="BH1124">
            <v>384.35599999999999</v>
          </cell>
          <cell r="BI1124">
            <v>298</v>
          </cell>
          <cell r="BJ1124">
            <v>0</v>
          </cell>
        </row>
        <row r="1125">
          <cell r="D1125" t="str">
            <v>Akadémia Policajného zboru</v>
          </cell>
          <cell r="E1125">
            <v>0</v>
          </cell>
          <cell r="AN1125">
            <v>1</v>
          </cell>
          <cell r="AO1125">
            <v>0</v>
          </cell>
          <cell r="AP1125">
            <v>0</v>
          </cell>
          <cell r="AQ1125">
            <v>0</v>
          </cell>
          <cell r="AR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72</v>
          </cell>
          <cell r="BJ1125">
            <v>0</v>
          </cell>
        </row>
        <row r="1126">
          <cell r="D1126" t="str">
            <v>Slovenská poľnohospodárska univerzita v Nitre</v>
          </cell>
          <cell r="E1126" t="str">
            <v>Fakulta záhradníctva a krajinného inžinierstva</v>
          </cell>
          <cell r="AN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BF1126">
            <v>0</v>
          </cell>
          <cell r="BG1126">
            <v>0</v>
          </cell>
          <cell r="BH1126">
            <v>0</v>
          </cell>
          <cell r="BI1126">
            <v>45</v>
          </cell>
          <cell r="BJ1126">
            <v>0</v>
          </cell>
        </row>
        <row r="1127">
          <cell r="D1127" t="str">
            <v>Slovenská poľnohospodárska univerzita v Nitre</v>
          </cell>
          <cell r="E1127" t="str">
            <v>Fakulta európskych štúdií a regionálneho rozvoja</v>
          </cell>
          <cell r="AN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BF1127">
            <v>0</v>
          </cell>
          <cell r="BG1127">
            <v>0</v>
          </cell>
          <cell r="BH1127">
            <v>0</v>
          </cell>
          <cell r="BI1127">
            <v>7</v>
          </cell>
          <cell r="BJ1127">
            <v>0</v>
          </cell>
        </row>
        <row r="1128">
          <cell r="D1128" t="str">
            <v>Slovenská poľnohospodárska univerzita v Nitre</v>
          </cell>
          <cell r="E1128" t="str">
            <v>Fakulta záhradníctva a krajinného inžinierstva</v>
          </cell>
          <cell r="AN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BF1128">
            <v>0</v>
          </cell>
          <cell r="BG1128">
            <v>0</v>
          </cell>
          <cell r="BH1128">
            <v>0</v>
          </cell>
          <cell r="BI1128">
            <v>1</v>
          </cell>
          <cell r="BJ1128">
            <v>0</v>
          </cell>
        </row>
        <row r="1129">
          <cell r="D1129" t="str">
            <v>Slovenská poľnohospodárska univerzita v Nitre</v>
          </cell>
          <cell r="E1129" t="str">
            <v>Technická fakulta</v>
          </cell>
          <cell r="AN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BF1129">
            <v>0</v>
          </cell>
          <cell r="BG1129">
            <v>0</v>
          </cell>
          <cell r="BH1129">
            <v>0</v>
          </cell>
          <cell r="BI1129">
            <v>2</v>
          </cell>
          <cell r="BJ1129">
            <v>0</v>
          </cell>
        </row>
        <row r="1130">
          <cell r="D1130" t="str">
            <v>Slovenská poľnohospodárska univerzita v Nitre</v>
          </cell>
          <cell r="E1130" t="str">
            <v>Fakulta biotechnológie a potravinárstva</v>
          </cell>
          <cell r="AN1130">
            <v>8</v>
          </cell>
          <cell r="AO1130">
            <v>0</v>
          </cell>
          <cell r="AP1130">
            <v>0</v>
          </cell>
          <cell r="AQ1130">
            <v>8</v>
          </cell>
          <cell r="AR1130">
            <v>8</v>
          </cell>
          <cell r="BF1130">
            <v>24</v>
          </cell>
          <cell r="BG1130">
            <v>51.12</v>
          </cell>
          <cell r="BH1130">
            <v>51.12</v>
          </cell>
          <cell r="BI1130">
            <v>8</v>
          </cell>
          <cell r="BJ1130">
            <v>8</v>
          </cell>
        </row>
        <row r="1131">
          <cell r="D1131" t="str">
            <v>Slovenská poľnohospodárska univerzita v Nitre</v>
          </cell>
          <cell r="E1131" t="str">
            <v>Fakulta biotechnológie a potravinárstva</v>
          </cell>
          <cell r="AN1131">
            <v>11</v>
          </cell>
          <cell r="AO1131">
            <v>0</v>
          </cell>
          <cell r="AP1131">
            <v>0</v>
          </cell>
          <cell r="AQ1131">
            <v>11</v>
          </cell>
          <cell r="AR1131">
            <v>11</v>
          </cell>
          <cell r="BF1131">
            <v>33</v>
          </cell>
          <cell r="BG1131">
            <v>70.289999999999992</v>
          </cell>
          <cell r="BH1131">
            <v>70.289999999999992</v>
          </cell>
          <cell r="BI1131">
            <v>11</v>
          </cell>
          <cell r="BJ1131">
            <v>11</v>
          </cell>
        </row>
        <row r="1132">
          <cell r="D1132" t="str">
            <v>Slovenská poľnohospodárska univerzita v Nitre</v>
          </cell>
          <cell r="E1132" t="str">
            <v>Fakulta záhradníctva a krajinného inžinierstva</v>
          </cell>
          <cell r="AN1132">
            <v>3</v>
          </cell>
          <cell r="AO1132">
            <v>0</v>
          </cell>
          <cell r="AP1132">
            <v>0</v>
          </cell>
          <cell r="AQ1132">
            <v>0</v>
          </cell>
          <cell r="AR1132">
            <v>3</v>
          </cell>
          <cell r="BF1132">
            <v>12</v>
          </cell>
          <cell r="BG1132">
            <v>25.56</v>
          </cell>
          <cell r="BH1132">
            <v>20.91272727272727</v>
          </cell>
          <cell r="BI1132">
            <v>4</v>
          </cell>
          <cell r="BJ1132">
            <v>3</v>
          </cell>
        </row>
        <row r="1133">
          <cell r="D1133" t="str">
            <v>Slovenská poľnohospodárska univerzita v Nitre</v>
          </cell>
          <cell r="E1133" t="str">
            <v>Fakulta agrobiológie a potravinových zdrojov</v>
          </cell>
          <cell r="AN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BF1133">
            <v>0</v>
          </cell>
          <cell r="BG1133">
            <v>0</v>
          </cell>
          <cell r="BH1133">
            <v>0</v>
          </cell>
          <cell r="BI1133">
            <v>3</v>
          </cell>
          <cell r="BJ1133">
            <v>0</v>
          </cell>
        </row>
        <row r="1134">
          <cell r="D1134" t="str">
            <v>Slovenská poľnohospodárska univerzita v Nitre</v>
          </cell>
          <cell r="E1134" t="str">
            <v>Technická fakulta</v>
          </cell>
          <cell r="AN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BF1134">
            <v>0</v>
          </cell>
          <cell r="BG1134">
            <v>0</v>
          </cell>
          <cell r="BH1134">
            <v>0</v>
          </cell>
          <cell r="BI1134">
            <v>49</v>
          </cell>
          <cell r="BJ1134">
            <v>0</v>
          </cell>
        </row>
        <row r="1135">
          <cell r="D1135" t="str">
            <v>Slovenská poľnohospodárska univerzita v Nitre</v>
          </cell>
          <cell r="E1135" t="str">
            <v>Technická fakulta</v>
          </cell>
          <cell r="AN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5</v>
          </cell>
          <cell r="BJ1135">
            <v>0</v>
          </cell>
        </row>
        <row r="1136">
          <cell r="D1136" t="str">
            <v>Slovenská poľnohospodárska univerzita v Nitre</v>
          </cell>
          <cell r="E1136" t="str">
            <v>Technická fakulta</v>
          </cell>
          <cell r="AN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BF1136">
            <v>0</v>
          </cell>
          <cell r="BG1136">
            <v>0</v>
          </cell>
          <cell r="BH1136">
            <v>0</v>
          </cell>
          <cell r="BI1136">
            <v>6</v>
          </cell>
          <cell r="BJ1136">
            <v>0</v>
          </cell>
        </row>
        <row r="1137">
          <cell r="D1137" t="str">
            <v>Slovenská poľnohospodárska univerzita v Nitre</v>
          </cell>
          <cell r="E1137" t="str">
            <v>Fakulta agrobiológie a potravinových zdrojov</v>
          </cell>
          <cell r="AN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BF1137">
            <v>0</v>
          </cell>
          <cell r="BG1137">
            <v>0</v>
          </cell>
          <cell r="BH1137">
            <v>0</v>
          </cell>
          <cell r="BI1137">
            <v>20</v>
          </cell>
          <cell r="BJ1137">
            <v>0</v>
          </cell>
        </row>
        <row r="1138">
          <cell r="D1138" t="str">
            <v>Slovenská poľnohospodárska univerzita v Nitre</v>
          </cell>
          <cell r="E1138" t="str">
            <v>Fakulta agrobiológie a potravinových zdrojov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BF1138">
            <v>0</v>
          </cell>
          <cell r="BG1138">
            <v>0</v>
          </cell>
          <cell r="BH1138">
            <v>0</v>
          </cell>
          <cell r="BI1138">
            <v>6</v>
          </cell>
          <cell r="BJ1138">
            <v>0</v>
          </cell>
        </row>
        <row r="1139">
          <cell r="D1139" t="str">
            <v>Slovenská poľnohospodárska univerzita v Nitre</v>
          </cell>
          <cell r="E1139" t="str">
            <v>Fakulta agrobiológie a potravinových zdrojov</v>
          </cell>
          <cell r="AN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3</v>
          </cell>
          <cell r="BJ1139">
            <v>0</v>
          </cell>
        </row>
        <row r="1140">
          <cell r="D1140" t="str">
            <v>Slovenská poľnohospodárska univerzita v Nitre</v>
          </cell>
          <cell r="E1140" t="str">
            <v>Fakulta ekonomiky a manažmentu</v>
          </cell>
          <cell r="AN1140">
            <v>1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BF1140">
            <v>0</v>
          </cell>
          <cell r="BG1140">
            <v>0</v>
          </cell>
          <cell r="BH1140">
            <v>0</v>
          </cell>
          <cell r="BI1140">
            <v>41</v>
          </cell>
          <cell r="BJ1140">
            <v>0</v>
          </cell>
        </row>
        <row r="1141">
          <cell r="D1141" t="str">
            <v>Slovenská poľnohospodárska univerzita v Nitre</v>
          </cell>
          <cell r="E1141" t="str">
            <v>Fakulta agrobiológie a potravinových zdrojov</v>
          </cell>
          <cell r="AN1141">
            <v>1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39</v>
          </cell>
          <cell r="BJ1141">
            <v>0</v>
          </cell>
        </row>
        <row r="1142">
          <cell r="D1142" t="str">
            <v>Slovenská poľnohospodárska univerzita v Nitre</v>
          </cell>
          <cell r="E1142" t="str">
            <v>Technická fakulta</v>
          </cell>
          <cell r="AN1142">
            <v>0</v>
          </cell>
          <cell r="AO1142">
            <v>0</v>
          </cell>
          <cell r="AP1142">
            <v>0</v>
          </cell>
          <cell r="AQ1142">
            <v>0</v>
          </cell>
          <cell r="AR1142">
            <v>0</v>
          </cell>
          <cell r="BF1142">
            <v>0</v>
          </cell>
          <cell r="BG1142">
            <v>0</v>
          </cell>
          <cell r="BH1142">
            <v>0</v>
          </cell>
          <cell r="BI1142">
            <v>8</v>
          </cell>
          <cell r="BJ1142">
            <v>0</v>
          </cell>
        </row>
        <row r="1143">
          <cell r="D1143" t="str">
            <v>Slovenská poľnohospodárska univerzita v Nitre</v>
          </cell>
          <cell r="E1143" t="str">
            <v>Fakulta európskych štúdií a regionálneho rozvoja</v>
          </cell>
          <cell r="AN1143">
            <v>1</v>
          </cell>
          <cell r="AO1143">
            <v>0</v>
          </cell>
          <cell r="AP1143">
            <v>0</v>
          </cell>
          <cell r="AQ1143">
            <v>0</v>
          </cell>
          <cell r="AR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17</v>
          </cell>
          <cell r="BJ1143">
            <v>0</v>
          </cell>
        </row>
        <row r="1144">
          <cell r="D1144" t="str">
            <v>Slovenská poľnohospodárska univerzita v Nitre</v>
          </cell>
          <cell r="E1144" t="str">
            <v>Technická fakulta</v>
          </cell>
          <cell r="AN1144">
            <v>1</v>
          </cell>
          <cell r="AO1144">
            <v>0</v>
          </cell>
          <cell r="AP1144">
            <v>0</v>
          </cell>
          <cell r="AQ1144">
            <v>0</v>
          </cell>
          <cell r="AR1144">
            <v>0</v>
          </cell>
          <cell r="BF1144">
            <v>0</v>
          </cell>
          <cell r="BG1144">
            <v>0</v>
          </cell>
          <cell r="BH1144">
            <v>0</v>
          </cell>
          <cell r="BI1144">
            <v>21</v>
          </cell>
          <cell r="BJ1144">
            <v>0</v>
          </cell>
        </row>
        <row r="1145">
          <cell r="D1145" t="str">
            <v>Slovenská poľnohospodárska univerzita v Nitre</v>
          </cell>
          <cell r="E1145" t="str">
            <v>Fakulta agrobiológie a potravinových zdrojov</v>
          </cell>
          <cell r="AN1145">
            <v>0</v>
          </cell>
          <cell r="AO1145">
            <v>0</v>
          </cell>
          <cell r="AP1145">
            <v>0</v>
          </cell>
          <cell r="AQ1145">
            <v>0</v>
          </cell>
          <cell r="AR1145">
            <v>0</v>
          </cell>
          <cell r="BF1145">
            <v>0</v>
          </cell>
          <cell r="BG1145">
            <v>0</v>
          </cell>
          <cell r="BH1145">
            <v>0</v>
          </cell>
          <cell r="BI1145">
            <v>33</v>
          </cell>
          <cell r="BJ1145">
            <v>0</v>
          </cell>
        </row>
        <row r="1146">
          <cell r="D1146" t="str">
            <v>Slovenská poľnohospodárska univerzita v Nitre</v>
          </cell>
          <cell r="E1146" t="str">
            <v>Fakulta agrobiológie a potravinových zdrojov</v>
          </cell>
          <cell r="AN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BF1146">
            <v>0</v>
          </cell>
          <cell r="BG1146">
            <v>0</v>
          </cell>
          <cell r="BH1146">
            <v>0</v>
          </cell>
          <cell r="BI1146">
            <v>42</v>
          </cell>
          <cell r="BJ1146">
            <v>0</v>
          </cell>
        </row>
        <row r="1147">
          <cell r="D1147" t="str">
            <v>Slovenská poľnohospodárska univerzita v Nitre</v>
          </cell>
          <cell r="E1147" t="str">
            <v>Fakulta ekonomiky a manažmentu</v>
          </cell>
          <cell r="AN1147">
            <v>0</v>
          </cell>
          <cell r="AO1147">
            <v>0</v>
          </cell>
          <cell r="AP1147">
            <v>0</v>
          </cell>
          <cell r="AQ1147">
            <v>0</v>
          </cell>
          <cell r="AR1147">
            <v>0</v>
          </cell>
          <cell r="BF1147">
            <v>0</v>
          </cell>
          <cell r="BG1147">
            <v>0</v>
          </cell>
          <cell r="BH1147">
            <v>0</v>
          </cell>
          <cell r="BI1147">
            <v>30</v>
          </cell>
          <cell r="BJ1147">
            <v>0</v>
          </cell>
        </row>
        <row r="1148">
          <cell r="D1148" t="str">
            <v>Slovenská poľnohospodárska univerzita v Nitre</v>
          </cell>
          <cell r="E1148" t="str">
            <v>Technická fakulta</v>
          </cell>
          <cell r="AN1148">
            <v>0</v>
          </cell>
          <cell r="AO1148">
            <v>0</v>
          </cell>
          <cell r="AP1148">
            <v>0</v>
          </cell>
          <cell r="AQ1148">
            <v>0</v>
          </cell>
          <cell r="AR1148">
            <v>0</v>
          </cell>
          <cell r="BF1148">
            <v>0</v>
          </cell>
          <cell r="BG1148">
            <v>0</v>
          </cell>
          <cell r="BH1148">
            <v>0</v>
          </cell>
          <cell r="BI1148">
            <v>10</v>
          </cell>
          <cell r="BJ1148">
            <v>0</v>
          </cell>
        </row>
        <row r="1149">
          <cell r="D1149" t="str">
            <v>Slovenská poľnohospodárska univerzita v Nitre</v>
          </cell>
          <cell r="E1149" t="str">
            <v>Technická fakulta</v>
          </cell>
          <cell r="AN1149">
            <v>31</v>
          </cell>
          <cell r="AO1149">
            <v>37</v>
          </cell>
          <cell r="AP1149">
            <v>37</v>
          </cell>
          <cell r="AQ1149">
            <v>31</v>
          </cell>
          <cell r="AR1149">
            <v>31</v>
          </cell>
          <cell r="BF1149">
            <v>31</v>
          </cell>
          <cell r="BG1149">
            <v>45.88</v>
          </cell>
          <cell r="BH1149">
            <v>45.88</v>
          </cell>
          <cell r="BI1149">
            <v>37</v>
          </cell>
          <cell r="BJ1149">
            <v>0</v>
          </cell>
        </row>
        <row r="1150">
          <cell r="D1150" t="str">
            <v>Slovenská poľnohospodárska univerzita v Nitre</v>
          </cell>
          <cell r="E1150" t="str">
            <v>Fakulta agrobiológie a potravinových zdrojov</v>
          </cell>
          <cell r="AN1150">
            <v>78</v>
          </cell>
          <cell r="AO1150">
            <v>85</v>
          </cell>
          <cell r="AP1150">
            <v>0</v>
          </cell>
          <cell r="AQ1150">
            <v>0</v>
          </cell>
          <cell r="AR1150">
            <v>78</v>
          </cell>
          <cell r="BF1150">
            <v>66.3</v>
          </cell>
          <cell r="BG1150">
            <v>105.417</v>
          </cell>
          <cell r="BH1150">
            <v>105.417</v>
          </cell>
          <cell r="BI1150">
            <v>85</v>
          </cell>
          <cell r="BJ1150">
            <v>0</v>
          </cell>
        </row>
        <row r="1151">
          <cell r="D1151" t="str">
            <v>Slovenská poľnohospodárska univerzita v Nitre</v>
          </cell>
          <cell r="E1151" t="str">
            <v>Fakulta agrobiológie a potravinových zdrojov</v>
          </cell>
          <cell r="AN1151">
            <v>59</v>
          </cell>
          <cell r="AO1151">
            <v>68</v>
          </cell>
          <cell r="AP1151">
            <v>0</v>
          </cell>
          <cell r="AQ1151">
            <v>0</v>
          </cell>
          <cell r="AR1151">
            <v>59</v>
          </cell>
          <cell r="BF1151">
            <v>48.5</v>
          </cell>
          <cell r="BG1151">
            <v>77.115000000000009</v>
          </cell>
          <cell r="BH1151">
            <v>66.098571428571447</v>
          </cell>
          <cell r="BI1151">
            <v>68</v>
          </cell>
          <cell r="BJ1151">
            <v>0</v>
          </cell>
        </row>
        <row r="1152">
          <cell r="D1152" t="str">
            <v>Slovenská poľnohospodárska univerzita v Nitre</v>
          </cell>
          <cell r="E1152" t="str">
            <v>Technická fakulta</v>
          </cell>
          <cell r="AN1152">
            <v>0</v>
          </cell>
          <cell r="AO1152">
            <v>0</v>
          </cell>
          <cell r="AP1152">
            <v>0</v>
          </cell>
          <cell r="AQ1152">
            <v>0</v>
          </cell>
          <cell r="AR1152">
            <v>0</v>
          </cell>
          <cell r="BF1152">
            <v>0</v>
          </cell>
          <cell r="BG1152">
            <v>0</v>
          </cell>
          <cell r="BH1152">
            <v>0</v>
          </cell>
          <cell r="BI1152">
            <v>18</v>
          </cell>
          <cell r="BJ1152">
            <v>0</v>
          </cell>
        </row>
        <row r="1153">
          <cell r="D1153" t="str">
            <v>Slovenská poľnohospodárska univerzita v Nitre</v>
          </cell>
          <cell r="E1153" t="str">
            <v>Fakulta ekonomiky a manažmentu</v>
          </cell>
          <cell r="AN1153">
            <v>5</v>
          </cell>
          <cell r="AO1153">
            <v>33</v>
          </cell>
          <cell r="AP1153">
            <v>0</v>
          </cell>
          <cell r="AQ1153">
            <v>0</v>
          </cell>
          <cell r="AR1153">
            <v>5</v>
          </cell>
          <cell r="BF1153">
            <v>5</v>
          </cell>
          <cell r="BG1153">
            <v>5.2</v>
          </cell>
          <cell r="BH1153">
            <v>5.2</v>
          </cell>
          <cell r="BI1153">
            <v>33</v>
          </cell>
          <cell r="BJ1153">
            <v>0</v>
          </cell>
        </row>
        <row r="1154">
          <cell r="D1154" t="str">
            <v>Slovenská poľnohospodárska univerzita v Nitre</v>
          </cell>
          <cell r="E1154" t="str">
            <v>Fakulta agrobiológie a potravinových zdrojov</v>
          </cell>
          <cell r="AN1154">
            <v>0</v>
          </cell>
          <cell r="AO1154">
            <v>0</v>
          </cell>
          <cell r="AP1154">
            <v>0</v>
          </cell>
          <cell r="AQ1154">
            <v>0</v>
          </cell>
          <cell r="AR1154">
            <v>0</v>
          </cell>
          <cell r="BF1154">
            <v>0</v>
          </cell>
          <cell r="BG1154">
            <v>0</v>
          </cell>
          <cell r="BH1154">
            <v>0</v>
          </cell>
          <cell r="BI1154">
            <v>14</v>
          </cell>
          <cell r="BJ1154">
            <v>0</v>
          </cell>
        </row>
        <row r="1155">
          <cell r="D1155" t="str">
            <v>Slovenská poľnohospodárska univerzita v Nitre</v>
          </cell>
          <cell r="E1155" t="str">
            <v>Fakulta agrobiológie a potravinových zdrojov</v>
          </cell>
          <cell r="AN1155">
            <v>126</v>
          </cell>
          <cell r="AO1155">
            <v>138</v>
          </cell>
          <cell r="AP1155">
            <v>0</v>
          </cell>
          <cell r="AQ1155">
            <v>0</v>
          </cell>
          <cell r="AR1155">
            <v>126</v>
          </cell>
          <cell r="BF1155">
            <v>105.3</v>
          </cell>
          <cell r="BG1155">
            <v>167.42699999999999</v>
          </cell>
          <cell r="BH1155">
            <v>167.42699999999999</v>
          </cell>
          <cell r="BI1155">
            <v>138</v>
          </cell>
          <cell r="BJ1155">
            <v>0</v>
          </cell>
        </row>
        <row r="1156">
          <cell r="D1156" t="str">
            <v>Slovenská poľnohospodárska univerzita v Nitre</v>
          </cell>
          <cell r="E1156" t="str">
            <v>Fakulta agrobiológie a potravinových zdrojov</v>
          </cell>
          <cell r="AN1156">
            <v>12</v>
          </cell>
          <cell r="AO1156">
            <v>13</v>
          </cell>
          <cell r="AP1156">
            <v>0</v>
          </cell>
          <cell r="AQ1156">
            <v>0</v>
          </cell>
          <cell r="AR1156">
            <v>12</v>
          </cell>
          <cell r="BF1156">
            <v>12</v>
          </cell>
          <cell r="BG1156">
            <v>19.080000000000002</v>
          </cell>
          <cell r="BH1156">
            <v>19.080000000000002</v>
          </cell>
          <cell r="BI1156">
            <v>13</v>
          </cell>
          <cell r="BJ1156">
            <v>0</v>
          </cell>
        </row>
        <row r="1157">
          <cell r="D1157" t="str">
            <v>Slovenská poľnohospodárska univerzita v Nitre</v>
          </cell>
          <cell r="E1157" t="str">
            <v>Fakulta európskych štúdií a regionálneho rozvoja</v>
          </cell>
          <cell r="AN1157">
            <v>77</v>
          </cell>
          <cell r="AO1157">
            <v>90</v>
          </cell>
          <cell r="AP1157">
            <v>0</v>
          </cell>
          <cell r="AQ1157">
            <v>0</v>
          </cell>
          <cell r="AR1157">
            <v>77</v>
          </cell>
          <cell r="BF1157">
            <v>66.8</v>
          </cell>
          <cell r="BG1157">
            <v>69.471999999999994</v>
          </cell>
          <cell r="BH1157">
            <v>69.471999999999994</v>
          </cell>
          <cell r="BI1157">
            <v>90</v>
          </cell>
          <cell r="BJ1157">
            <v>0</v>
          </cell>
        </row>
        <row r="1158">
          <cell r="D1158" t="str">
            <v>Slovenská poľnohospodárska univerzita v Nitre</v>
          </cell>
          <cell r="E1158" t="str">
            <v>Fakulta biotechnológie a potravinárstva</v>
          </cell>
          <cell r="AN1158">
            <v>162</v>
          </cell>
          <cell r="AO1158">
            <v>188</v>
          </cell>
          <cell r="AP1158">
            <v>188</v>
          </cell>
          <cell r="AQ1158">
            <v>162</v>
          </cell>
          <cell r="AR1158">
            <v>162</v>
          </cell>
          <cell r="BF1158">
            <v>143.4</v>
          </cell>
          <cell r="BG1158">
            <v>212.232</v>
          </cell>
          <cell r="BH1158">
            <v>212.232</v>
          </cell>
          <cell r="BI1158">
            <v>188</v>
          </cell>
          <cell r="BJ1158">
            <v>0</v>
          </cell>
        </row>
        <row r="1159">
          <cell r="D1159" t="str">
            <v>Slovenská poľnohospodárska univerzita v Nitre</v>
          </cell>
          <cell r="E1159" t="str">
            <v>Technická fakulta</v>
          </cell>
          <cell r="AN1159">
            <v>149</v>
          </cell>
          <cell r="AO1159">
            <v>173</v>
          </cell>
          <cell r="AP1159">
            <v>173</v>
          </cell>
          <cell r="AQ1159">
            <v>149</v>
          </cell>
          <cell r="AR1159">
            <v>149</v>
          </cell>
          <cell r="BF1159">
            <v>122.3</v>
          </cell>
          <cell r="BG1159">
            <v>181.00399999999999</v>
          </cell>
          <cell r="BH1159">
            <v>181.00399999999999</v>
          </cell>
          <cell r="BI1159">
            <v>173</v>
          </cell>
          <cell r="BJ1159">
            <v>0</v>
          </cell>
        </row>
        <row r="1160">
          <cell r="D1160" t="str">
            <v>Slovenská poľnohospodárska univerzita v Nitre</v>
          </cell>
          <cell r="E1160" t="str">
            <v>Fakulta agrobiológie a potravinových zdrojov</v>
          </cell>
          <cell r="AN1160">
            <v>0</v>
          </cell>
          <cell r="AO1160">
            <v>1</v>
          </cell>
          <cell r="AP1160">
            <v>0</v>
          </cell>
          <cell r="AQ1160">
            <v>0</v>
          </cell>
          <cell r="AR1160">
            <v>0</v>
          </cell>
          <cell r="BF1160">
            <v>0</v>
          </cell>
          <cell r="BG1160">
            <v>0</v>
          </cell>
          <cell r="BH1160">
            <v>0</v>
          </cell>
          <cell r="BI1160">
            <v>1</v>
          </cell>
          <cell r="BJ1160">
            <v>0</v>
          </cell>
        </row>
        <row r="1161">
          <cell r="D1161" t="str">
            <v>Slovenská poľnohospodárska univerzita v Nitre</v>
          </cell>
          <cell r="E1161" t="str">
            <v>Fakulta ekonomiky a manažmentu</v>
          </cell>
          <cell r="AN1161">
            <v>0</v>
          </cell>
          <cell r="AO1161">
            <v>0</v>
          </cell>
          <cell r="AP1161">
            <v>0</v>
          </cell>
          <cell r="AQ1161">
            <v>0</v>
          </cell>
          <cell r="AR1161">
            <v>0</v>
          </cell>
          <cell r="BF1161">
            <v>0</v>
          </cell>
          <cell r="BG1161">
            <v>0</v>
          </cell>
          <cell r="BH1161">
            <v>0</v>
          </cell>
          <cell r="BI1161">
            <v>36</v>
          </cell>
          <cell r="BJ1161">
            <v>0</v>
          </cell>
        </row>
        <row r="1162">
          <cell r="D1162" t="str">
            <v>Slovenská poľnohospodárska univerzita v Nitre</v>
          </cell>
          <cell r="E1162" t="str">
            <v>Fakulta európskych štúdií a regionálneho rozvoja</v>
          </cell>
          <cell r="AN1162">
            <v>43</v>
          </cell>
          <cell r="AO1162">
            <v>51</v>
          </cell>
          <cell r="AP1162">
            <v>0</v>
          </cell>
          <cell r="AQ1162">
            <v>0</v>
          </cell>
          <cell r="AR1162">
            <v>43</v>
          </cell>
          <cell r="BF1162">
            <v>37.6</v>
          </cell>
          <cell r="BG1162">
            <v>39.104000000000006</v>
          </cell>
          <cell r="BH1162">
            <v>39.104000000000006</v>
          </cell>
          <cell r="BI1162">
            <v>51</v>
          </cell>
          <cell r="BJ1162">
            <v>0</v>
          </cell>
        </row>
        <row r="1163">
          <cell r="D1163" t="str">
            <v>Slovenská poľnohospodárska univerzita v Nitre</v>
          </cell>
          <cell r="E1163" t="str">
            <v>Fakulta ekonomiky a manažmentu</v>
          </cell>
          <cell r="AN1163">
            <v>0</v>
          </cell>
          <cell r="AO1163">
            <v>0</v>
          </cell>
          <cell r="AP1163">
            <v>0</v>
          </cell>
          <cell r="AQ1163">
            <v>0</v>
          </cell>
          <cell r="AR1163">
            <v>0</v>
          </cell>
          <cell r="BF1163">
            <v>0</v>
          </cell>
          <cell r="BG1163">
            <v>0</v>
          </cell>
          <cell r="BH1163">
            <v>0</v>
          </cell>
          <cell r="BI1163">
            <v>13</v>
          </cell>
          <cell r="BJ1163">
            <v>0</v>
          </cell>
        </row>
        <row r="1164">
          <cell r="D1164" t="str">
            <v>Slovenská poľnohospodárska univerzita v Nitre</v>
          </cell>
          <cell r="E1164" t="str">
            <v>Fakulta biotechnológie a potravinárstva</v>
          </cell>
          <cell r="AN1164">
            <v>42</v>
          </cell>
          <cell r="AO1164">
            <v>54</v>
          </cell>
          <cell r="AP1164">
            <v>54</v>
          </cell>
          <cell r="AQ1164">
            <v>42</v>
          </cell>
          <cell r="AR1164">
            <v>42</v>
          </cell>
          <cell r="BF1164">
            <v>35.700000000000003</v>
          </cell>
          <cell r="BG1164">
            <v>52.836000000000006</v>
          </cell>
          <cell r="BH1164">
            <v>49.900666666666673</v>
          </cell>
          <cell r="BI1164">
            <v>54</v>
          </cell>
          <cell r="BJ1164">
            <v>0</v>
          </cell>
        </row>
        <row r="1165">
          <cell r="D1165" t="str">
            <v>Slovenská poľnohospodárska univerzita v Nitre</v>
          </cell>
          <cell r="E1165" t="str">
            <v>Fakulta ekonomiky a manažmentu</v>
          </cell>
          <cell r="AN1165">
            <v>111</v>
          </cell>
          <cell r="AO1165">
            <v>118</v>
          </cell>
          <cell r="AP1165">
            <v>0</v>
          </cell>
          <cell r="AQ1165">
            <v>0</v>
          </cell>
          <cell r="AR1165">
            <v>111</v>
          </cell>
          <cell r="BF1165">
            <v>97.8</v>
          </cell>
          <cell r="BG1165">
            <v>101.712</v>
          </cell>
          <cell r="BH1165">
            <v>99.71764705882353</v>
          </cell>
          <cell r="BI1165">
            <v>118</v>
          </cell>
          <cell r="BJ1165">
            <v>0</v>
          </cell>
        </row>
        <row r="1166">
          <cell r="D1166" t="str">
            <v>Slovenská poľnohospodárska univerzita v Nitre</v>
          </cell>
          <cell r="E1166" t="str">
            <v>Technická fakulta</v>
          </cell>
          <cell r="AN1166">
            <v>128</v>
          </cell>
          <cell r="AO1166">
            <v>149</v>
          </cell>
          <cell r="AP1166">
            <v>149</v>
          </cell>
          <cell r="AQ1166">
            <v>128</v>
          </cell>
          <cell r="AR1166">
            <v>128</v>
          </cell>
          <cell r="BF1166">
            <v>103.1</v>
          </cell>
          <cell r="BG1166">
            <v>152.58799999999999</v>
          </cell>
          <cell r="BH1166">
            <v>152.58799999999999</v>
          </cell>
          <cell r="BI1166">
            <v>149</v>
          </cell>
          <cell r="BJ1166">
            <v>0</v>
          </cell>
        </row>
        <row r="1167">
          <cell r="D1167" t="str">
            <v>Slovenská poľnohospodárska univerzita v Nitre</v>
          </cell>
          <cell r="E1167" t="str">
            <v>Fakulta ekonomiky a manažmentu</v>
          </cell>
          <cell r="AN1167">
            <v>177</v>
          </cell>
          <cell r="AO1167">
            <v>190</v>
          </cell>
          <cell r="AP1167">
            <v>0</v>
          </cell>
          <cell r="AQ1167">
            <v>0</v>
          </cell>
          <cell r="AR1167">
            <v>177</v>
          </cell>
          <cell r="BF1167">
            <v>155.1</v>
          </cell>
          <cell r="BG1167">
            <v>161.304</v>
          </cell>
          <cell r="BH1167">
            <v>161.304</v>
          </cell>
          <cell r="BI1167">
            <v>190</v>
          </cell>
          <cell r="BJ1167">
            <v>0</v>
          </cell>
        </row>
        <row r="1168">
          <cell r="D1168" t="str">
            <v>Slovenská poľnohospodárska univerzita v Nitre</v>
          </cell>
          <cell r="E1168" t="str">
            <v>Fakulta ekonomiky a manažmentu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BF1168">
            <v>0</v>
          </cell>
          <cell r="BG1168">
            <v>0</v>
          </cell>
          <cell r="BH1168">
            <v>0</v>
          </cell>
          <cell r="BI1168">
            <v>4</v>
          </cell>
          <cell r="BJ1168">
            <v>0</v>
          </cell>
        </row>
        <row r="1169">
          <cell r="D1169" t="str">
            <v>Slovenská poľnohospodárska univerzita v Nitre</v>
          </cell>
          <cell r="E1169" t="str">
            <v>Technická fakulta</v>
          </cell>
          <cell r="AN1169">
            <v>62</v>
          </cell>
          <cell r="AO1169">
            <v>68</v>
          </cell>
          <cell r="AP1169">
            <v>68</v>
          </cell>
          <cell r="AQ1169">
            <v>62</v>
          </cell>
          <cell r="AR1169">
            <v>62</v>
          </cell>
          <cell r="BF1169">
            <v>52.099999999999994</v>
          </cell>
          <cell r="BG1169">
            <v>77.10799999999999</v>
          </cell>
          <cell r="BH1169">
            <v>77.10799999999999</v>
          </cell>
          <cell r="BI1169">
            <v>68</v>
          </cell>
          <cell r="BJ1169">
            <v>0</v>
          </cell>
        </row>
        <row r="1170">
          <cell r="D1170" t="str">
            <v>Slovenská poľnohospodárska univerzita v Nitre</v>
          </cell>
          <cell r="E1170" t="str">
            <v>Fakulta biotechnológie a potravinárstva</v>
          </cell>
          <cell r="AN1170">
            <v>0</v>
          </cell>
          <cell r="AO1170">
            <v>0</v>
          </cell>
          <cell r="AP1170">
            <v>0</v>
          </cell>
          <cell r="AQ1170">
            <v>0</v>
          </cell>
          <cell r="AR1170">
            <v>0</v>
          </cell>
          <cell r="BF1170">
            <v>0</v>
          </cell>
          <cell r="BG1170">
            <v>0</v>
          </cell>
          <cell r="BH1170">
            <v>0</v>
          </cell>
          <cell r="BI1170">
            <v>39</v>
          </cell>
          <cell r="BJ1170">
            <v>0</v>
          </cell>
        </row>
        <row r="1171">
          <cell r="D1171" t="str">
            <v>Slovenská poľnohospodárska univerzita v Nitre</v>
          </cell>
          <cell r="E1171" t="str">
            <v>Fakulta záhradníctva a krajinného inžinierstva</v>
          </cell>
          <cell r="AN1171">
            <v>94</v>
          </cell>
          <cell r="AO1171">
            <v>100</v>
          </cell>
          <cell r="AP1171">
            <v>0</v>
          </cell>
          <cell r="AQ1171">
            <v>0</v>
          </cell>
          <cell r="AR1171">
            <v>94</v>
          </cell>
          <cell r="BF1171">
            <v>82.9</v>
          </cell>
          <cell r="BG1171">
            <v>131.81100000000001</v>
          </cell>
          <cell r="BH1171">
            <v>113.28334939759037</v>
          </cell>
          <cell r="BI1171">
            <v>100</v>
          </cell>
          <cell r="BJ1171">
            <v>0</v>
          </cell>
        </row>
        <row r="1172">
          <cell r="D1172" t="str">
            <v>Slovenská poľnohospodárska univerzita v Nitre</v>
          </cell>
          <cell r="E1172" t="str">
            <v>Fakulta ekonomiky a manažmentu</v>
          </cell>
          <cell r="AN1172">
            <v>14</v>
          </cell>
          <cell r="AO1172">
            <v>15</v>
          </cell>
          <cell r="AP1172">
            <v>0</v>
          </cell>
          <cell r="AQ1172">
            <v>0</v>
          </cell>
          <cell r="AR1172">
            <v>14</v>
          </cell>
          <cell r="BF1172">
            <v>13.7</v>
          </cell>
          <cell r="BG1172">
            <v>14.247999999999999</v>
          </cell>
          <cell r="BH1172">
            <v>12.952727272727271</v>
          </cell>
          <cell r="BI1172">
            <v>15</v>
          </cell>
          <cell r="BJ1172">
            <v>0</v>
          </cell>
        </row>
        <row r="1173">
          <cell r="D1173" t="str">
            <v>Slovenská poľnohospodárska univerzita v Nitre</v>
          </cell>
          <cell r="E1173" t="str">
            <v>Fakulta ekonomiky a manažmentu</v>
          </cell>
          <cell r="AN1173">
            <v>247</v>
          </cell>
          <cell r="AO1173">
            <v>260</v>
          </cell>
          <cell r="AP1173">
            <v>0</v>
          </cell>
          <cell r="AQ1173">
            <v>0</v>
          </cell>
          <cell r="AR1173">
            <v>247</v>
          </cell>
          <cell r="BF1173">
            <v>216.39999999999998</v>
          </cell>
          <cell r="BG1173">
            <v>225.05599999999998</v>
          </cell>
          <cell r="BH1173">
            <v>225.05599999999998</v>
          </cell>
          <cell r="BI1173">
            <v>260</v>
          </cell>
          <cell r="BJ1173">
            <v>0</v>
          </cell>
        </row>
        <row r="1174">
          <cell r="D1174" t="str">
            <v>Slovenská poľnohospodárska univerzita v Nitre</v>
          </cell>
          <cell r="E1174" t="str">
            <v>Fakulta záhradníctva a krajinného inžinierstva</v>
          </cell>
          <cell r="AN1174">
            <v>67</v>
          </cell>
          <cell r="AO1174">
            <v>74</v>
          </cell>
          <cell r="AP1174">
            <v>0</v>
          </cell>
          <cell r="AQ1174">
            <v>0</v>
          </cell>
          <cell r="AR1174">
            <v>67</v>
          </cell>
          <cell r="BF1174">
            <v>55.599999999999994</v>
          </cell>
          <cell r="BG1174">
            <v>88.403999999999996</v>
          </cell>
          <cell r="BH1174">
            <v>88.403999999999996</v>
          </cell>
          <cell r="BI1174">
            <v>74</v>
          </cell>
          <cell r="BJ1174">
            <v>0</v>
          </cell>
        </row>
        <row r="1175">
          <cell r="D1175" t="str">
            <v>Slovenská poľnohospodárska univerzita v Nitre</v>
          </cell>
          <cell r="E1175" t="str">
            <v>Fakulta agrobiológie a potravinových zdrojov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BF1175">
            <v>0</v>
          </cell>
          <cell r="BG1175">
            <v>0</v>
          </cell>
          <cell r="BH1175">
            <v>0</v>
          </cell>
          <cell r="BI1175">
            <v>29</v>
          </cell>
          <cell r="BJ1175">
            <v>0</v>
          </cell>
        </row>
        <row r="1176">
          <cell r="D1176" t="str">
            <v>Slovenská poľnohospodárska univerzita v Nitre</v>
          </cell>
          <cell r="E1176" t="str">
            <v>Fakulta záhradníctva a krajinného inžinierstva</v>
          </cell>
          <cell r="AN1176">
            <v>0</v>
          </cell>
          <cell r="AO1176">
            <v>0</v>
          </cell>
          <cell r="AP1176">
            <v>0</v>
          </cell>
          <cell r="AQ1176">
            <v>0</v>
          </cell>
          <cell r="AR1176">
            <v>0</v>
          </cell>
          <cell r="BF1176">
            <v>0</v>
          </cell>
          <cell r="BG1176">
            <v>0</v>
          </cell>
          <cell r="BH1176">
            <v>0</v>
          </cell>
          <cell r="BI1176">
            <v>29</v>
          </cell>
          <cell r="BJ1176">
            <v>0</v>
          </cell>
        </row>
        <row r="1177">
          <cell r="D1177" t="str">
            <v>Univerzita veterinárskeho lekárstva a farmácie v Košiciach</v>
          </cell>
          <cell r="E1177">
            <v>0</v>
          </cell>
          <cell r="AN1177">
            <v>14</v>
          </cell>
          <cell r="AO1177">
            <v>0</v>
          </cell>
          <cell r="AP1177">
            <v>0</v>
          </cell>
          <cell r="AQ1177">
            <v>0</v>
          </cell>
          <cell r="AR1177">
            <v>14</v>
          </cell>
          <cell r="BF1177">
            <v>56</v>
          </cell>
          <cell r="BG1177">
            <v>119.28</v>
          </cell>
          <cell r="BH1177">
            <v>119.28</v>
          </cell>
          <cell r="BI1177">
            <v>14</v>
          </cell>
          <cell r="BJ1177">
            <v>14</v>
          </cell>
        </row>
        <row r="1178">
          <cell r="D1178" t="str">
            <v>Univerzita veterinárskeho lekárstva a farmácie v Košiciach</v>
          </cell>
          <cell r="E1178">
            <v>0</v>
          </cell>
          <cell r="AN1178">
            <v>0</v>
          </cell>
          <cell r="AO1178">
            <v>0</v>
          </cell>
          <cell r="AP1178">
            <v>0</v>
          </cell>
          <cell r="AQ1178">
            <v>0</v>
          </cell>
          <cell r="AR1178">
            <v>0</v>
          </cell>
          <cell r="BF1178">
            <v>0</v>
          </cell>
          <cell r="BG1178">
            <v>0</v>
          </cell>
          <cell r="BH1178">
            <v>0</v>
          </cell>
          <cell r="BI1178">
            <v>3</v>
          </cell>
          <cell r="BJ1178">
            <v>0</v>
          </cell>
        </row>
        <row r="1179">
          <cell r="D1179" t="str">
            <v>Univerzita veterinárskeho lekárstva a farmácie v Košiciach</v>
          </cell>
          <cell r="E1179">
            <v>0</v>
          </cell>
          <cell r="AN1179">
            <v>7</v>
          </cell>
          <cell r="AO1179">
            <v>0</v>
          </cell>
          <cell r="AP1179">
            <v>0</v>
          </cell>
          <cell r="AQ1179">
            <v>0</v>
          </cell>
          <cell r="AR1179">
            <v>7</v>
          </cell>
          <cell r="BF1179">
            <v>21</v>
          </cell>
          <cell r="BG1179">
            <v>44.73</v>
          </cell>
          <cell r="BH1179">
            <v>44.73</v>
          </cell>
          <cell r="BI1179">
            <v>7</v>
          </cell>
          <cell r="BJ1179">
            <v>7</v>
          </cell>
        </row>
        <row r="1180">
          <cell r="D1180" t="str">
            <v>Univerzita veterinárskeho lekárstva a farmácie v Košiciach</v>
          </cell>
          <cell r="E1180">
            <v>0</v>
          </cell>
          <cell r="AN1180">
            <v>9</v>
          </cell>
          <cell r="AO1180">
            <v>0</v>
          </cell>
          <cell r="AP1180">
            <v>0</v>
          </cell>
          <cell r="AQ1180">
            <v>0</v>
          </cell>
          <cell r="AR1180">
            <v>9</v>
          </cell>
          <cell r="BF1180">
            <v>27</v>
          </cell>
          <cell r="BG1180">
            <v>57.51</v>
          </cell>
          <cell r="BH1180">
            <v>57.51</v>
          </cell>
          <cell r="BI1180">
            <v>9</v>
          </cell>
          <cell r="BJ1180">
            <v>9</v>
          </cell>
        </row>
        <row r="1181">
          <cell r="D1181" t="str">
            <v>Univerzita veterinárskeho lekárstva a farmácie v Košiciach</v>
          </cell>
          <cell r="E1181">
            <v>0</v>
          </cell>
          <cell r="AN1181">
            <v>5</v>
          </cell>
          <cell r="AO1181">
            <v>0</v>
          </cell>
          <cell r="AP1181">
            <v>0</v>
          </cell>
          <cell r="AQ1181">
            <v>5</v>
          </cell>
          <cell r="AR1181">
            <v>5</v>
          </cell>
          <cell r="BF1181">
            <v>15</v>
          </cell>
          <cell r="BG1181">
            <v>31.95</v>
          </cell>
          <cell r="BH1181">
            <v>31.95</v>
          </cell>
          <cell r="BI1181">
            <v>5</v>
          </cell>
          <cell r="BJ1181">
            <v>5</v>
          </cell>
        </row>
        <row r="1182">
          <cell r="D1182" t="str">
            <v>Univerzita veterinárskeho lekárstva a farmácie v Košiciach</v>
          </cell>
          <cell r="E1182">
            <v>0</v>
          </cell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R1182">
            <v>0</v>
          </cell>
          <cell r="BF1182">
            <v>0</v>
          </cell>
          <cell r="BG1182">
            <v>0</v>
          </cell>
          <cell r="BH1182">
            <v>0</v>
          </cell>
          <cell r="BI1182">
            <v>1</v>
          </cell>
          <cell r="BJ1182">
            <v>0</v>
          </cell>
        </row>
        <row r="1183">
          <cell r="D1183" t="str">
            <v>Univerzita veterinárskeho lekárstva a farmácie v Košiciach</v>
          </cell>
          <cell r="E1183">
            <v>0</v>
          </cell>
          <cell r="AN1183">
            <v>0</v>
          </cell>
          <cell r="AO1183">
            <v>0</v>
          </cell>
          <cell r="AP1183">
            <v>0</v>
          </cell>
          <cell r="AQ1183">
            <v>0</v>
          </cell>
          <cell r="AR1183">
            <v>0</v>
          </cell>
          <cell r="BF1183">
            <v>0</v>
          </cell>
          <cell r="BG1183">
            <v>0</v>
          </cell>
          <cell r="BH1183">
            <v>0</v>
          </cell>
          <cell r="BI1183">
            <v>2</v>
          </cell>
          <cell r="BJ1183">
            <v>0</v>
          </cell>
        </row>
        <row r="1184">
          <cell r="D1184" t="str">
            <v>Univerzita veterinárskeho lekárstva a farmácie v Košiciach</v>
          </cell>
          <cell r="E1184">
            <v>0</v>
          </cell>
          <cell r="AN1184">
            <v>8</v>
          </cell>
          <cell r="AO1184">
            <v>0</v>
          </cell>
          <cell r="AP1184">
            <v>0</v>
          </cell>
          <cell r="AQ1184">
            <v>8</v>
          </cell>
          <cell r="AR1184">
            <v>8</v>
          </cell>
          <cell r="BF1184">
            <v>24</v>
          </cell>
          <cell r="BG1184">
            <v>51.12</v>
          </cell>
          <cell r="BH1184">
            <v>51.12</v>
          </cell>
          <cell r="BI1184">
            <v>8</v>
          </cell>
          <cell r="BJ1184">
            <v>8</v>
          </cell>
        </row>
        <row r="1185">
          <cell r="D1185" t="str">
            <v>Univerzita veterinárskeho lekárstva a farmácie v Košiciach</v>
          </cell>
          <cell r="E1185">
            <v>0</v>
          </cell>
          <cell r="AN1185">
            <v>7</v>
          </cell>
          <cell r="AO1185">
            <v>0</v>
          </cell>
          <cell r="AP1185">
            <v>0</v>
          </cell>
          <cell r="AQ1185">
            <v>7</v>
          </cell>
          <cell r="AR1185">
            <v>7</v>
          </cell>
          <cell r="BF1185">
            <v>21</v>
          </cell>
          <cell r="BG1185">
            <v>44.73</v>
          </cell>
          <cell r="BH1185">
            <v>44.73</v>
          </cell>
          <cell r="BI1185">
            <v>7</v>
          </cell>
          <cell r="BJ1185">
            <v>7</v>
          </cell>
        </row>
        <row r="1186">
          <cell r="D1186" t="str">
            <v>Univerzita veterinárskeho lekárstva a farmácie v Košiciach</v>
          </cell>
          <cell r="E1186">
            <v>0</v>
          </cell>
          <cell r="AN1186">
            <v>0</v>
          </cell>
          <cell r="AO1186">
            <v>0</v>
          </cell>
          <cell r="AP1186">
            <v>0</v>
          </cell>
          <cell r="AQ1186">
            <v>0</v>
          </cell>
          <cell r="AR1186">
            <v>0</v>
          </cell>
          <cell r="BF1186">
            <v>0</v>
          </cell>
          <cell r="BG1186">
            <v>0</v>
          </cell>
          <cell r="BH1186">
            <v>0</v>
          </cell>
          <cell r="BI1186">
            <v>8</v>
          </cell>
          <cell r="BJ1186">
            <v>0</v>
          </cell>
        </row>
        <row r="1187">
          <cell r="D1187" t="str">
            <v>Univerzita Komenského v Bratislave</v>
          </cell>
          <cell r="E1187" t="str">
            <v>Evanjelická bohoslovecká fakulta</v>
          </cell>
          <cell r="AN1187">
            <v>4</v>
          </cell>
          <cell r="AO1187">
            <v>0</v>
          </cell>
          <cell r="AP1187">
            <v>0</v>
          </cell>
          <cell r="AQ1187">
            <v>0</v>
          </cell>
          <cell r="AR1187">
            <v>4</v>
          </cell>
          <cell r="BF1187">
            <v>16</v>
          </cell>
          <cell r="BG1187">
            <v>17.600000000000001</v>
          </cell>
          <cell r="BH1187">
            <v>17.600000000000001</v>
          </cell>
          <cell r="BI1187">
            <v>6</v>
          </cell>
          <cell r="BJ1187">
            <v>4</v>
          </cell>
        </row>
        <row r="1188">
          <cell r="D1188" t="str">
            <v>Univerzita Komenského v Bratislave</v>
          </cell>
          <cell r="E1188" t="str">
            <v>Evanjelická bohoslovecká fakulta</v>
          </cell>
          <cell r="AN1188">
            <v>6</v>
          </cell>
          <cell r="AO1188">
            <v>9</v>
          </cell>
          <cell r="AP1188">
            <v>0</v>
          </cell>
          <cell r="AQ1188">
            <v>0</v>
          </cell>
          <cell r="AR1188">
            <v>6</v>
          </cell>
          <cell r="BF1188">
            <v>9</v>
          </cell>
          <cell r="BG1188">
            <v>9</v>
          </cell>
          <cell r="BH1188">
            <v>9</v>
          </cell>
          <cell r="BI1188">
            <v>9</v>
          </cell>
          <cell r="BJ1188">
            <v>0</v>
          </cell>
        </row>
        <row r="1189">
          <cell r="D1189" t="str">
            <v>Ekonomická univerzita v Bratislave</v>
          </cell>
          <cell r="E1189" t="str">
            <v>Národohospodárska fakulta</v>
          </cell>
          <cell r="AN1189">
            <v>0</v>
          </cell>
          <cell r="AO1189">
            <v>0</v>
          </cell>
          <cell r="AP1189">
            <v>0</v>
          </cell>
          <cell r="AQ1189">
            <v>0</v>
          </cell>
          <cell r="AR1189">
            <v>0</v>
          </cell>
          <cell r="BF1189">
            <v>0</v>
          </cell>
          <cell r="BG1189">
            <v>0</v>
          </cell>
          <cell r="BH1189">
            <v>0</v>
          </cell>
          <cell r="BI1189">
            <v>17</v>
          </cell>
          <cell r="BJ1189">
            <v>0</v>
          </cell>
        </row>
        <row r="1190">
          <cell r="D1190" t="str">
            <v>Ekonomická univerzita v Bratislave</v>
          </cell>
          <cell r="E1190" t="str">
            <v>Fakulta podnikového manažmentu</v>
          </cell>
          <cell r="AN1190">
            <v>0</v>
          </cell>
          <cell r="AO1190">
            <v>0</v>
          </cell>
          <cell r="AP1190">
            <v>0</v>
          </cell>
          <cell r="AQ1190">
            <v>0</v>
          </cell>
          <cell r="AR1190">
            <v>0</v>
          </cell>
          <cell r="BF1190">
            <v>0</v>
          </cell>
          <cell r="BG1190">
            <v>0</v>
          </cell>
          <cell r="BH1190">
            <v>0</v>
          </cell>
          <cell r="BI1190">
            <v>36</v>
          </cell>
          <cell r="BJ1190">
            <v>0</v>
          </cell>
        </row>
        <row r="1191">
          <cell r="D1191" t="str">
            <v>Ekonomická univerzita v Bratislave</v>
          </cell>
          <cell r="E1191" t="str">
            <v>Podnikovohospodárska fakulta v Košiciach</v>
          </cell>
          <cell r="AN1191">
            <v>0</v>
          </cell>
          <cell r="AO1191">
            <v>0</v>
          </cell>
          <cell r="AP1191">
            <v>0</v>
          </cell>
          <cell r="AQ1191">
            <v>0</v>
          </cell>
          <cell r="AR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5</v>
          </cell>
          <cell r="BJ1191">
            <v>0</v>
          </cell>
        </row>
        <row r="1192">
          <cell r="D1192" t="str">
            <v>Ekonomická univerzita v Bratislave</v>
          </cell>
          <cell r="E1192" t="str">
            <v>Národohospodárska fakulta</v>
          </cell>
          <cell r="AN1192">
            <v>1</v>
          </cell>
          <cell r="AO1192">
            <v>0</v>
          </cell>
          <cell r="AP1192">
            <v>0</v>
          </cell>
          <cell r="AQ1192">
            <v>0</v>
          </cell>
          <cell r="AR1192">
            <v>0</v>
          </cell>
          <cell r="BF1192">
            <v>0</v>
          </cell>
          <cell r="BG1192">
            <v>0</v>
          </cell>
          <cell r="BH1192">
            <v>0</v>
          </cell>
          <cell r="BI1192">
            <v>64</v>
          </cell>
          <cell r="BJ1192">
            <v>0</v>
          </cell>
        </row>
        <row r="1193">
          <cell r="D1193" t="str">
            <v>Ekonomická univerzita v Bratislave</v>
          </cell>
          <cell r="E1193" t="str">
            <v>Obchodná fakulta</v>
          </cell>
          <cell r="AN1193">
            <v>0</v>
          </cell>
          <cell r="AO1193">
            <v>0</v>
          </cell>
          <cell r="AP1193">
            <v>0</v>
          </cell>
          <cell r="AQ1193">
            <v>0</v>
          </cell>
          <cell r="AR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17</v>
          </cell>
          <cell r="BJ1193">
            <v>0</v>
          </cell>
        </row>
        <row r="1194">
          <cell r="D1194" t="str">
            <v>Ekonomická univerzita v Bratislave</v>
          </cell>
          <cell r="E1194" t="str">
            <v>Fakulta podnikového manažmentu</v>
          </cell>
          <cell r="AN1194">
            <v>0</v>
          </cell>
          <cell r="AO1194">
            <v>0</v>
          </cell>
          <cell r="AP1194">
            <v>0</v>
          </cell>
          <cell r="AQ1194">
            <v>0</v>
          </cell>
          <cell r="AR1194">
            <v>0</v>
          </cell>
          <cell r="BF1194">
            <v>0</v>
          </cell>
          <cell r="BG1194">
            <v>0</v>
          </cell>
          <cell r="BH1194">
            <v>0</v>
          </cell>
          <cell r="BI1194">
            <v>3</v>
          </cell>
          <cell r="BJ1194">
            <v>0</v>
          </cell>
        </row>
        <row r="1195">
          <cell r="D1195" t="str">
            <v>Ekonomická univerzita v Bratislave</v>
          </cell>
          <cell r="E1195" t="str">
            <v>Obchodná fakulta</v>
          </cell>
          <cell r="AN1195">
            <v>9</v>
          </cell>
          <cell r="AO1195">
            <v>0</v>
          </cell>
          <cell r="AP1195">
            <v>0</v>
          </cell>
          <cell r="AQ1195">
            <v>0</v>
          </cell>
          <cell r="AR1195">
            <v>9</v>
          </cell>
          <cell r="BF1195">
            <v>36</v>
          </cell>
          <cell r="BG1195">
            <v>39.6</v>
          </cell>
          <cell r="BH1195">
            <v>39.6</v>
          </cell>
          <cell r="BI1195">
            <v>11</v>
          </cell>
          <cell r="BJ1195">
            <v>9</v>
          </cell>
        </row>
        <row r="1196">
          <cell r="D1196" t="str">
            <v>Ekonomická univerzita v Bratislave</v>
          </cell>
          <cell r="E1196" t="str">
            <v>Podnikovohospodárska fakulta v Košiciach</v>
          </cell>
          <cell r="AN1196">
            <v>13</v>
          </cell>
          <cell r="AO1196">
            <v>0</v>
          </cell>
          <cell r="AP1196">
            <v>0</v>
          </cell>
          <cell r="AQ1196">
            <v>0</v>
          </cell>
          <cell r="AR1196">
            <v>13</v>
          </cell>
          <cell r="BF1196">
            <v>52</v>
          </cell>
          <cell r="BG1196">
            <v>57.2</v>
          </cell>
          <cell r="BH1196">
            <v>57.2</v>
          </cell>
          <cell r="BI1196">
            <v>13</v>
          </cell>
          <cell r="BJ1196">
            <v>13</v>
          </cell>
        </row>
        <row r="1197">
          <cell r="D1197" t="str">
            <v>Ekonomická univerzita v Bratislave</v>
          </cell>
          <cell r="E1197" t="str">
            <v>Fakulta hospodárskej informatiky</v>
          </cell>
          <cell r="AN1197">
            <v>0</v>
          </cell>
          <cell r="AO1197">
            <v>0</v>
          </cell>
          <cell r="AP1197">
            <v>0</v>
          </cell>
          <cell r="AQ1197">
            <v>0</v>
          </cell>
          <cell r="AR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27</v>
          </cell>
          <cell r="BJ1197">
            <v>0</v>
          </cell>
        </row>
        <row r="1198">
          <cell r="D1198" t="str">
            <v>Ekonomická univerzita v Bratislave</v>
          </cell>
          <cell r="E1198" t="str">
            <v>Národohospodárska fakulta</v>
          </cell>
          <cell r="AN1198">
            <v>58</v>
          </cell>
          <cell r="AO1198">
            <v>62</v>
          </cell>
          <cell r="AP1198">
            <v>0</v>
          </cell>
          <cell r="AQ1198">
            <v>0</v>
          </cell>
          <cell r="AR1198">
            <v>58</v>
          </cell>
          <cell r="BF1198">
            <v>87</v>
          </cell>
          <cell r="BG1198">
            <v>90.48</v>
          </cell>
          <cell r="BH1198">
            <v>87.561290322580646</v>
          </cell>
          <cell r="BI1198">
            <v>62</v>
          </cell>
          <cell r="BJ1198">
            <v>0</v>
          </cell>
        </row>
        <row r="1199">
          <cell r="D1199" t="str">
            <v>Ekonomická univerzita v Bratislave</v>
          </cell>
          <cell r="E1199" t="str">
            <v>Obchodná fakulta</v>
          </cell>
          <cell r="AN1199">
            <v>0</v>
          </cell>
          <cell r="AO1199">
            <v>0</v>
          </cell>
          <cell r="AP1199">
            <v>0</v>
          </cell>
          <cell r="AQ1199">
            <v>0</v>
          </cell>
          <cell r="AR1199">
            <v>0</v>
          </cell>
          <cell r="BF1199">
            <v>0</v>
          </cell>
          <cell r="BG1199">
            <v>0</v>
          </cell>
          <cell r="BH1199">
            <v>0</v>
          </cell>
          <cell r="BI1199">
            <v>74</v>
          </cell>
          <cell r="BJ1199">
            <v>0</v>
          </cell>
        </row>
        <row r="1200">
          <cell r="D1200" t="str">
            <v>Ekonomická univerzita v Bratislave</v>
          </cell>
          <cell r="E1200" t="str">
            <v>Národohospodárska fakulta</v>
          </cell>
          <cell r="AN1200">
            <v>163</v>
          </cell>
          <cell r="AO1200">
            <v>171</v>
          </cell>
          <cell r="AP1200">
            <v>0</v>
          </cell>
          <cell r="AQ1200">
            <v>0</v>
          </cell>
          <cell r="AR1200">
            <v>163</v>
          </cell>
          <cell r="BF1200">
            <v>244.5</v>
          </cell>
          <cell r="BG1200">
            <v>254.28</v>
          </cell>
          <cell r="BH1200">
            <v>242.17142857142855</v>
          </cell>
          <cell r="BI1200">
            <v>171</v>
          </cell>
          <cell r="BJ1200">
            <v>0</v>
          </cell>
        </row>
        <row r="1201">
          <cell r="D1201" t="str">
            <v>Ekonomická univerzita v Bratislave</v>
          </cell>
          <cell r="E1201" t="str">
            <v>Fakulta medzinárodných vzťahov</v>
          </cell>
          <cell r="AN1201">
            <v>118</v>
          </cell>
          <cell r="AO1201">
            <v>127</v>
          </cell>
          <cell r="AP1201">
            <v>0</v>
          </cell>
          <cell r="AQ1201">
            <v>0</v>
          </cell>
          <cell r="AR1201">
            <v>118</v>
          </cell>
          <cell r="BF1201">
            <v>177</v>
          </cell>
          <cell r="BG1201">
            <v>184.08</v>
          </cell>
          <cell r="BH1201">
            <v>147.26400000000001</v>
          </cell>
          <cell r="BI1201">
            <v>127</v>
          </cell>
          <cell r="BJ1201">
            <v>0</v>
          </cell>
        </row>
        <row r="1202">
          <cell r="D1202" t="str">
            <v>Ekonomická univerzita v Bratislave</v>
          </cell>
          <cell r="E1202" t="str">
            <v>Obchodná fakulta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BF1202">
            <v>0</v>
          </cell>
          <cell r="BG1202">
            <v>0</v>
          </cell>
          <cell r="BH1202">
            <v>0</v>
          </cell>
          <cell r="BI1202">
            <v>44</v>
          </cell>
          <cell r="BJ1202">
            <v>0</v>
          </cell>
        </row>
        <row r="1203">
          <cell r="D1203" t="str">
            <v>Ekonomická univerzita v Bratislave</v>
          </cell>
          <cell r="E1203" t="str">
            <v>Fakulta hospodárskej informatiky</v>
          </cell>
          <cell r="AN1203">
            <v>98</v>
          </cell>
          <cell r="AO1203">
            <v>108</v>
          </cell>
          <cell r="AP1203">
            <v>0</v>
          </cell>
          <cell r="AQ1203">
            <v>0</v>
          </cell>
          <cell r="AR1203">
            <v>98</v>
          </cell>
          <cell r="BF1203">
            <v>147</v>
          </cell>
          <cell r="BG1203">
            <v>152.88</v>
          </cell>
          <cell r="BH1203">
            <v>138.32</v>
          </cell>
          <cell r="BI1203">
            <v>108</v>
          </cell>
          <cell r="BJ1203">
            <v>0</v>
          </cell>
        </row>
        <row r="1204">
          <cell r="D1204" t="str">
            <v>Ekonomická univerzita v Bratislave</v>
          </cell>
          <cell r="E1204" t="str">
            <v>Národohospodárska fakulta</v>
          </cell>
          <cell r="AN1204">
            <v>43</v>
          </cell>
          <cell r="AO1204">
            <v>50</v>
          </cell>
          <cell r="AP1204">
            <v>0</v>
          </cell>
          <cell r="AQ1204">
            <v>0</v>
          </cell>
          <cell r="AR1204">
            <v>43</v>
          </cell>
          <cell r="BF1204">
            <v>64.5</v>
          </cell>
          <cell r="BG1204">
            <v>67.08</v>
          </cell>
          <cell r="BH1204">
            <v>59.188235294117646</v>
          </cell>
          <cell r="BI1204">
            <v>50</v>
          </cell>
          <cell r="BJ1204">
            <v>0</v>
          </cell>
        </row>
        <row r="1205">
          <cell r="D1205" t="str">
            <v>Ekonomická univerzita v Bratislave</v>
          </cell>
          <cell r="E1205" t="str">
            <v>Fakulta hospodárskej informatiky</v>
          </cell>
          <cell r="AN1205">
            <v>4</v>
          </cell>
          <cell r="AO1205">
            <v>0</v>
          </cell>
          <cell r="AP1205">
            <v>0</v>
          </cell>
          <cell r="AQ1205">
            <v>0</v>
          </cell>
          <cell r="AR1205">
            <v>4</v>
          </cell>
          <cell r="BF1205">
            <v>16</v>
          </cell>
          <cell r="BG1205">
            <v>17.600000000000001</v>
          </cell>
          <cell r="BH1205">
            <v>15.923809523809526</v>
          </cell>
          <cell r="BI1205">
            <v>7</v>
          </cell>
          <cell r="BJ1205">
            <v>4</v>
          </cell>
        </row>
        <row r="1206">
          <cell r="D1206" t="str">
            <v>Ekonomická univerzita v Bratislave</v>
          </cell>
          <cell r="E1206" t="str">
            <v>Fakulta podnikového manažmentu</v>
          </cell>
          <cell r="AN1206">
            <v>742</v>
          </cell>
          <cell r="AO1206">
            <v>791</v>
          </cell>
          <cell r="AP1206">
            <v>0</v>
          </cell>
          <cell r="AQ1206">
            <v>0</v>
          </cell>
          <cell r="AR1206">
            <v>742</v>
          </cell>
          <cell r="BF1206">
            <v>630.70000000000005</v>
          </cell>
          <cell r="BG1206">
            <v>655.92800000000011</v>
          </cell>
          <cell r="BH1206">
            <v>655.92800000000011</v>
          </cell>
          <cell r="BI1206">
            <v>791</v>
          </cell>
          <cell r="BJ1206">
            <v>0</v>
          </cell>
        </row>
        <row r="1207">
          <cell r="D1207" t="str">
            <v>Ekonomická univerzita v Bratislave</v>
          </cell>
          <cell r="E1207" t="str">
            <v>Fakulta medzinárodných vzťahov</v>
          </cell>
          <cell r="AN1207">
            <v>405</v>
          </cell>
          <cell r="AO1207">
            <v>443</v>
          </cell>
          <cell r="AP1207">
            <v>0</v>
          </cell>
          <cell r="AQ1207">
            <v>0</v>
          </cell>
          <cell r="AR1207">
            <v>405</v>
          </cell>
          <cell r="BF1207">
            <v>354.3</v>
          </cell>
          <cell r="BG1207">
            <v>368.47200000000004</v>
          </cell>
          <cell r="BH1207">
            <v>357.1922448979592</v>
          </cell>
          <cell r="BI1207">
            <v>443</v>
          </cell>
          <cell r="BJ1207">
            <v>0</v>
          </cell>
        </row>
        <row r="1208">
          <cell r="D1208" t="str">
            <v>Ekonomická univerzita v Bratislave</v>
          </cell>
          <cell r="E1208" t="str">
            <v>Podnikovohospodárska fakulta v Košiciach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BF1208">
            <v>0</v>
          </cell>
          <cell r="BG1208">
            <v>0</v>
          </cell>
          <cell r="BH1208">
            <v>0</v>
          </cell>
          <cell r="BI1208">
            <v>32</v>
          </cell>
          <cell r="BJ1208">
            <v>0</v>
          </cell>
        </row>
        <row r="1209">
          <cell r="D1209" t="str">
            <v>Ekonomická univerzita v Bratislave</v>
          </cell>
          <cell r="E1209" t="str">
            <v>Podnikovohospodárska fakulta v Košiciach</v>
          </cell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15</v>
          </cell>
          <cell r="BJ1209">
            <v>0</v>
          </cell>
        </row>
        <row r="1210">
          <cell r="D1210" t="str">
            <v>Ekonomická univerzita v Bratislave</v>
          </cell>
          <cell r="E1210" t="str">
            <v>Národohospodárska fakulta</v>
          </cell>
          <cell r="AN1210">
            <v>479</v>
          </cell>
          <cell r="AO1210">
            <v>514</v>
          </cell>
          <cell r="AP1210">
            <v>0</v>
          </cell>
          <cell r="AQ1210">
            <v>0</v>
          </cell>
          <cell r="AR1210">
            <v>479</v>
          </cell>
          <cell r="BF1210">
            <v>415.1</v>
          </cell>
          <cell r="BG1210">
            <v>431.70400000000006</v>
          </cell>
          <cell r="BH1210">
            <v>431.70400000000006</v>
          </cell>
          <cell r="BI1210">
            <v>514</v>
          </cell>
          <cell r="BJ1210">
            <v>0</v>
          </cell>
        </row>
        <row r="1211">
          <cell r="D1211" t="str">
            <v>Ekonomická univerzita v Bratislave</v>
          </cell>
          <cell r="E1211" t="str">
            <v>Fakulta aplikovaných jazykov</v>
          </cell>
          <cell r="AN1211">
            <v>38</v>
          </cell>
          <cell r="AO1211">
            <v>46</v>
          </cell>
          <cell r="AP1211">
            <v>0</v>
          </cell>
          <cell r="AQ1211">
            <v>0</v>
          </cell>
          <cell r="AR1211">
            <v>38</v>
          </cell>
          <cell r="BF1211">
            <v>32.299999999999997</v>
          </cell>
          <cell r="BG1211">
            <v>33.591999999999999</v>
          </cell>
          <cell r="BH1211">
            <v>33.591999999999999</v>
          </cell>
          <cell r="BI1211">
            <v>46</v>
          </cell>
          <cell r="BJ1211">
            <v>0</v>
          </cell>
        </row>
        <row r="1212">
          <cell r="D1212" t="str">
            <v>Ekonomická univerzita v Bratislave</v>
          </cell>
          <cell r="E1212" t="str">
            <v>Podnikovohospodárska fakulta v Košiciach</v>
          </cell>
          <cell r="AN1212">
            <v>53</v>
          </cell>
          <cell r="AO1212">
            <v>58</v>
          </cell>
          <cell r="AP1212">
            <v>0</v>
          </cell>
          <cell r="AQ1212">
            <v>0</v>
          </cell>
          <cell r="AR1212">
            <v>53</v>
          </cell>
          <cell r="BF1212">
            <v>46.7</v>
          </cell>
          <cell r="BG1212">
            <v>48.568000000000005</v>
          </cell>
          <cell r="BH1212">
            <v>48.568000000000005</v>
          </cell>
          <cell r="BI1212">
            <v>58</v>
          </cell>
          <cell r="BJ1212">
            <v>0</v>
          </cell>
        </row>
        <row r="1213">
          <cell r="D1213" t="str">
            <v>Ekonomická univerzita v Bratislave</v>
          </cell>
          <cell r="E1213" t="str">
            <v>Podnikovohospodárska fakulta v Košiciach</v>
          </cell>
          <cell r="AN1213">
            <v>299</v>
          </cell>
          <cell r="AO1213">
            <v>322</v>
          </cell>
          <cell r="AP1213">
            <v>0</v>
          </cell>
          <cell r="AQ1213">
            <v>0</v>
          </cell>
          <cell r="AR1213">
            <v>299</v>
          </cell>
          <cell r="BF1213">
            <v>251.3</v>
          </cell>
          <cell r="BG1213">
            <v>261.35200000000003</v>
          </cell>
          <cell r="BH1213">
            <v>257.82021621621624</v>
          </cell>
          <cell r="BI1213">
            <v>322</v>
          </cell>
          <cell r="BJ1213">
            <v>0</v>
          </cell>
        </row>
        <row r="1214">
          <cell r="D1214" t="str">
            <v>Ekonomická univerzita v Bratislave</v>
          </cell>
          <cell r="E1214" t="str">
            <v>Fakulta hospodárskej informatiky</v>
          </cell>
          <cell r="AN1214">
            <v>242</v>
          </cell>
          <cell r="AO1214">
            <v>288</v>
          </cell>
          <cell r="AP1214">
            <v>288</v>
          </cell>
          <cell r="AQ1214">
            <v>242</v>
          </cell>
          <cell r="AR1214">
            <v>242</v>
          </cell>
          <cell r="BF1214">
            <v>206.6</v>
          </cell>
          <cell r="BG1214">
            <v>305.76799999999997</v>
          </cell>
          <cell r="BH1214">
            <v>305.76799999999997</v>
          </cell>
          <cell r="BI1214">
            <v>288</v>
          </cell>
          <cell r="BJ1214">
            <v>0</v>
          </cell>
        </row>
        <row r="1215">
          <cell r="D1215" t="str">
            <v>Ekonomická univerzita v Bratislave</v>
          </cell>
          <cell r="E1215" t="str">
            <v>Národohospodárska fakulta</v>
          </cell>
          <cell r="AN1215">
            <v>59</v>
          </cell>
          <cell r="AO1215">
            <v>62</v>
          </cell>
          <cell r="AP1215">
            <v>0</v>
          </cell>
          <cell r="AQ1215">
            <v>0</v>
          </cell>
          <cell r="AR1215">
            <v>59</v>
          </cell>
          <cell r="BF1215">
            <v>50.3</v>
          </cell>
          <cell r="BG1215">
            <v>52.311999999999998</v>
          </cell>
          <cell r="BH1215">
            <v>52.311999999999998</v>
          </cell>
          <cell r="BI1215">
            <v>62</v>
          </cell>
          <cell r="BJ1215">
            <v>0</v>
          </cell>
        </row>
        <row r="1216">
          <cell r="D1216" t="str">
            <v>Ekonomická univerzita v Bratislave</v>
          </cell>
          <cell r="E1216" t="str">
            <v>Fakulta aplikovaných jazykov</v>
          </cell>
          <cell r="AN1216">
            <v>58</v>
          </cell>
          <cell r="AO1216">
            <v>73</v>
          </cell>
          <cell r="AP1216">
            <v>0</v>
          </cell>
          <cell r="AQ1216">
            <v>0</v>
          </cell>
          <cell r="AR1216">
            <v>58</v>
          </cell>
          <cell r="BF1216">
            <v>50.8</v>
          </cell>
          <cell r="BG1216">
            <v>52.832000000000001</v>
          </cell>
          <cell r="BH1216">
            <v>52.832000000000001</v>
          </cell>
          <cell r="BI1216">
            <v>73</v>
          </cell>
          <cell r="BJ1216">
            <v>0</v>
          </cell>
        </row>
        <row r="1217">
          <cell r="D1217" t="str">
            <v>Ekonomická univerzita v Bratislave</v>
          </cell>
          <cell r="E1217" t="str">
            <v>Fakulta hospodárskej informatiky</v>
          </cell>
          <cell r="AN1217">
            <v>70</v>
          </cell>
          <cell r="AO1217">
            <v>79</v>
          </cell>
          <cell r="AP1217">
            <v>0</v>
          </cell>
          <cell r="AQ1217">
            <v>0</v>
          </cell>
          <cell r="AR1217">
            <v>70</v>
          </cell>
          <cell r="BF1217">
            <v>59.5</v>
          </cell>
          <cell r="BG1217">
            <v>61.88</v>
          </cell>
          <cell r="BH1217">
            <v>58.93333333333333</v>
          </cell>
          <cell r="BI1217">
            <v>79</v>
          </cell>
          <cell r="BJ1217">
            <v>0</v>
          </cell>
        </row>
        <row r="1218">
          <cell r="D1218" t="str">
            <v>Ekonomická univerzita v Bratislave</v>
          </cell>
          <cell r="E1218" t="str">
            <v>Národohospodárska fakulta</v>
          </cell>
          <cell r="AN1218">
            <v>46</v>
          </cell>
          <cell r="AO1218">
            <v>51</v>
          </cell>
          <cell r="AP1218">
            <v>0</v>
          </cell>
          <cell r="AQ1218">
            <v>0</v>
          </cell>
          <cell r="AR1218">
            <v>46</v>
          </cell>
          <cell r="BF1218">
            <v>40</v>
          </cell>
          <cell r="BG1218">
            <v>41.6</v>
          </cell>
          <cell r="BH1218">
            <v>41.6</v>
          </cell>
          <cell r="BI1218">
            <v>51</v>
          </cell>
          <cell r="BJ1218">
            <v>0</v>
          </cell>
        </row>
        <row r="1219">
          <cell r="D1219" t="str">
            <v>Ekonomická univerzita v Bratislave</v>
          </cell>
          <cell r="E1219" t="str">
            <v>Fakulta podnikového manažmentu</v>
          </cell>
          <cell r="AN1219">
            <v>0</v>
          </cell>
          <cell r="AO1219">
            <v>0</v>
          </cell>
          <cell r="AP1219">
            <v>0</v>
          </cell>
          <cell r="AQ1219">
            <v>0</v>
          </cell>
          <cell r="AR1219">
            <v>0</v>
          </cell>
          <cell r="BF1219">
            <v>0</v>
          </cell>
          <cell r="BG1219">
            <v>0</v>
          </cell>
          <cell r="BH1219">
            <v>0</v>
          </cell>
          <cell r="BI1219">
            <v>7</v>
          </cell>
          <cell r="BJ1219">
            <v>0</v>
          </cell>
        </row>
        <row r="1220">
          <cell r="D1220" t="str">
            <v>Ekonomická univerzita v Bratislave</v>
          </cell>
          <cell r="E1220" t="str">
            <v>Fakulta podnikového manažmentu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BF1220">
            <v>0</v>
          </cell>
          <cell r="BG1220">
            <v>0</v>
          </cell>
          <cell r="BH1220">
            <v>0</v>
          </cell>
          <cell r="BI1220">
            <v>8</v>
          </cell>
          <cell r="BJ1220">
            <v>0</v>
          </cell>
        </row>
        <row r="1221">
          <cell r="D1221" t="str">
            <v>Univerzita Komenského v Bratislave</v>
          </cell>
          <cell r="E1221" t="str">
            <v>Fakulta telesnej výchovy a športu</v>
          </cell>
          <cell r="AN1221">
            <v>22</v>
          </cell>
          <cell r="AO1221">
            <v>24</v>
          </cell>
          <cell r="AP1221">
            <v>0</v>
          </cell>
          <cell r="AQ1221">
            <v>0</v>
          </cell>
          <cell r="AR1221">
            <v>22</v>
          </cell>
          <cell r="BF1221">
            <v>33</v>
          </cell>
          <cell r="BG1221">
            <v>39.269999999999996</v>
          </cell>
          <cell r="BH1221">
            <v>37.088333333333331</v>
          </cell>
          <cell r="BI1221">
            <v>24</v>
          </cell>
          <cell r="BJ1221">
            <v>0</v>
          </cell>
        </row>
        <row r="1222">
          <cell r="D1222" t="str">
            <v>Univerzita Komenského v Bratislave</v>
          </cell>
          <cell r="E1222" t="str">
            <v>Fakulta telesnej výchovy a športu</v>
          </cell>
          <cell r="AN1222">
            <v>73</v>
          </cell>
          <cell r="AO1222">
            <v>93</v>
          </cell>
          <cell r="AP1222">
            <v>0</v>
          </cell>
          <cell r="AQ1222">
            <v>0</v>
          </cell>
          <cell r="AR1222">
            <v>73</v>
          </cell>
          <cell r="BF1222">
            <v>61.9</v>
          </cell>
          <cell r="BG1222">
            <v>73.661000000000001</v>
          </cell>
          <cell r="BH1222">
            <v>73.661000000000001</v>
          </cell>
          <cell r="BI1222">
            <v>93</v>
          </cell>
          <cell r="BJ1222">
            <v>0</v>
          </cell>
        </row>
        <row r="1223">
          <cell r="D1223" t="str">
            <v>Univerzita Komenského v Bratislave</v>
          </cell>
          <cell r="E1223" t="str">
            <v>Fakulta telesnej výchovy a športu</v>
          </cell>
          <cell r="AN1223">
            <v>115</v>
          </cell>
          <cell r="AO1223">
            <v>138</v>
          </cell>
          <cell r="AP1223">
            <v>0</v>
          </cell>
          <cell r="AQ1223">
            <v>0</v>
          </cell>
          <cell r="AR1223">
            <v>115</v>
          </cell>
          <cell r="BF1223">
            <v>97.9</v>
          </cell>
          <cell r="BG1223">
            <v>116.501</v>
          </cell>
          <cell r="BH1223">
            <v>116.501</v>
          </cell>
          <cell r="BI1223">
            <v>138</v>
          </cell>
          <cell r="BJ1223">
            <v>0</v>
          </cell>
        </row>
        <row r="1224">
          <cell r="D1224" t="str">
            <v>Univerzita Komenského v Bratislave</v>
          </cell>
          <cell r="E1224" t="str">
            <v>Fakulta telesnej výchovy a športu</v>
          </cell>
          <cell r="AN1224">
            <v>28</v>
          </cell>
          <cell r="AO1224">
            <v>31</v>
          </cell>
          <cell r="AP1224">
            <v>0</v>
          </cell>
          <cell r="AQ1224">
            <v>0</v>
          </cell>
          <cell r="AR1224">
            <v>28</v>
          </cell>
          <cell r="BF1224">
            <v>42</v>
          </cell>
          <cell r="BG1224">
            <v>49.98</v>
          </cell>
          <cell r="BH1224">
            <v>49.98</v>
          </cell>
          <cell r="BI1224">
            <v>31</v>
          </cell>
          <cell r="BJ1224">
            <v>0</v>
          </cell>
        </row>
        <row r="1225">
          <cell r="D1225" t="str">
            <v>Univerzita Komenského v Bratislave</v>
          </cell>
          <cell r="E1225" t="str">
            <v>Fakulta telesnej výchovy a športu</v>
          </cell>
          <cell r="AN1225">
            <v>69</v>
          </cell>
          <cell r="AO1225">
            <v>77</v>
          </cell>
          <cell r="AP1225">
            <v>0</v>
          </cell>
          <cell r="AQ1225">
            <v>0</v>
          </cell>
          <cell r="AR1225">
            <v>69</v>
          </cell>
          <cell r="BF1225">
            <v>103.5</v>
          </cell>
          <cell r="BG1225">
            <v>123.16499999999999</v>
          </cell>
          <cell r="BH1225">
            <v>123.16499999999999</v>
          </cell>
          <cell r="BI1225">
            <v>77</v>
          </cell>
          <cell r="BJ1225">
            <v>0</v>
          </cell>
        </row>
        <row r="1226">
          <cell r="D1226" t="str">
            <v>Univerzita Komenského v Bratislave</v>
          </cell>
          <cell r="E1226" t="str">
            <v>Fakulta telesnej výchovy a športu</v>
          </cell>
          <cell r="AN1226">
            <v>15.5</v>
          </cell>
          <cell r="AO1226">
            <v>16.5</v>
          </cell>
          <cell r="AP1226">
            <v>0</v>
          </cell>
          <cell r="AQ1226">
            <v>0</v>
          </cell>
          <cell r="AR1226">
            <v>15.5</v>
          </cell>
          <cell r="BF1226">
            <v>23.25</v>
          </cell>
          <cell r="BG1226">
            <v>27.6675</v>
          </cell>
          <cell r="BH1226">
            <v>27.6675</v>
          </cell>
          <cell r="BI1226">
            <v>16.5</v>
          </cell>
          <cell r="BJ1226">
            <v>0</v>
          </cell>
        </row>
        <row r="1227">
          <cell r="D1227" t="str">
            <v>Univerzita Komenského v Bratislave</v>
          </cell>
          <cell r="E1227" t="str">
            <v>Prírodovedecká fakulta</v>
          </cell>
          <cell r="AN1227">
            <v>17.5</v>
          </cell>
          <cell r="AO1227">
            <v>18</v>
          </cell>
          <cell r="AP1227">
            <v>18</v>
          </cell>
          <cell r="AQ1227">
            <v>17.5</v>
          </cell>
          <cell r="AR1227">
            <v>17.5</v>
          </cell>
          <cell r="BF1227">
            <v>26.25</v>
          </cell>
          <cell r="BG1227">
            <v>37.799999999999997</v>
          </cell>
          <cell r="BH1227">
            <v>36.54</v>
          </cell>
          <cell r="BI1227">
            <v>18</v>
          </cell>
          <cell r="BJ1227">
            <v>0</v>
          </cell>
        </row>
        <row r="1228">
          <cell r="D1228" t="str">
            <v>Univerzita Komenského v Bratislave</v>
          </cell>
          <cell r="E1228" t="str">
            <v>Fakulta telesnej výchovy a športu</v>
          </cell>
          <cell r="AN1228">
            <v>58</v>
          </cell>
          <cell r="AO1228">
            <v>76</v>
          </cell>
          <cell r="AP1228">
            <v>0</v>
          </cell>
          <cell r="AQ1228">
            <v>0</v>
          </cell>
          <cell r="AR1228">
            <v>58</v>
          </cell>
          <cell r="BF1228">
            <v>51.4</v>
          </cell>
          <cell r="BG1228">
            <v>61.165999999999997</v>
          </cell>
          <cell r="BH1228">
            <v>61.165999999999997</v>
          </cell>
          <cell r="BI1228">
            <v>76</v>
          </cell>
          <cell r="BJ1228">
            <v>0</v>
          </cell>
        </row>
        <row r="1229">
          <cell r="D1229" t="str">
            <v>Univerzita Komenského v Bratislave</v>
          </cell>
          <cell r="E1229" t="str">
            <v>Fakulta telesnej výchovy a športu</v>
          </cell>
          <cell r="AN1229">
            <v>27.5</v>
          </cell>
          <cell r="AO1229">
            <v>32</v>
          </cell>
          <cell r="AP1229">
            <v>0</v>
          </cell>
          <cell r="AQ1229">
            <v>0</v>
          </cell>
          <cell r="AR1229">
            <v>27.5</v>
          </cell>
          <cell r="BF1229">
            <v>23.75</v>
          </cell>
          <cell r="BG1229">
            <v>28.262499999999999</v>
          </cell>
          <cell r="BH1229">
            <v>28.262499999999999</v>
          </cell>
          <cell r="BI1229">
            <v>32</v>
          </cell>
          <cell r="BJ1229">
            <v>0</v>
          </cell>
        </row>
        <row r="1230">
          <cell r="D1230" t="str">
            <v>Univerzita Komenského v Bratislave</v>
          </cell>
          <cell r="E1230" t="str">
            <v>Prírodovedecká fakulta</v>
          </cell>
          <cell r="AN1230">
            <v>49.5</v>
          </cell>
          <cell r="AO1230">
            <v>55</v>
          </cell>
          <cell r="AP1230">
            <v>55</v>
          </cell>
          <cell r="AQ1230">
            <v>49.5</v>
          </cell>
          <cell r="AR1230">
            <v>49.5</v>
          </cell>
          <cell r="BF1230">
            <v>41.7</v>
          </cell>
          <cell r="BG1230">
            <v>60.048000000000002</v>
          </cell>
          <cell r="BH1230">
            <v>60.048000000000002</v>
          </cell>
          <cell r="BI1230">
            <v>55</v>
          </cell>
          <cell r="BJ1230">
            <v>0</v>
          </cell>
        </row>
        <row r="1231">
          <cell r="D1231" t="str">
            <v>Univerzita Komenského v Bratislave</v>
          </cell>
          <cell r="E1231" t="str">
            <v>Pedagogická fakulta</v>
          </cell>
          <cell r="AN1231">
            <v>69</v>
          </cell>
          <cell r="AO1231">
            <v>75.5</v>
          </cell>
          <cell r="AP1231">
            <v>0</v>
          </cell>
          <cell r="AQ1231">
            <v>0</v>
          </cell>
          <cell r="AR1231">
            <v>69</v>
          </cell>
          <cell r="BF1231">
            <v>59.4</v>
          </cell>
          <cell r="BG1231">
            <v>64.746000000000009</v>
          </cell>
          <cell r="BH1231">
            <v>64.746000000000009</v>
          </cell>
          <cell r="BI1231">
            <v>75.5</v>
          </cell>
          <cell r="BJ1231">
            <v>0</v>
          </cell>
        </row>
        <row r="1232">
          <cell r="D1232" t="str">
            <v>Univerzita Komenského v Bratislave</v>
          </cell>
          <cell r="E1232" t="str">
            <v>Fakulta telesnej výchovy a športu</v>
          </cell>
          <cell r="AN1232">
            <v>42</v>
          </cell>
          <cell r="AO1232">
            <v>50</v>
          </cell>
          <cell r="AP1232">
            <v>0</v>
          </cell>
          <cell r="AQ1232">
            <v>0</v>
          </cell>
          <cell r="AR1232">
            <v>42</v>
          </cell>
          <cell r="BF1232">
            <v>35.700000000000003</v>
          </cell>
          <cell r="BG1232">
            <v>42.483000000000004</v>
          </cell>
          <cell r="BH1232">
            <v>42.483000000000004</v>
          </cell>
          <cell r="BI1232">
            <v>50</v>
          </cell>
          <cell r="BJ1232">
            <v>0</v>
          </cell>
        </row>
        <row r="1233">
          <cell r="D1233" t="str">
            <v>Univerzita Komenského v Bratislave</v>
          </cell>
          <cell r="E1233" t="str">
            <v>Fakulta telesnej výchovy a športu</v>
          </cell>
          <cell r="AN1233">
            <v>36</v>
          </cell>
          <cell r="AO1233">
            <v>43</v>
          </cell>
          <cell r="AP1233">
            <v>0</v>
          </cell>
          <cell r="AQ1233">
            <v>0</v>
          </cell>
          <cell r="AR1233">
            <v>36</v>
          </cell>
          <cell r="BF1233">
            <v>29.099999999999998</v>
          </cell>
          <cell r="BG1233">
            <v>32.4465</v>
          </cell>
          <cell r="BH1233">
            <v>32.4465</v>
          </cell>
          <cell r="BI1233">
            <v>43</v>
          </cell>
          <cell r="BJ1233">
            <v>0</v>
          </cell>
        </row>
        <row r="1234">
          <cell r="D1234" t="str">
            <v>Univerzita Komenského v Bratislave</v>
          </cell>
          <cell r="E1234" t="str">
            <v>Fakulta sociálnych a ekonomických vied</v>
          </cell>
          <cell r="AN1234">
            <v>99</v>
          </cell>
          <cell r="AO1234">
            <v>106</v>
          </cell>
          <cell r="AP1234">
            <v>0</v>
          </cell>
          <cell r="AQ1234">
            <v>0</v>
          </cell>
          <cell r="AR1234">
            <v>99</v>
          </cell>
          <cell r="BF1234">
            <v>148.5</v>
          </cell>
          <cell r="BG1234">
            <v>148.5</v>
          </cell>
          <cell r="BH1234">
            <v>136.125</v>
          </cell>
          <cell r="BI1234">
            <v>106</v>
          </cell>
          <cell r="BJ1234">
            <v>0</v>
          </cell>
        </row>
        <row r="1235">
          <cell r="D1235" t="str">
            <v>Univerzita Komenského v Bratislave</v>
          </cell>
          <cell r="E1235" t="str">
            <v>Fakulta sociálnych a ekonomických vied</v>
          </cell>
          <cell r="AN1235">
            <v>161</v>
          </cell>
          <cell r="AO1235">
            <v>172</v>
          </cell>
          <cell r="AP1235">
            <v>0</v>
          </cell>
          <cell r="AQ1235">
            <v>0</v>
          </cell>
          <cell r="AR1235">
            <v>161</v>
          </cell>
          <cell r="BF1235">
            <v>131.6</v>
          </cell>
          <cell r="BG1235">
            <v>131.6</v>
          </cell>
          <cell r="BH1235">
            <v>131.6</v>
          </cell>
          <cell r="BI1235">
            <v>172</v>
          </cell>
          <cell r="BJ1235">
            <v>0</v>
          </cell>
        </row>
        <row r="1236">
          <cell r="D1236" t="str">
            <v>Univerzita Komenského v Bratislave</v>
          </cell>
          <cell r="E1236" t="str">
            <v>Fakulta sociálnych a ekonomických vied</v>
          </cell>
          <cell r="AN1236">
            <v>20</v>
          </cell>
          <cell r="AO1236">
            <v>24</v>
          </cell>
          <cell r="AP1236">
            <v>0</v>
          </cell>
          <cell r="AQ1236">
            <v>0</v>
          </cell>
          <cell r="AR1236">
            <v>20</v>
          </cell>
          <cell r="BF1236">
            <v>30</v>
          </cell>
          <cell r="BG1236">
            <v>30</v>
          </cell>
          <cell r="BH1236">
            <v>23.333333333333332</v>
          </cell>
          <cell r="BI1236">
            <v>24</v>
          </cell>
          <cell r="BJ1236">
            <v>0</v>
          </cell>
        </row>
        <row r="1237">
          <cell r="D1237" t="str">
            <v>Paneurópska vysoká škola</v>
          </cell>
          <cell r="E1237" t="str">
            <v>Fakulta práva</v>
          </cell>
          <cell r="AN1237">
            <v>0</v>
          </cell>
          <cell r="AO1237">
            <v>90</v>
          </cell>
          <cell r="AP1237">
            <v>0</v>
          </cell>
          <cell r="AQ1237">
            <v>0</v>
          </cell>
          <cell r="AR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90</v>
          </cell>
          <cell r="BJ1237">
            <v>0</v>
          </cell>
        </row>
        <row r="1238">
          <cell r="D1238" t="str">
            <v>Paneurópska vysoká škola</v>
          </cell>
          <cell r="E1238" t="str">
            <v>Fakulta masmédií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BF1238">
            <v>0</v>
          </cell>
          <cell r="BG1238">
            <v>0</v>
          </cell>
          <cell r="BH1238">
            <v>0</v>
          </cell>
          <cell r="BI1238">
            <v>3</v>
          </cell>
          <cell r="BJ1238">
            <v>0</v>
          </cell>
        </row>
        <row r="1239">
          <cell r="D1239" t="str">
            <v>Paneurópska vysoká škola</v>
          </cell>
          <cell r="E1239" t="str">
            <v>Fakulta informatiky</v>
          </cell>
          <cell r="AN1239">
            <v>3</v>
          </cell>
          <cell r="AO1239">
            <v>64</v>
          </cell>
          <cell r="AP1239">
            <v>64</v>
          </cell>
          <cell r="AQ1239">
            <v>3</v>
          </cell>
          <cell r="AR1239">
            <v>3</v>
          </cell>
          <cell r="BF1239">
            <v>2.0999999999999996</v>
          </cell>
          <cell r="BG1239">
            <v>3.1079999999999997</v>
          </cell>
          <cell r="BH1239">
            <v>3.1079999999999997</v>
          </cell>
          <cell r="BI1239">
            <v>64</v>
          </cell>
          <cell r="BJ1239">
            <v>0</v>
          </cell>
        </row>
        <row r="1240">
          <cell r="D1240" t="str">
            <v>Paneurópska vysoká škola</v>
          </cell>
          <cell r="E1240" t="str">
            <v>Fakulta ekonómie a podnikania</v>
          </cell>
          <cell r="AN1240">
            <v>0</v>
          </cell>
          <cell r="AO1240">
            <v>116</v>
          </cell>
          <cell r="AP1240">
            <v>0</v>
          </cell>
          <cell r="AQ1240">
            <v>0</v>
          </cell>
          <cell r="AR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116</v>
          </cell>
          <cell r="BJ1240">
            <v>0</v>
          </cell>
        </row>
        <row r="1241">
          <cell r="D1241" t="str">
            <v>Katolícka univerzita v Ružomberku</v>
          </cell>
          <cell r="E1241" t="str">
            <v>Filozofická fakulta</v>
          </cell>
          <cell r="AN1241">
            <v>10</v>
          </cell>
          <cell r="AO1241">
            <v>12.5</v>
          </cell>
          <cell r="AP1241">
            <v>0</v>
          </cell>
          <cell r="AQ1241">
            <v>0</v>
          </cell>
          <cell r="AR1241">
            <v>10</v>
          </cell>
          <cell r="BF1241">
            <v>15</v>
          </cell>
          <cell r="BG1241">
            <v>16.350000000000001</v>
          </cell>
          <cell r="BH1241">
            <v>15.092307692307694</v>
          </cell>
          <cell r="BI1241">
            <v>12.5</v>
          </cell>
          <cell r="BJ1241">
            <v>0</v>
          </cell>
        </row>
        <row r="1242">
          <cell r="D1242" t="str">
            <v>Katolícka univerzita v Ružomberku</v>
          </cell>
          <cell r="E1242" t="str">
            <v>Filozofická fakulta</v>
          </cell>
          <cell r="AN1242">
            <v>3</v>
          </cell>
          <cell r="AO1242">
            <v>4</v>
          </cell>
          <cell r="AP1242">
            <v>0</v>
          </cell>
          <cell r="AQ1242">
            <v>0</v>
          </cell>
          <cell r="AR1242">
            <v>3</v>
          </cell>
          <cell r="BF1242">
            <v>4.5</v>
          </cell>
          <cell r="BG1242">
            <v>4.9050000000000002</v>
          </cell>
          <cell r="BH1242">
            <v>4.0875000000000004</v>
          </cell>
          <cell r="BI1242">
            <v>4</v>
          </cell>
          <cell r="BJ1242">
            <v>0</v>
          </cell>
        </row>
        <row r="1243">
          <cell r="D1243" t="str">
            <v>Katolícka univerzita v Ružomberku</v>
          </cell>
          <cell r="E1243" t="str">
            <v>Filozofická fakulta</v>
          </cell>
          <cell r="AN1243">
            <v>12.5</v>
          </cell>
          <cell r="AO1243">
            <v>17</v>
          </cell>
          <cell r="AP1243">
            <v>0</v>
          </cell>
          <cell r="AQ1243">
            <v>0</v>
          </cell>
          <cell r="AR1243">
            <v>12.5</v>
          </cell>
          <cell r="BF1243">
            <v>11.3</v>
          </cell>
          <cell r="BG1243">
            <v>12.317000000000002</v>
          </cell>
          <cell r="BH1243">
            <v>12.317000000000002</v>
          </cell>
          <cell r="BI1243">
            <v>17</v>
          </cell>
          <cell r="BJ1243">
            <v>0</v>
          </cell>
        </row>
        <row r="1244">
          <cell r="D1244" t="str">
            <v>Katolícka univerzita v Ružomberku</v>
          </cell>
          <cell r="E1244" t="str">
            <v>Filozofická fakulta</v>
          </cell>
          <cell r="AN1244">
            <v>3.5</v>
          </cell>
          <cell r="AO1244">
            <v>5</v>
          </cell>
          <cell r="AP1244">
            <v>0</v>
          </cell>
          <cell r="AQ1244">
            <v>0</v>
          </cell>
          <cell r="AR1244">
            <v>3.5</v>
          </cell>
          <cell r="BF1244">
            <v>2.75</v>
          </cell>
          <cell r="BG1244">
            <v>2.9975000000000001</v>
          </cell>
          <cell r="BH1244">
            <v>2.9975000000000001</v>
          </cell>
          <cell r="BI1244">
            <v>5</v>
          </cell>
          <cell r="BJ1244">
            <v>0</v>
          </cell>
        </row>
        <row r="1245">
          <cell r="D1245" t="str">
            <v>Katolícka univerzita v Ružomberku</v>
          </cell>
          <cell r="E1245" t="str">
            <v>Filozofická fakulta</v>
          </cell>
          <cell r="AN1245">
            <v>7</v>
          </cell>
          <cell r="AO1245">
            <v>9</v>
          </cell>
          <cell r="AP1245">
            <v>0</v>
          </cell>
          <cell r="AQ1245">
            <v>0</v>
          </cell>
          <cell r="AR1245">
            <v>7</v>
          </cell>
          <cell r="BF1245">
            <v>10.5</v>
          </cell>
          <cell r="BG1245">
            <v>10.5</v>
          </cell>
          <cell r="BH1245">
            <v>7.5526315789473681</v>
          </cell>
          <cell r="BI1245">
            <v>9</v>
          </cell>
          <cell r="BJ1245">
            <v>0</v>
          </cell>
        </row>
        <row r="1246">
          <cell r="D1246" t="str">
            <v>Univerzita Komenského v Bratislave</v>
          </cell>
          <cell r="E1246" t="str">
            <v>Fakulta matematiky, fyziky a informatiky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BF1246">
            <v>0</v>
          </cell>
          <cell r="BG1246">
            <v>0</v>
          </cell>
          <cell r="BH1246">
            <v>0</v>
          </cell>
          <cell r="BI1246">
            <v>3</v>
          </cell>
          <cell r="BJ1246">
            <v>0</v>
          </cell>
        </row>
        <row r="1247">
          <cell r="D1247" t="str">
            <v>Univerzita Komenského v Bratislave</v>
          </cell>
          <cell r="E1247" t="str">
            <v>Fakulta matematiky, fyziky a informatiky</v>
          </cell>
          <cell r="AN1247">
            <v>1</v>
          </cell>
          <cell r="AO1247">
            <v>2.5</v>
          </cell>
          <cell r="AP1247">
            <v>2.5</v>
          </cell>
          <cell r="AQ1247">
            <v>1</v>
          </cell>
          <cell r="AR1247">
            <v>1</v>
          </cell>
          <cell r="BF1247">
            <v>1.5</v>
          </cell>
          <cell r="BG1247">
            <v>1.7849999999999999</v>
          </cell>
          <cell r="BH1247">
            <v>1.7849999999999999</v>
          </cell>
          <cell r="BI1247">
            <v>2.5</v>
          </cell>
          <cell r="BJ1247">
            <v>0</v>
          </cell>
        </row>
        <row r="1248">
          <cell r="D1248" t="str">
            <v>Univerzita Komenského v Bratislave</v>
          </cell>
          <cell r="E1248" t="str">
            <v>Fakulta matematiky, fyziky a informatiky</v>
          </cell>
          <cell r="AN1248">
            <v>0</v>
          </cell>
          <cell r="AO1248">
            <v>0.5</v>
          </cell>
          <cell r="AP1248">
            <v>0</v>
          </cell>
          <cell r="AQ1248">
            <v>0</v>
          </cell>
          <cell r="AR1248">
            <v>0</v>
          </cell>
          <cell r="BF1248">
            <v>0</v>
          </cell>
          <cell r="BG1248">
            <v>0</v>
          </cell>
          <cell r="BH1248">
            <v>0</v>
          </cell>
          <cell r="BI1248">
            <v>0.5</v>
          </cell>
          <cell r="BJ1248">
            <v>0</v>
          </cell>
        </row>
        <row r="1249">
          <cell r="D1249" t="str">
            <v>Univerzita Komenského v Bratislave</v>
          </cell>
          <cell r="E1249" t="str">
            <v>Fakulta matematiky, fyziky a informatiky</v>
          </cell>
          <cell r="AN1249">
            <v>2</v>
          </cell>
          <cell r="AO1249">
            <v>0</v>
          </cell>
          <cell r="AP1249">
            <v>0</v>
          </cell>
          <cell r="AQ1249">
            <v>2</v>
          </cell>
          <cell r="AR1249">
            <v>2</v>
          </cell>
          <cell r="BF1249">
            <v>6</v>
          </cell>
          <cell r="BG1249">
            <v>12.78</v>
          </cell>
          <cell r="BH1249">
            <v>12.78</v>
          </cell>
          <cell r="BI1249">
            <v>2</v>
          </cell>
          <cell r="BJ1249">
            <v>2</v>
          </cell>
        </row>
        <row r="1250">
          <cell r="D1250" t="str">
            <v>Univerzita Komenského v Bratislave</v>
          </cell>
          <cell r="E1250" t="str">
            <v>Fakulta matematiky, fyziky a informatiky</v>
          </cell>
          <cell r="AN1250">
            <v>4</v>
          </cell>
          <cell r="AO1250">
            <v>0</v>
          </cell>
          <cell r="AP1250">
            <v>0</v>
          </cell>
          <cell r="AQ1250">
            <v>4</v>
          </cell>
          <cell r="AR1250">
            <v>4</v>
          </cell>
          <cell r="BF1250">
            <v>12</v>
          </cell>
          <cell r="BG1250">
            <v>25.56</v>
          </cell>
          <cell r="BH1250">
            <v>25.56</v>
          </cell>
          <cell r="BI1250">
            <v>4</v>
          </cell>
          <cell r="BJ1250">
            <v>4</v>
          </cell>
        </row>
        <row r="1251">
          <cell r="D1251" t="str">
            <v>Univerzita Komenského v Bratislave</v>
          </cell>
          <cell r="E1251" t="str">
            <v>Fakulta matematiky, fyziky a informatiky</v>
          </cell>
          <cell r="AN1251">
            <v>15</v>
          </cell>
          <cell r="AO1251">
            <v>0</v>
          </cell>
          <cell r="AP1251">
            <v>0</v>
          </cell>
          <cell r="AQ1251">
            <v>15</v>
          </cell>
          <cell r="AR1251">
            <v>15</v>
          </cell>
          <cell r="BF1251">
            <v>45</v>
          </cell>
          <cell r="BG1251">
            <v>95.85</v>
          </cell>
          <cell r="BH1251">
            <v>95.85</v>
          </cell>
          <cell r="BI1251">
            <v>15</v>
          </cell>
          <cell r="BJ1251">
            <v>15</v>
          </cell>
        </row>
        <row r="1252">
          <cell r="D1252" t="str">
            <v>Univerzita Komenského v Bratislave</v>
          </cell>
          <cell r="E1252" t="str">
            <v>Fakulta matematiky, fyziky a informatiky</v>
          </cell>
          <cell r="AN1252">
            <v>59</v>
          </cell>
          <cell r="AO1252">
            <v>60</v>
          </cell>
          <cell r="AP1252">
            <v>0</v>
          </cell>
          <cell r="AQ1252">
            <v>0</v>
          </cell>
          <cell r="AR1252">
            <v>59</v>
          </cell>
          <cell r="BF1252">
            <v>88.5</v>
          </cell>
          <cell r="BG1252">
            <v>116.82000000000001</v>
          </cell>
          <cell r="BH1252">
            <v>109.28322580645163</v>
          </cell>
          <cell r="BI1252">
            <v>60</v>
          </cell>
          <cell r="BJ1252">
            <v>0</v>
          </cell>
        </row>
        <row r="1253">
          <cell r="D1253" t="str">
            <v>Univerzita Komenského v Bratislave</v>
          </cell>
          <cell r="E1253" t="str">
            <v>Fakulta matematiky, fyziky a informatiky</v>
          </cell>
          <cell r="AN1253">
            <v>33</v>
          </cell>
          <cell r="AO1253">
            <v>39</v>
          </cell>
          <cell r="AP1253">
            <v>39</v>
          </cell>
          <cell r="AQ1253">
            <v>33</v>
          </cell>
          <cell r="AR1253">
            <v>33</v>
          </cell>
          <cell r="BF1253">
            <v>49.5</v>
          </cell>
          <cell r="BG1253">
            <v>73.260000000000005</v>
          </cell>
          <cell r="BH1253">
            <v>73.260000000000005</v>
          </cell>
          <cell r="BI1253">
            <v>39</v>
          </cell>
          <cell r="BJ1253">
            <v>0</v>
          </cell>
        </row>
        <row r="1254">
          <cell r="D1254" t="str">
            <v>Univerzita Komenského v Bratislave</v>
          </cell>
          <cell r="E1254" t="str">
            <v>Fakulta matematiky, fyziky a informatiky</v>
          </cell>
          <cell r="AN1254">
            <v>10</v>
          </cell>
          <cell r="AO1254">
            <v>11</v>
          </cell>
          <cell r="AP1254">
            <v>11</v>
          </cell>
          <cell r="AQ1254">
            <v>10</v>
          </cell>
          <cell r="AR1254">
            <v>10</v>
          </cell>
          <cell r="BF1254">
            <v>15</v>
          </cell>
          <cell r="BG1254">
            <v>19.8</v>
          </cell>
          <cell r="BH1254">
            <v>19.8</v>
          </cell>
          <cell r="BI1254">
            <v>11</v>
          </cell>
          <cell r="BJ1254">
            <v>0</v>
          </cell>
        </row>
        <row r="1255">
          <cell r="D1255" t="str">
            <v>Univerzita Komenského v Bratislave</v>
          </cell>
          <cell r="E1255" t="str">
            <v>Fakulta matematiky, fyziky a informatiky</v>
          </cell>
          <cell r="AN1255">
            <v>21</v>
          </cell>
          <cell r="AO1255">
            <v>21</v>
          </cell>
          <cell r="AP1255">
            <v>0</v>
          </cell>
          <cell r="AQ1255">
            <v>0</v>
          </cell>
          <cell r="AR1255">
            <v>21</v>
          </cell>
          <cell r="BF1255">
            <v>31.5</v>
          </cell>
          <cell r="BG1255">
            <v>72.607499999999987</v>
          </cell>
          <cell r="BH1255">
            <v>63.531562499999993</v>
          </cell>
          <cell r="BI1255">
            <v>21</v>
          </cell>
          <cell r="BJ1255">
            <v>0</v>
          </cell>
        </row>
        <row r="1256">
          <cell r="D1256" t="str">
            <v>Univerzita Komenského v Bratislave</v>
          </cell>
          <cell r="E1256" t="str">
            <v>Fakulta matematiky, fyziky a informatiky</v>
          </cell>
          <cell r="AN1256">
            <v>12</v>
          </cell>
          <cell r="AO1256">
            <v>13</v>
          </cell>
          <cell r="AP1256">
            <v>13</v>
          </cell>
          <cell r="AQ1256">
            <v>12</v>
          </cell>
          <cell r="AR1256">
            <v>12</v>
          </cell>
          <cell r="BF1256">
            <v>18</v>
          </cell>
          <cell r="BG1256">
            <v>26.64</v>
          </cell>
          <cell r="BH1256">
            <v>26.64</v>
          </cell>
          <cell r="BI1256">
            <v>13</v>
          </cell>
          <cell r="BJ1256">
            <v>0</v>
          </cell>
        </row>
        <row r="1257">
          <cell r="D1257" t="str">
            <v>Univerzita Komenského v Bratislave</v>
          </cell>
          <cell r="E1257" t="str">
            <v>Fakulta matematiky, fyziky a informatiky</v>
          </cell>
          <cell r="AN1257">
            <v>63</v>
          </cell>
          <cell r="AO1257">
            <v>69</v>
          </cell>
          <cell r="AP1257">
            <v>69</v>
          </cell>
          <cell r="AQ1257">
            <v>63</v>
          </cell>
          <cell r="AR1257">
            <v>63</v>
          </cell>
          <cell r="BF1257">
            <v>94.5</v>
          </cell>
          <cell r="BG1257">
            <v>124.74000000000001</v>
          </cell>
          <cell r="BH1257">
            <v>124.74000000000001</v>
          </cell>
          <cell r="BI1257">
            <v>69</v>
          </cell>
          <cell r="BJ1257">
            <v>0</v>
          </cell>
        </row>
        <row r="1258">
          <cell r="D1258" t="str">
            <v>Univerzita Komenského v Bratislave</v>
          </cell>
          <cell r="E1258" t="str">
            <v>Fakulta matematiky, fyziky a informatiky</v>
          </cell>
          <cell r="AN1258">
            <v>165</v>
          </cell>
          <cell r="AO1258">
            <v>198</v>
          </cell>
          <cell r="AP1258">
            <v>198</v>
          </cell>
          <cell r="AQ1258">
            <v>165</v>
          </cell>
          <cell r="AR1258">
            <v>165</v>
          </cell>
          <cell r="BF1258">
            <v>143.69999999999999</v>
          </cell>
          <cell r="BG1258">
            <v>212.67599999999999</v>
          </cell>
          <cell r="BH1258">
            <v>212.67599999999999</v>
          </cell>
          <cell r="BI1258">
            <v>198</v>
          </cell>
          <cell r="BJ1258">
            <v>0</v>
          </cell>
        </row>
        <row r="1259">
          <cell r="D1259" t="str">
            <v>Univerzita Komenského v Bratislave</v>
          </cell>
          <cell r="E1259" t="str">
            <v>Fakulta matematiky, fyziky a informatiky</v>
          </cell>
          <cell r="AN1259">
            <v>90</v>
          </cell>
          <cell r="AO1259">
            <v>93</v>
          </cell>
          <cell r="AP1259">
            <v>93</v>
          </cell>
          <cell r="AQ1259">
            <v>90</v>
          </cell>
          <cell r="AR1259">
            <v>90</v>
          </cell>
          <cell r="BF1259">
            <v>75.900000000000006</v>
          </cell>
          <cell r="BG1259">
            <v>100.18800000000002</v>
          </cell>
          <cell r="BH1259">
            <v>100.18800000000002</v>
          </cell>
          <cell r="BI1259">
            <v>93</v>
          </cell>
          <cell r="BJ1259">
            <v>0</v>
          </cell>
        </row>
        <row r="1260">
          <cell r="D1260" t="str">
            <v>Univerzita Komenského v Bratislave</v>
          </cell>
          <cell r="E1260" t="str">
            <v>Fakulta matematiky, fyziky a informatiky</v>
          </cell>
          <cell r="AN1260">
            <v>35</v>
          </cell>
          <cell r="AO1260">
            <v>39</v>
          </cell>
          <cell r="AP1260">
            <v>39</v>
          </cell>
          <cell r="AQ1260">
            <v>35</v>
          </cell>
          <cell r="AR1260">
            <v>35</v>
          </cell>
          <cell r="BF1260">
            <v>28.4</v>
          </cell>
          <cell r="BG1260">
            <v>37.488</v>
          </cell>
          <cell r="BH1260">
            <v>37.488</v>
          </cell>
          <cell r="BI1260">
            <v>39</v>
          </cell>
          <cell r="BJ1260">
            <v>0</v>
          </cell>
        </row>
        <row r="1261">
          <cell r="D1261" t="str">
            <v>Univerzita Komenského v Bratislave</v>
          </cell>
          <cell r="E1261" t="str">
            <v>Fakulta matematiky, fyziky a informatiky</v>
          </cell>
          <cell r="AN1261">
            <v>20</v>
          </cell>
          <cell r="AO1261">
            <v>24</v>
          </cell>
          <cell r="AP1261">
            <v>24</v>
          </cell>
          <cell r="AQ1261">
            <v>20</v>
          </cell>
          <cell r="AR1261">
            <v>20</v>
          </cell>
          <cell r="BF1261">
            <v>17.3</v>
          </cell>
          <cell r="BG1261">
            <v>25.603999999999999</v>
          </cell>
          <cell r="BH1261">
            <v>25.603999999999999</v>
          </cell>
          <cell r="BI1261">
            <v>24</v>
          </cell>
          <cell r="BJ1261">
            <v>0</v>
          </cell>
        </row>
        <row r="1262">
          <cell r="D1262" t="str">
            <v>Univerzita Komenského v Bratislave</v>
          </cell>
          <cell r="E1262" t="str">
            <v>Fakulta matematiky, fyziky a informatiky</v>
          </cell>
          <cell r="AN1262">
            <v>20</v>
          </cell>
          <cell r="AO1262">
            <v>27</v>
          </cell>
          <cell r="AP1262">
            <v>27</v>
          </cell>
          <cell r="AQ1262">
            <v>20</v>
          </cell>
          <cell r="AR1262">
            <v>20</v>
          </cell>
          <cell r="BF1262">
            <v>30</v>
          </cell>
          <cell r="BG1262">
            <v>44.4</v>
          </cell>
          <cell r="BH1262">
            <v>44.4</v>
          </cell>
          <cell r="BI1262">
            <v>27</v>
          </cell>
          <cell r="BJ1262">
            <v>0</v>
          </cell>
        </row>
        <row r="1263">
          <cell r="D1263" t="str">
            <v>Univerzita Komenského v Bratislave</v>
          </cell>
          <cell r="E1263" t="str">
            <v>Fakulta matematiky, fyziky a informatiky</v>
          </cell>
          <cell r="AN1263">
            <v>61</v>
          </cell>
          <cell r="AO1263">
            <v>68</v>
          </cell>
          <cell r="AP1263">
            <v>0</v>
          </cell>
          <cell r="AQ1263">
            <v>0</v>
          </cell>
          <cell r="AR1263">
            <v>61</v>
          </cell>
          <cell r="BF1263">
            <v>91.5</v>
          </cell>
          <cell r="BG1263">
            <v>135.41999999999999</v>
          </cell>
          <cell r="BH1263">
            <v>124.13499999999998</v>
          </cell>
          <cell r="BI1263">
            <v>68</v>
          </cell>
          <cell r="BJ1263">
            <v>0</v>
          </cell>
        </row>
        <row r="1264">
          <cell r="D1264" t="str">
            <v>Univerzita Komenského v Bratislave</v>
          </cell>
          <cell r="E1264" t="str">
            <v>Jesseniova lekárska fakulta v Martine</v>
          </cell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R1264">
            <v>0</v>
          </cell>
          <cell r="BF1264">
            <v>0</v>
          </cell>
          <cell r="BG1264">
            <v>0</v>
          </cell>
          <cell r="BH1264">
            <v>0</v>
          </cell>
          <cell r="BI1264">
            <v>3</v>
          </cell>
          <cell r="BJ1264">
            <v>0</v>
          </cell>
        </row>
        <row r="1265">
          <cell r="D1265" t="str">
            <v>Univerzita Komenského v Bratislave</v>
          </cell>
          <cell r="E1265" t="str">
            <v>Jesseniova lekárska fakulta v Martine</v>
          </cell>
          <cell r="AN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BF1265">
            <v>0</v>
          </cell>
          <cell r="BG1265">
            <v>0</v>
          </cell>
          <cell r="BH1265">
            <v>0</v>
          </cell>
          <cell r="BI1265">
            <v>3</v>
          </cell>
          <cell r="BJ1265">
            <v>0</v>
          </cell>
        </row>
        <row r="1266">
          <cell r="D1266" t="str">
            <v>Univerzita Komenského v Bratislave</v>
          </cell>
          <cell r="E1266" t="str">
            <v>Jesseniova lekárska fakulta v Martine</v>
          </cell>
          <cell r="AN1266">
            <v>1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BF1266">
            <v>0</v>
          </cell>
          <cell r="BG1266">
            <v>0</v>
          </cell>
          <cell r="BH1266">
            <v>0</v>
          </cell>
          <cell r="BI1266">
            <v>2</v>
          </cell>
          <cell r="BJ1266">
            <v>0</v>
          </cell>
        </row>
        <row r="1267">
          <cell r="D1267" t="str">
            <v>Univerzita Komenského v Bratislave</v>
          </cell>
          <cell r="E1267" t="str">
            <v>Jesseniova lekárska fakulta v Martine</v>
          </cell>
          <cell r="AN1267">
            <v>14</v>
          </cell>
          <cell r="AO1267">
            <v>0</v>
          </cell>
          <cell r="AP1267">
            <v>0</v>
          </cell>
          <cell r="AQ1267">
            <v>0</v>
          </cell>
          <cell r="AR1267">
            <v>14</v>
          </cell>
          <cell r="BF1267">
            <v>42</v>
          </cell>
          <cell r="BG1267">
            <v>143.22</v>
          </cell>
          <cell r="BH1267">
            <v>143.22</v>
          </cell>
          <cell r="BI1267">
            <v>14</v>
          </cell>
          <cell r="BJ1267">
            <v>14</v>
          </cell>
        </row>
        <row r="1268">
          <cell r="D1268" t="str">
            <v>Univerzita Komenského v Bratislave</v>
          </cell>
          <cell r="E1268" t="str">
            <v>Jesseniova lekárska fakulta v Martine</v>
          </cell>
          <cell r="AN1268">
            <v>0</v>
          </cell>
          <cell r="AO1268">
            <v>0</v>
          </cell>
          <cell r="AP1268">
            <v>0</v>
          </cell>
          <cell r="AQ1268">
            <v>0</v>
          </cell>
          <cell r="AR1268">
            <v>0</v>
          </cell>
          <cell r="BF1268">
            <v>0</v>
          </cell>
          <cell r="BG1268">
            <v>0</v>
          </cell>
          <cell r="BH1268">
            <v>0</v>
          </cell>
          <cell r="BI1268">
            <v>2</v>
          </cell>
          <cell r="BJ1268">
            <v>0</v>
          </cell>
        </row>
        <row r="1269">
          <cell r="D1269" t="str">
            <v>Univerzita Komenského v Bratislave</v>
          </cell>
          <cell r="E1269" t="str">
            <v>Jesseniova lekárska fakulta v Martine</v>
          </cell>
          <cell r="AN1269">
            <v>11</v>
          </cell>
          <cell r="AO1269">
            <v>0</v>
          </cell>
          <cell r="AP1269">
            <v>0</v>
          </cell>
          <cell r="AQ1269">
            <v>0</v>
          </cell>
          <cell r="AR1269">
            <v>11</v>
          </cell>
          <cell r="BF1269">
            <v>33</v>
          </cell>
          <cell r="BG1269">
            <v>112.53</v>
          </cell>
          <cell r="BH1269">
            <v>112.53</v>
          </cell>
          <cell r="BI1269">
            <v>11</v>
          </cell>
          <cell r="BJ1269">
            <v>11</v>
          </cell>
        </row>
        <row r="1270">
          <cell r="D1270" t="str">
            <v>Univerzita Komenského v Bratislave</v>
          </cell>
          <cell r="E1270" t="str">
            <v>Jesseniova lekárska fakulta v Martine</v>
          </cell>
          <cell r="AN1270">
            <v>9</v>
          </cell>
          <cell r="AO1270">
            <v>0</v>
          </cell>
          <cell r="AP1270">
            <v>0</v>
          </cell>
          <cell r="AQ1270">
            <v>0</v>
          </cell>
          <cell r="AR1270">
            <v>9</v>
          </cell>
          <cell r="BF1270">
            <v>27</v>
          </cell>
          <cell r="BG1270">
            <v>57.51</v>
          </cell>
          <cell r="BH1270">
            <v>57.51</v>
          </cell>
          <cell r="BI1270">
            <v>9</v>
          </cell>
          <cell r="BJ1270">
            <v>9</v>
          </cell>
        </row>
        <row r="1271">
          <cell r="D1271" t="str">
            <v>Univerzita Komenského v Bratislave</v>
          </cell>
          <cell r="E1271" t="str">
            <v>Jesseniova lekárska fakulta v Martine</v>
          </cell>
          <cell r="AN1271">
            <v>14</v>
          </cell>
          <cell r="AO1271">
            <v>0</v>
          </cell>
          <cell r="AP1271">
            <v>0</v>
          </cell>
          <cell r="AQ1271">
            <v>0</v>
          </cell>
          <cell r="AR1271">
            <v>14</v>
          </cell>
          <cell r="BF1271">
            <v>42</v>
          </cell>
          <cell r="BG1271">
            <v>89.46</v>
          </cell>
          <cell r="BH1271">
            <v>89.46</v>
          </cell>
          <cell r="BI1271">
            <v>15</v>
          </cell>
          <cell r="BJ1271">
            <v>14</v>
          </cell>
        </row>
        <row r="1272">
          <cell r="D1272" t="str">
            <v>Univerzita Komenského v Bratislave</v>
          </cell>
          <cell r="E1272" t="str">
            <v>Jesseniova lekárska fakulta v Martine</v>
          </cell>
          <cell r="AN1272">
            <v>12</v>
          </cell>
          <cell r="AO1272">
            <v>0</v>
          </cell>
          <cell r="AP1272">
            <v>0</v>
          </cell>
          <cell r="AQ1272">
            <v>0</v>
          </cell>
          <cell r="AR1272">
            <v>12</v>
          </cell>
          <cell r="BF1272">
            <v>36</v>
          </cell>
          <cell r="BG1272">
            <v>122.76</v>
          </cell>
          <cell r="BH1272">
            <v>122.76</v>
          </cell>
          <cell r="BI1272">
            <v>12</v>
          </cell>
          <cell r="BJ1272">
            <v>12</v>
          </cell>
        </row>
        <row r="1273">
          <cell r="D1273" t="str">
            <v>Univerzita Komenského v Bratislave</v>
          </cell>
          <cell r="E1273" t="str">
            <v>Jesseniova lekárska fakulta v Martine</v>
          </cell>
          <cell r="AN1273">
            <v>22</v>
          </cell>
          <cell r="AO1273">
            <v>0</v>
          </cell>
          <cell r="AP1273">
            <v>0</v>
          </cell>
          <cell r="AQ1273">
            <v>0</v>
          </cell>
          <cell r="AR1273">
            <v>0</v>
          </cell>
          <cell r="BF1273">
            <v>0</v>
          </cell>
          <cell r="BG1273">
            <v>0</v>
          </cell>
          <cell r="BH1273">
            <v>0</v>
          </cell>
          <cell r="BI1273">
            <v>34</v>
          </cell>
          <cell r="BJ1273">
            <v>0</v>
          </cell>
        </row>
        <row r="1274">
          <cell r="D1274" t="str">
            <v>Univerzita Komenského v Bratislave</v>
          </cell>
          <cell r="E1274" t="str">
            <v>Prírodovedecká fakulta</v>
          </cell>
          <cell r="AN1274">
            <v>24</v>
          </cell>
          <cell r="AO1274">
            <v>0</v>
          </cell>
          <cell r="AP1274">
            <v>0</v>
          </cell>
          <cell r="AQ1274">
            <v>24</v>
          </cell>
          <cell r="AR1274">
            <v>24</v>
          </cell>
          <cell r="BF1274">
            <v>72</v>
          </cell>
          <cell r="BG1274">
            <v>153.35999999999999</v>
          </cell>
          <cell r="BH1274">
            <v>153.35999999999999</v>
          </cell>
          <cell r="BI1274">
            <v>27</v>
          </cell>
          <cell r="BJ1274">
            <v>24</v>
          </cell>
        </row>
        <row r="1275">
          <cell r="D1275" t="str">
            <v>Univerzita Komenského v Bratislave</v>
          </cell>
          <cell r="E1275" t="str">
            <v>Prírodovedecká fakulta</v>
          </cell>
          <cell r="AN1275">
            <v>25</v>
          </cell>
          <cell r="AO1275">
            <v>0</v>
          </cell>
          <cell r="AP1275">
            <v>0</v>
          </cell>
          <cell r="AQ1275">
            <v>25</v>
          </cell>
          <cell r="AR1275">
            <v>25</v>
          </cell>
          <cell r="BF1275">
            <v>75</v>
          </cell>
          <cell r="BG1275">
            <v>159.75</v>
          </cell>
          <cell r="BH1275">
            <v>159.75</v>
          </cell>
          <cell r="BI1275">
            <v>28</v>
          </cell>
          <cell r="BJ1275">
            <v>25</v>
          </cell>
        </row>
        <row r="1276">
          <cell r="D1276" t="str">
            <v>Univerzita Komenského v Bratislave</v>
          </cell>
          <cell r="E1276" t="str">
            <v>Prírodovedecká fakulta</v>
          </cell>
          <cell r="AN1276">
            <v>29</v>
          </cell>
          <cell r="AO1276">
            <v>0</v>
          </cell>
          <cell r="AP1276">
            <v>0</v>
          </cell>
          <cell r="AQ1276">
            <v>29</v>
          </cell>
          <cell r="AR1276">
            <v>29</v>
          </cell>
          <cell r="BF1276">
            <v>87</v>
          </cell>
          <cell r="BG1276">
            <v>185.31</v>
          </cell>
          <cell r="BH1276">
            <v>185.31</v>
          </cell>
          <cell r="BI1276">
            <v>32</v>
          </cell>
          <cell r="BJ1276">
            <v>29</v>
          </cell>
        </row>
        <row r="1277">
          <cell r="D1277" t="str">
            <v>Univerzita Komenského v Bratislave</v>
          </cell>
          <cell r="E1277" t="str">
            <v>Prírodovedecká fakulta</v>
          </cell>
          <cell r="AN1277">
            <v>9</v>
          </cell>
          <cell r="AO1277">
            <v>0</v>
          </cell>
          <cell r="AP1277">
            <v>0</v>
          </cell>
          <cell r="AQ1277">
            <v>0</v>
          </cell>
          <cell r="AR1277">
            <v>9</v>
          </cell>
          <cell r="BF1277">
            <v>27</v>
          </cell>
          <cell r="BG1277">
            <v>57.51</v>
          </cell>
          <cell r="BH1277">
            <v>43.1325</v>
          </cell>
          <cell r="BI1277">
            <v>9</v>
          </cell>
          <cell r="BJ1277">
            <v>9</v>
          </cell>
        </row>
        <row r="1278">
          <cell r="D1278" t="str">
            <v>Univerzita Komenského v Bratislave</v>
          </cell>
          <cell r="E1278" t="str">
            <v>Prírodovedecká fakulta</v>
          </cell>
          <cell r="AN1278">
            <v>8</v>
          </cell>
          <cell r="AO1278">
            <v>0</v>
          </cell>
          <cell r="AP1278">
            <v>0</v>
          </cell>
          <cell r="AQ1278">
            <v>8</v>
          </cell>
          <cell r="AR1278">
            <v>8</v>
          </cell>
          <cell r="BF1278">
            <v>24</v>
          </cell>
          <cell r="BG1278">
            <v>51.12</v>
          </cell>
          <cell r="BH1278">
            <v>51.12</v>
          </cell>
          <cell r="BI1278">
            <v>8</v>
          </cell>
          <cell r="BJ1278">
            <v>8</v>
          </cell>
        </row>
        <row r="1279">
          <cell r="D1279" t="str">
            <v>Univerzita Komenského v Bratislave</v>
          </cell>
          <cell r="E1279" t="str">
            <v>Prírodovedecká fakulta</v>
          </cell>
          <cell r="AN1279">
            <v>3</v>
          </cell>
          <cell r="AO1279">
            <v>0</v>
          </cell>
          <cell r="AP1279">
            <v>0</v>
          </cell>
          <cell r="AQ1279">
            <v>3</v>
          </cell>
          <cell r="AR1279">
            <v>3</v>
          </cell>
          <cell r="BF1279">
            <v>9</v>
          </cell>
          <cell r="BG1279">
            <v>19.169999999999998</v>
          </cell>
          <cell r="BH1279">
            <v>19.169999999999998</v>
          </cell>
          <cell r="BI1279">
            <v>3</v>
          </cell>
          <cell r="BJ1279">
            <v>3</v>
          </cell>
        </row>
        <row r="1280">
          <cell r="D1280" t="str">
            <v>Univerzita Komenského v Bratislave</v>
          </cell>
          <cell r="E1280" t="str">
            <v>Prírodovedecká fakulta</v>
          </cell>
          <cell r="AN1280">
            <v>11</v>
          </cell>
          <cell r="AO1280">
            <v>13</v>
          </cell>
          <cell r="AP1280">
            <v>0</v>
          </cell>
          <cell r="AQ1280">
            <v>0</v>
          </cell>
          <cell r="AR1280">
            <v>11</v>
          </cell>
          <cell r="BF1280">
            <v>16.5</v>
          </cell>
          <cell r="BG1280">
            <v>24.419999999999998</v>
          </cell>
          <cell r="BH1280">
            <v>17.442857142857143</v>
          </cell>
          <cell r="BI1280">
            <v>13</v>
          </cell>
          <cell r="BJ1280">
            <v>0</v>
          </cell>
        </row>
        <row r="1281">
          <cell r="D1281" t="str">
            <v>Univerzita Komenského v Bratislave</v>
          </cell>
          <cell r="E1281" t="str">
            <v>Prírodovedecká fakulta</v>
          </cell>
          <cell r="AN1281">
            <v>0</v>
          </cell>
          <cell r="AO1281">
            <v>0</v>
          </cell>
          <cell r="AP1281">
            <v>0</v>
          </cell>
          <cell r="AQ1281">
            <v>0</v>
          </cell>
          <cell r="AR1281">
            <v>0</v>
          </cell>
          <cell r="BF1281">
            <v>0</v>
          </cell>
          <cell r="BG1281">
            <v>0</v>
          </cell>
          <cell r="BH1281">
            <v>0</v>
          </cell>
          <cell r="BI1281">
            <v>7</v>
          </cell>
          <cell r="BJ1281">
            <v>0</v>
          </cell>
        </row>
        <row r="1282">
          <cell r="D1282" t="str">
            <v>Univerzita Komenského v Bratislave</v>
          </cell>
          <cell r="E1282" t="str">
            <v>Prírodovedecká fakulta</v>
          </cell>
          <cell r="AN1282">
            <v>0</v>
          </cell>
          <cell r="AO1282">
            <v>1.5</v>
          </cell>
          <cell r="AP1282">
            <v>0</v>
          </cell>
          <cell r="AQ1282">
            <v>0</v>
          </cell>
          <cell r="AR1282">
            <v>0</v>
          </cell>
          <cell r="BF1282">
            <v>0</v>
          </cell>
          <cell r="BG1282">
            <v>0</v>
          </cell>
          <cell r="BH1282">
            <v>0</v>
          </cell>
          <cell r="BI1282">
            <v>1.5</v>
          </cell>
          <cell r="BJ1282">
            <v>0</v>
          </cell>
        </row>
        <row r="1283">
          <cell r="D1283" t="str">
            <v>Univerzita Komenského v Bratislave</v>
          </cell>
          <cell r="E1283" t="str">
            <v>Prírodovedecká fakulta</v>
          </cell>
          <cell r="AN1283">
            <v>6</v>
          </cell>
          <cell r="AO1283">
            <v>0</v>
          </cell>
          <cell r="AP1283">
            <v>0</v>
          </cell>
          <cell r="AQ1283">
            <v>6</v>
          </cell>
          <cell r="AR1283">
            <v>6</v>
          </cell>
          <cell r="BF1283">
            <v>18</v>
          </cell>
          <cell r="BG1283">
            <v>38.339999999999996</v>
          </cell>
          <cell r="BH1283">
            <v>38.339999999999996</v>
          </cell>
          <cell r="BI1283">
            <v>6</v>
          </cell>
          <cell r="BJ1283">
            <v>6</v>
          </cell>
        </row>
        <row r="1284">
          <cell r="D1284" t="str">
            <v>Univerzita Komenského v Bratislave</v>
          </cell>
          <cell r="E1284" t="str">
            <v>Prírodovedecká fakulta</v>
          </cell>
          <cell r="AN1284">
            <v>288</v>
          </cell>
          <cell r="AO1284">
            <v>309</v>
          </cell>
          <cell r="AP1284">
            <v>309</v>
          </cell>
          <cell r="AQ1284">
            <v>288</v>
          </cell>
          <cell r="AR1284">
            <v>288</v>
          </cell>
          <cell r="BF1284">
            <v>247.2</v>
          </cell>
          <cell r="BG1284">
            <v>365.85599999999999</v>
          </cell>
          <cell r="BH1284">
            <v>365.85599999999999</v>
          </cell>
          <cell r="BI1284">
            <v>309</v>
          </cell>
          <cell r="BJ1284">
            <v>0</v>
          </cell>
        </row>
        <row r="1285">
          <cell r="D1285" t="str">
            <v>Univerzita Komenského v Bratislave</v>
          </cell>
          <cell r="E1285" t="str">
            <v>Prírodovedecká fakulta</v>
          </cell>
          <cell r="AN1285">
            <v>51</v>
          </cell>
          <cell r="AO1285">
            <v>56</v>
          </cell>
          <cell r="AP1285">
            <v>0</v>
          </cell>
          <cell r="AQ1285">
            <v>0</v>
          </cell>
          <cell r="AR1285">
            <v>51</v>
          </cell>
          <cell r="BF1285">
            <v>40.799999999999997</v>
          </cell>
          <cell r="BG1285">
            <v>60.383999999999993</v>
          </cell>
          <cell r="BH1285">
            <v>54.894545454545444</v>
          </cell>
          <cell r="BI1285">
            <v>56</v>
          </cell>
          <cell r="BJ1285">
            <v>0</v>
          </cell>
        </row>
        <row r="1286">
          <cell r="D1286" t="str">
            <v>Univerzita Komenského v Bratislave</v>
          </cell>
          <cell r="E1286" t="str">
            <v>Prírodovedecká fakulta</v>
          </cell>
          <cell r="AN1286">
            <v>14</v>
          </cell>
          <cell r="AO1286">
            <v>18</v>
          </cell>
          <cell r="AP1286">
            <v>18</v>
          </cell>
          <cell r="AQ1286">
            <v>14</v>
          </cell>
          <cell r="AR1286">
            <v>14</v>
          </cell>
          <cell r="BF1286">
            <v>12.2</v>
          </cell>
          <cell r="BG1286">
            <v>18.055999999999997</v>
          </cell>
          <cell r="BH1286">
            <v>18.055999999999997</v>
          </cell>
          <cell r="BI1286">
            <v>18</v>
          </cell>
          <cell r="BJ1286">
            <v>0</v>
          </cell>
        </row>
        <row r="1287">
          <cell r="D1287" t="str">
            <v>Univerzita Komenského v Bratislave</v>
          </cell>
          <cell r="E1287" t="str">
            <v>Fakulta matematiky, fyziky a informatiky</v>
          </cell>
          <cell r="AN1287">
            <v>30</v>
          </cell>
          <cell r="AO1287">
            <v>36.5</v>
          </cell>
          <cell r="AP1287">
            <v>36.5</v>
          </cell>
          <cell r="AQ1287">
            <v>30</v>
          </cell>
          <cell r="AR1287">
            <v>30</v>
          </cell>
          <cell r="BF1287">
            <v>26.1</v>
          </cell>
          <cell r="BG1287">
            <v>31.059000000000001</v>
          </cell>
          <cell r="BH1287">
            <v>31.059000000000001</v>
          </cell>
          <cell r="BI1287">
            <v>36.5</v>
          </cell>
          <cell r="BJ1287">
            <v>0</v>
          </cell>
        </row>
        <row r="1288">
          <cell r="D1288" t="str">
            <v>Univerzita Komenského v Bratislave</v>
          </cell>
          <cell r="E1288" t="str">
            <v>Prírodovedecká fakulta</v>
          </cell>
          <cell r="AN1288">
            <v>166</v>
          </cell>
          <cell r="AO1288">
            <v>181</v>
          </cell>
          <cell r="AP1288">
            <v>181</v>
          </cell>
          <cell r="AQ1288">
            <v>166</v>
          </cell>
          <cell r="AR1288">
            <v>166</v>
          </cell>
          <cell r="BF1288">
            <v>148.9</v>
          </cell>
          <cell r="BG1288">
            <v>220.37200000000001</v>
          </cell>
          <cell r="BH1288">
            <v>220.37200000000001</v>
          </cell>
          <cell r="BI1288">
            <v>181</v>
          </cell>
          <cell r="BJ1288">
            <v>0</v>
          </cell>
        </row>
        <row r="1289">
          <cell r="D1289" t="str">
            <v>Univerzita Komenského v Bratislave</v>
          </cell>
          <cell r="E1289" t="str">
            <v>Prírodovedecká fakulta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BF1289">
            <v>0</v>
          </cell>
          <cell r="BG1289">
            <v>0</v>
          </cell>
          <cell r="BH1289">
            <v>0</v>
          </cell>
          <cell r="BI1289">
            <v>2</v>
          </cell>
          <cell r="BJ1289">
            <v>0</v>
          </cell>
        </row>
        <row r="1290">
          <cell r="D1290" t="str">
            <v>Univerzita Komenského v Bratislave</v>
          </cell>
          <cell r="E1290" t="str">
            <v>Prírodovedecká fakulta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BF1290">
            <v>0</v>
          </cell>
          <cell r="BG1290">
            <v>0</v>
          </cell>
          <cell r="BH1290">
            <v>0</v>
          </cell>
          <cell r="BI1290">
            <v>1</v>
          </cell>
          <cell r="BJ1290">
            <v>0</v>
          </cell>
        </row>
        <row r="1291">
          <cell r="D1291" t="str">
            <v>Univerzita Komenského v Bratislave</v>
          </cell>
          <cell r="E1291" t="str">
            <v>Prírodovedecká fakulta</v>
          </cell>
          <cell r="AN1291">
            <v>4</v>
          </cell>
          <cell r="AO1291">
            <v>0</v>
          </cell>
          <cell r="AP1291">
            <v>0</v>
          </cell>
          <cell r="AQ1291">
            <v>4</v>
          </cell>
          <cell r="AR1291">
            <v>4</v>
          </cell>
          <cell r="BF1291">
            <v>12</v>
          </cell>
          <cell r="BG1291">
            <v>25.56</v>
          </cell>
          <cell r="BH1291">
            <v>25.56</v>
          </cell>
          <cell r="BI1291">
            <v>4</v>
          </cell>
          <cell r="BJ1291">
            <v>4</v>
          </cell>
        </row>
        <row r="1292">
          <cell r="D1292" t="str">
            <v>Univerzita Komenského v Bratislave</v>
          </cell>
          <cell r="E1292" t="str">
            <v>Prírodovedecká fakulta</v>
          </cell>
          <cell r="AN1292">
            <v>0</v>
          </cell>
          <cell r="AO1292">
            <v>0</v>
          </cell>
          <cell r="AP1292">
            <v>0</v>
          </cell>
          <cell r="AQ1292">
            <v>0</v>
          </cell>
          <cell r="AR1292">
            <v>0</v>
          </cell>
          <cell r="BF1292">
            <v>0</v>
          </cell>
          <cell r="BG1292">
            <v>0</v>
          </cell>
          <cell r="BH1292">
            <v>0</v>
          </cell>
          <cell r="BI1292">
            <v>5</v>
          </cell>
          <cell r="BJ1292">
            <v>0</v>
          </cell>
        </row>
        <row r="1293">
          <cell r="D1293" t="str">
            <v>Univerzita Komenského v Bratislave</v>
          </cell>
          <cell r="E1293" t="str">
            <v>Prírodovedecká fakulta</v>
          </cell>
          <cell r="AN1293">
            <v>0</v>
          </cell>
          <cell r="AO1293">
            <v>0</v>
          </cell>
          <cell r="AP1293">
            <v>0</v>
          </cell>
          <cell r="AQ1293">
            <v>0</v>
          </cell>
          <cell r="AR1293">
            <v>0</v>
          </cell>
          <cell r="BF1293">
            <v>0</v>
          </cell>
          <cell r="BG1293">
            <v>0</v>
          </cell>
          <cell r="BH1293">
            <v>0</v>
          </cell>
          <cell r="BI1293">
            <v>3</v>
          </cell>
          <cell r="BJ1293">
            <v>0</v>
          </cell>
        </row>
        <row r="1294">
          <cell r="D1294" t="str">
            <v>Katolícka univerzita v Ružomberku</v>
          </cell>
          <cell r="E1294" t="str">
            <v>Pedagogická fakulta</v>
          </cell>
          <cell r="AN1294">
            <v>0</v>
          </cell>
          <cell r="AO1294">
            <v>0</v>
          </cell>
          <cell r="AP1294">
            <v>0</v>
          </cell>
          <cell r="AQ1294">
            <v>0</v>
          </cell>
          <cell r="AR1294">
            <v>0</v>
          </cell>
          <cell r="BF1294">
            <v>0</v>
          </cell>
          <cell r="BG1294">
            <v>0</v>
          </cell>
          <cell r="BH1294">
            <v>0</v>
          </cell>
          <cell r="BI1294">
            <v>165</v>
          </cell>
          <cell r="BJ1294">
            <v>0</v>
          </cell>
        </row>
        <row r="1295">
          <cell r="D1295" t="str">
            <v>Katolícka univerzita v Ružomberku</v>
          </cell>
          <cell r="E1295" t="str">
            <v>Pedagogická fakulta</v>
          </cell>
          <cell r="AN1295">
            <v>0</v>
          </cell>
          <cell r="AO1295">
            <v>0</v>
          </cell>
          <cell r="AP1295">
            <v>0</v>
          </cell>
          <cell r="AQ1295">
            <v>0</v>
          </cell>
          <cell r="AR1295">
            <v>0</v>
          </cell>
          <cell r="BF1295">
            <v>0</v>
          </cell>
          <cell r="BG1295">
            <v>0</v>
          </cell>
          <cell r="BH1295">
            <v>0</v>
          </cell>
          <cell r="BI1295">
            <v>113</v>
          </cell>
          <cell r="BJ1295">
            <v>0</v>
          </cell>
        </row>
        <row r="1296">
          <cell r="D1296" t="str">
            <v>Katolícka univerzita v Ružomberku</v>
          </cell>
          <cell r="E1296" t="str">
            <v>Pedagogická fakulta</v>
          </cell>
          <cell r="AN1296">
            <v>0</v>
          </cell>
          <cell r="AO1296">
            <v>0</v>
          </cell>
          <cell r="AP1296">
            <v>0</v>
          </cell>
          <cell r="AQ1296">
            <v>0</v>
          </cell>
          <cell r="AR1296">
            <v>0</v>
          </cell>
          <cell r="BF1296">
            <v>0</v>
          </cell>
          <cell r="BG1296">
            <v>0</v>
          </cell>
          <cell r="BH1296">
            <v>0</v>
          </cell>
          <cell r="BI1296">
            <v>158</v>
          </cell>
          <cell r="BJ1296">
            <v>0</v>
          </cell>
        </row>
        <row r="1297">
          <cell r="D1297" t="str">
            <v>Katolícka univerzita v Ružomberku</v>
          </cell>
          <cell r="E1297" t="str">
            <v>Pedagogická fakulta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BF1297">
            <v>0</v>
          </cell>
          <cell r="BG1297">
            <v>0</v>
          </cell>
          <cell r="BH1297">
            <v>0</v>
          </cell>
          <cell r="BI1297">
            <v>220</v>
          </cell>
          <cell r="BJ1297">
            <v>0</v>
          </cell>
        </row>
        <row r="1298">
          <cell r="D1298" t="str">
            <v>Katolícka univerzita v Ružomberku</v>
          </cell>
          <cell r="E1298" t="str">
            <v>Pedagogická fakulta</v>
          </cell>
          <cell r="AN1298">
            <v>55</v>
          </cell>
          <cell r="AO1298">
            <v>66</v>
          </cell>
          <cell r="AP1298">
            <v>0</v>
          </cell>
          <cell r="AQ1298">
            <v>0</v>
          </cell>
          <cell r="AR1298">
            <v>55</v>
          </cell>
          <cell r="BF1298">
            <v>49</v>
          </cell>
          <cell r="BG1298">
            <v>58.309999999999995</v>
          </cell>
          <cell r="BH1298">
            <v>54.548064516129031</v>
          </cell>
          <cell r="BI1298">
            <v>66</v>
          </cell>
          <cell r="BJ1298">
            <v>0</v>
          </cell>
        </row>
        <row r="1299">
          <cell r="D1299" t="str">
            <v>Katolícka univerzita v Ružomberku</v>
          </cell>
          <cell r="E1299" t="str">
            <v>Pedagogická fakulta</v>
          </cell>
          <cell r="AN1299">
            <v>15.5</v>
          </cell>
          <cell r="AO1299">
            <v>19.5</v>
          </cell>
          <cell r="AP1299">
            <v>19.5</v>
          </cell>
          <cell r="AQ1299">
            <v>15.5</v>
          </cell>
          <cell r="AR1299">
            <v>15.5</v>
          </cell>
          <cell r="BF1299">
            <v>12.8</v>
          </cell>
          <cell r="BG1299">
            <v>18.431999999999999</v>
          </cell>
          <cell r="BH1299">
            <v>18.431999999999999</v>
          </cell>
          <cell r="BI1299">
            <v>19.5</v>
          </cell>
          <cell r="BJ1299">
            <v>0</v>
          </cell>
        </row>
        <row r="1300">
          <cell r="D1300" t="str">
            <v>Katolícka univerzita v Ružomberku</v>
          </cell>
          <cell r="E1300" t="str">
            <v>Pedagogická fakulta</v>
          </cell>
          <cell r="AN1300">
            <v>5.5</v>
          </cell>
          <cell r="AO1300">
            <v>7</v>
          </cell>
          <cell r="AP1300">
            <v>0</v>
          </cell>
          <cell r="AQ1300">
            <v>0</v>
          </cell>
          <cell r="AR1300">
            <v>5.5</v>
          </cell>
          <cell r="BF1300">
            <v>4.4499999999999993</v>
          </cell>
          <cell r="BG1300">
            <v>4.8504999999999994</v>
          </cell>
          <cell r="BH1300">
            <v>4.0420833333333333</v>
          </cell>
          <cell r="BI1300">
            <v>7</v>
          </cell>
          <cell r="BJ1300">
            <v>0</v>
          </cell>
        </row>
        <row r="1301">
          <cell r="D1301" t="str">
            <v>Katolícka univerzita v Ružomberku</v>
          </cell>
          <cell r="E1301" t="str">
            <v>Pedagogická fakulta</v>
          </cell>
          <cell r="AN1301">
            <v>2</v>
          </cell>
          <cell r="AO1301">
            <v>0</v>
          </cell>
          <cell r="AP1301">
            <v>0</v>
          </cell>
          <cell r="AQ1301">
            <v>0</v>
          </cell>
          <cell r="AR1301">
            <v>2</v>
          </cell>
          <cell r="BF1301">
            <v>8</v>
          </cell>
          <cell r="BG1301">
            <v>8.8000000000000007</v>
          </cell>
          <cell r="BH1301">
            <v>8.8000000000000007</v>
          </cell>
          <cell r="BI1301">
            <v>2</v>
          </cell>
          <cell r="BJ1301">
            <v>2</v>
          </cell>
        </row>
        <row r="1302">
          <cell r="D1302" t="str">
            <v>Katolícka univerzita v Ružomberku</v>
          </cell>
          <cell r="E1302" t="str">
            <v>Pedagogická fakulta</v>
          </cell>
          <cell r="AN1302">
            <v>2</v>
          </cell>
          <cell r="AO1302">
            <v>3.5</v>
          </cell>
          <cell r="AP1302">
            <v>0</v>
          </cell>
          <cell r="AQ1302">
            <v>0</v>
          </cell>
          <cell r="AR1302">
            <v>2</v>
          </cell>
          <cell r="BF1302">
            <v>1.7</v>
          </cell>
          <cell r="BG1302">
            <v>3.6549999999999998</v>
          </cell>
          <cell r="BH1302">
            <v>3.6549999999999998</v>
          </cell>
          <cell r="BI1302">
            <v>3.5</v>
          </cell>
          <cell r="BJ1302">
            <v>0</v>
          </cell>
        </row>
        <row r="1303">
          <cell r="D1303" t="str">
            <v>Katolícka univerzita v Ružomberku</v>
          </cell>
          <cell r="E1303" t="str">
            <v>Pedagogická fakulta</v>
          </cell>
          <cell r="AN1303">
            <v>56</v>
          </cell>
          <cell r="AO1303">
            <v>58</v>
          </cell>
          <cell r="AP1303">
            <v>0</v>
          </cell>
          <cell r="AQ1303">
            <v>0</v>
          </cell>
          <cell r="AR1303">
            <v>56</v>
          </cell>
          <cell r="BF1303">
            <v>84</v>
          </cell>
          <cell r="BG1303">
            <v>99.96</v>
          </cell>
          <cell r="BH1303">
            <v>87.895862068965513</v>
          </cell>
          <cell r="BI1303">
            <v>58</v>
          </cell>
          <cell r="BJ1303">
            <v>0</v>
          </cell>
        </row>
        <row r="1304">
          <cell r="D1304" t="str">
            <v>Katolícka univerzita v Ružomberku</v>
          </cell>
          <cell r="E1304" t="str">
            <v>Pedagogická fakulta</v>
          </cell>
          <cell r="AN1304">
            <v>14</v>
          </cell>
          <cell r="AO1304">
            <v>18.5</v>
          </cell>
          <cell r="AP1304">
            <v>18.5</v>
          </cell>
          <cell r="AQ1304">
            <v>14</v>
          </cell>
          <cell r="AR1304">
            <v>14</v>
          </cell>
          <cell r="BF1304">
            <v>11.6</v>
          </cell>
          <cell r="BG1304">
            <v>16.704000000000001</v>
          </cell>
          <cell r="BH1304">
            <v>16.704000000000001</v>
          </cell>
          <cell r="BI1304">
            <v>18.5</v>
          </cell>
          <cell r="BJ1304">
            <v>0</v>
          </cell>
        </row>
        <row r="1305">
          <cell r="D1305" t="str">
            <v>Katolícka univerzita v Ružomberku</v>
          </cell>
          <cell r="E1305" t="str">
            <v>Filozofická fakulta</v>
          </cell>
          <cell r="AN1305">
            <v>8</v>
          </cell>
          <cell r="AO1305">
            <v>12</v>
          </cell>
          <cell r="AP1305">
            <v>0</v>
          </cell>
          <cell r="AQ1305">
            <v>0</v>
          </cell>
          <cell r="AR1305">
            <v>8</v>
          </cell>
          <cell r="BF1305">
            <v>6.8</v>
          </cell>
          <cell r="BG1305">
            <v>7.4119999999999999</v>
          </cell>
          <cell r="BH1305">
            <v>7.4119999999999999</v>
          </cell>
          <cell r="BI1305">
            <v>12</v>
          </cell>
          <cell r="BJ1305">
            <v>0</v>
          </cell>
        </row>
        <row r="1306">
          <cell r="D1306" t="str">
            <v>Katolícka univerzita v Ružomberku</v>
          </cell>
          <cell r="E1306" t="str">
            <v>Pedagogická fakulta</v>
          </cell>
          <cell r="AN1306">
            <v>0</v>
          </cell>
          <cell r="AO1306">
            <v>0</v>
          </cell>
          <cell r="AP1306">
            <v>0</v>
          </cell>
          <cell r="AQ1306">
            <v>0</v>
          </cell>
          <cell r="AR1306">
            <v>0</v>
          </cell>
          <cell r="BF1306">
            <v>0</v>
          </cell>
          <cell r="BG1306">
            <v>0</v>
          </cell>
          <cell r="BH1306">
            <v>0</v>
          </cell>
          <cell r="BI1306">
            <v>10</v>
          </cell>
          <cell r="BJ1306">
            <v>0</v>
          </cell>
        </row>
        <row r="1307">
          <cell r="D1307" t="str">
            <v>Katolícka univerzita v Ružomberku</v>
          </cell>
          <cell r="E1307" t="str">
            <v>Pedagogická fakulta</v>
          </cell>
          <cell r="AN1307">
            <v>0</v>
          </cell>
          <cell r="AO1307">
            <v>0</v>
          </cell>
          <cell r="AP1307">
            <v>0</v>
          </cell>
          <cell r="AQ1307">
            <v>0</v>
          </cell>
          <cell r="AR1307">
            <v>0</v>
          </cell>
          <cell r="BF1307">
            <v>0</v>
          </cell>
          <cell r="BG1307">
            <v>0</v>
          </cell>
          <cell r="BH1307">
            <v>0</v>
          </cell>
          <cell r="BI1307">
            <v>7</v>
          </cell>
          <cell r="BJ1307">
            <v>0</v>
          </cell>
        </row>
        <row r="1308">
          <cell r="D1308" t="str">
            <v>Katolícka univerzita v Ružomberku</v>
          </cell>
          <cell r="E1308" t="str">
            <v>Pedagogická fakulta</v>
          </cell>
          <cell r="AN1308">
            <v>21</v>
          </cell>
          <cell r="AO1308">
            <v>27</v>
          </cell>
          <cell r="AP1308">
            <v>0</v>
          </cell>
          <cell r="AQ1308">
            <v>0</v>
          </cell>
          <cell r="AR1308">
            <v>21</v>
          </cell>
          <cell r="BF1308">
            <v>18.3</v>
          </cell>
          <cell r="BG1308">
            <v>18.3</v>
          </cell>
          <cell r="BH1308">
            <v>18.3</v>
          </cell>
          <cell r="BI1308">
            <v>27</v>
          </cell>
          <cell r="BJ1308">
            <v>0</v>
          </cell>
        </row>
        <row r="1309">
          <cell r="D1309" t="str">
            <v>Katolícka univerzita v Ružomberku</v>
          </cell>
          <cell r="E1309" t="str">
            <v>Pedagogická fakulta</v>
          </cell>
          <cell r="AN1309">
            <v>0</v>
          </cell>
          <cell r="AO1309">
            <v>0</v>
          </cell>
          <cell r="AP1309">
            <v>0</v>
          </cell>
          <cell r="AQ1309">
            <v>0</v>
          </cell>
          <cell r="AR1309">
            <v>0</v>
          </cell>
          <cell r="BF1309">
            <v>0</v>
          </cell>
          <cell r="BG1309">
            <v>0</v>
          </cell>
          <cell r="BH1309">
            <v>0</v>
          </cell>
          <cell r="BI1309">
            <v>44</v>
          </cell>
          <cell r="BJ1309">
            <v>0</v>
          </cell>
        </row>
        <row r="1310">
          <cell r="D1310" t="str">
            <v>Katolícka univerzita v Ružomberku</v>
          </cell>
          <cell r="E1310" t="str">
            <v>Pedagogická fakulta</v>
          </cell>
          <cell r="AN1310">
            <v>8</v>
          </cell>
          <cell r="AO1310">
            <v>9.5</v>
          </cell>
          <cell r="AP1310">
            <v>0</v>
          </cell>
          <cell r="AQ1310">
            <v>0</v>
          </cell>
          <cell r="AR1310">
            <v>8</v>
          </cell>
          <cell r="BF1310">
            <v>6.65</v>
          </cell>
          <cell r="BG1310">
            <v>14.297499999999999</v>
          </cell>
          <cell r="BH1310">
            <v>14.297499999999999</v>
          </cell>
          <cell r="BI1310">
            <v>9.5</v>
          </cell>
          <cell r="BJ1310">
            <v>0</v>
          </cell>
        </row>
        <row r="1311">
          <cell r="D1311" t="str">
            <v>Katolícka univerzita v Ružomberku</v>
          </cell>
          <cell r="E1311" t="str">
            <v>Pedagogická fakulta</v>
          </cell>
          <cell r="AN1311">
            <v>11</v>
          </cell>
          <cell r="AO1311">
            <v>12</v>
          </cell>
          <cell r="AP1311">
            <v>12</v>
          </cell>
          <cell r="AQ1311">
            <v>11</v>
          </cell>
          <cell r="AR1311">
            <v>11</v>
          </cell>
          <cell r="BF1311">
            <v>16.5</v>
          </cell>
          <cell r="BG1311">
            <v>19.634999999999998</v>
          </cell>
          <cell r="BH1311">
            <v>19.634999999999998</v>
          </cell>
          <cell r="BI1311">
            <v>12</v>
          </cell>
          <cell r="BJ1311">
            <v>0</v>
          </cell>
        </row>
        <row r="1312">
          <cell r="D1312" t="str">
            <v>Univerzita Komenského v Bratislave</v>
          </cell>
          <cell r="E1312" t="str">
            <v>Filozofická fakulta</v>
          </cell>
          <cell r="AN1312">
            <v>5</v>
          </cell>
          <cell r="AO1312">
            <v>0</v>
          </cell>
          <cell r="AP1312">
            <v>0</v>
          </cell>
          <cell r="AQ1312">
            <v>0</v>
          </cell>
          <cell r="AR1312">
            <v>5</v>
          </cell>
          <cell r="BF1312">
            <v>15</v>
          </cell>
          <cell r="BG1312">
            <v>16.5</v>
          </cell>
          <cell r="BH1312">
            <v>16.5</v>
          </cell>
          <cell r="BI1312">
            <v>5</v>
          </cell>
          <cell r="BJ1312">
            <v>5</v>
          </cell>
        </row>
        <row r="1313">
          <cell r="D1313" t="str">
            <v>Univerzita Komenského v Bratislave</v>
          </cell>
          <cell r="E1313" t="str">
            <v>Filozofická fakulta</v>
          </cell>
          <cell r="AN1313">
            <v>4.5</v>
          </cell>
          <cell r="AO1313">
            <v>5.5</v>
          </cell>
          <cell r="AP1313">
            <v>0</v>
          </cell>
          <cell r="AQ1313">
            <v>0</v>
          </cell>
          <cell r="AR1313">
            <v>4.5</v>
          </cell>
          <cell r="BF1313">
            <v>6.75</v>
          </cell>
          <cell r="BG1313">
            <v>10.125</v>
          </cell>
          <cell r="BH1313">
            <v>9.1057046979865781</v>
          </cell>
          <cell r="BI1313">
            <v>5.5</v>
          </cell>
          <cell r="BJ1313">
            <v>0</v>
          </cell>
        </row>
        <row r="1314">
          <cell r="D1314" t="str">
            <v>Univerzita Komenského v Bratislave</v>
          </cell>
          <cell r="E1314" t="str">
            <v>Filozofická fakulta</v>
          </cell>
          <cell r="AN1314">
            <v>2</v>
          </cell>
          <cell r="AO1314">
            <v>2.5</v>
          </cell>
          <cell r="AP1314">
            <v>0</v>
          </cell>
          <cell r="AQ1314">
            <v>0</v>
          </cell>
          <cell r="AR1314">
            <v>2</v>
          </cell>
          <cell r="BF1314">
            <v>3</v>
          </cell>
          <cell r="BG1314">
            <v>4.5</v>
          </cell>
          <cell r="BH1314">
            <v>0</v>
          </cell>
          <cell r="BI1314">
            <v>2.5</v>
          </cell>
          <cell r="BJ1314">
            <v>0</v>
          </cell>
        </row>
        <row r="1315">
          <cell r="D1315" t="str">
            <v>Univerzita Komenského v Bratislave</v>
          </cell>
          <cell r="E1315" t="str">
            <v>Filozofická fakulta</v>
          </cell>
          <cell r="AN1315">
            <v>0</v>
          </cell>
          <cell r="AO1315">
            <v>0</v>
          </cell>
          <cell r="AP1315">
            <v>0</v>
          </cell>
          <cell r="AQ1315">
            <v>0</v>
          </cell>
          <cell r="AR1315">
            <v>0</v>
          </cell>
          <cell r="BF1315">
            <v>0</v>
          </cell>
          <cell r="BG1315">
            <v>0</v>
          </cell>
          <cell r="BH1315">
            <v>0</v>
          </cell>
          <cell r="BI1315">
            <v>4</v>
          </cell>
          <cell r="BJ1315">
            <v>0</v>
          </cell>
        </row>
        <row r="1316">
          <cell r="D1316" t="str">
            <v>Univerzita Komenského v Bratislave</v>
          </cell>
          <cell r="E1316" t="str">
            <v>Filozofická fakulta</v>
          </cell>
          <cell r="AN1316">
            <v>8.5</v>
          </cell>
          <cell r="AO1316">
            <v>10.5</v>
          </cell>
          <cell r="AP1316">
            <v>0</v>
          </cell>
          <cell r="AQ1316">
            <v>0</v>
          </cell>
          <cell r="AR1316">
            <v>8.5</v>
          </cell>
          <cell r="BF1316">
            <v>12.75</v>
          </cell>
          <cell r="BG1316">
            <v>13.897500000000001</v>
          </cell>
          <cell r="BH1316">
            <v>13.897500000000001</v>
          </cell>
          <cell r="BI1316">
            <v>10.5</v>
          </cell>
          <cell r="BJ1316">
            <v>0</v>
          </cell>
        </row>
        <row r="1317">
          <cell r="D1317" t="str">
            <v>Univerzita Komenského v Bratislave</v>
          </cell>
          <cell r="E1317" t="str">
            <v>Filozofická fakulta</v>
          </cell>
          <cell r="AN1317">
            <v>19</v>
          </cell>
          <cell r="AO1317">
            <v>22.5</v>
          </cell>
          <cell r="AP1317">
            <v>0</v>
          </cell>
          <cell r="AQ1317">
            <v>0</v>
          </cell>
          <cell r="AR1317">
            <v>19</v>
          </cell>
          <cell r="BF1317">
            <v>28.5</v>
          </cell>
          <cell r="BG1317">
            <v>31.065000000000001</v>
          </cell>
          <cell r="BH1317">
            <v>29.652954545454548</v>
          </cell>
          <cell r="BI1317">
            <v>22.5</v>
          </cell>
          <cell r="BJ1317">
            <v>0</v>
          </cell>
        </row>
        <row r="1318">
          <cell r="D1318" t="str">
            <v>Univerzita Komenského v Bratislave</v>
          </cell>
          <cell r="E1318" t="str">
            <v>Filozofická fakulta</v>
          </cell>
          <cell r="AN1318">
            <v>3</v>
          </cell>
          <cell r="AO1318">
            <v>0</v>
          </cell>
          <cell r="AP1318">
            <v>0</v>
          </cell>
          <cell r="AQ1318">
            <v>0</v>
          </cell>
          <cell r="AR1318">
            <v>3</v>
          </cell>
          <cell r="BF1318">
            <v>9</v>
          </cell>
          <cell r="BG1318">
            <v>9.9</v>
          </cell>
          <cell r="BH1318">
            <v>9.9</v>
          </cell>
          <cell r="BI1318">
            <v>3</v>
          </cell>
          <cell r="BJ1318">
            <v>3</v>
          </cell>
        </row>
        <row r="1319">
          <cell r="D1319" t="str">
            <v>Univerzita Komenského v Bratislave</v>
          </cell>
          <cell r="E1319" t="str">
            <v>Filozofická fakulta</v>
          </cell>
          <cell r="AN1319">
            <v>27.5</v>
          </cell>
          <cell r="AO1319">
            <v>31</v>
          </cell>
          <cell r="AP1319">
            <v>0</v>
          </cell>
          <cell r="AQ1319">
            <v>0</v>
          </cell>
          <cell r="AR1319">
            <v>27.5</v>
          </cell>
          <cell r="BF1319">
            <v>24.65</v>
          </cell>
          <cell r="BG1319">
            <v>36.974999999999994</v>
          </cell>
          <cell r="BH1319">
            <v>36.974999999999994</v>
          </cell>
          <cell r="BI1319">
            <v>31</v>
          </cell>
          <cell r="BJ1319">
            <v>0</v>
          </cell>
        </row>
        <row r="1320">
          <cell r="D1320" t="str">
            <v>Univerzita Komenského v Bratislave</v>
          </cell>
          <cell r="E1320" t="str">
            <v>Filozofická fakulta</v>
          </cell>
          <cell r="AN1320">
            <v>3</v>
          </cell>
          <cell r="AO1320">
            <v>0</v>
          </cell>
          <cell r="AP1320">
            <v>0</v>
          </cell>
          <cell r="AQ1320">
            <v>0</v>
          </cell>
          <cell r="AR1320">
            <v>3</v>
          </cell>
          <cell r="BF1320">
            <v>9</v>
          </cell>
          <cell r="BG1320">
            <v>9.9</v>
          </cell>
          <cell r="BH1320">
            <v>9.9</v>
          </cell>
          <cell r="BI1320">
            <v>3</v>
          </cell>
          <cell r="BJ1320">
            <v>3</v>
          </cell>
        </row>
        <row r="1321">
          <cell r="D1321" t="str">
            <v>Univerzita Komenského v Bratislave</v>
          </cell>
          <cell r="E1321" t="str">
            <v>Filozofická fakulta</v>
          </cell>
          <cell r="AN1321">
            <v>18</v>
          </cell>
          <cell r="AO1321">
            <v>23</v>
          </cell>
          <cell r="AP1321">
            <v>0</v>
          </cell>
          <cell r="AQ1321">
            <v>0</v>
          </cell>
          <cell r="AR1321">
            <v>18</v>
          </cell>
          <cell r="BF1321">
            <v>27</v>
          </cell>
          <cell r="BG1321">
            <v>27</v>
          </cell>
          <cell r="BH1321">
            <v>27</v>
          </cell>
          <cell r="BI1321">
            <v>23</v>
          </cell>
          <cell r="BJ1321">
            <v>0</v>
          </cell>
        </row>
        <row r="1322">
          <cell r="D1322" t="str">
            <v>Univerzita Komenského v Bratislave</v>
          </cell>
          <cell r="E1322" t="str">
            <v>Filozofická fakulta</v>
          </cell>
          <cell r="AN1322">
            <v>72.5</v>
          </cell>
          <cell r="AO1322">
            <v>78</v>
          </cell>
          <cell r="AP1322">
            <v>0</v>
          </cell>
          <cell r="AQ1322">
            <v>0</v>
          </cell>
          <cell r="AR1322">
            <v>72.5</v>
          </cell>
          <cell r="BF1322">
            <v>61.55</v>
          </cell>
          <cell r="BG1322">
            <v>67.089500000000001</v>
          </cell>
          <cell r="BH1322">
            <v>67.089500000000001</v>
          </cell>
          <cell r="BI1322">
            <v>78</v>
          </cell>
          <cell r="BJ1322">
            <v>0</v>
          </cell>
        </row>
        <row r="1323">
          <cell r="D1323" t="str">
            <v>Univerzita Komenského v Bratislave</v>
          </cell>
          <cell r="E1323" t="str">
            <v>Filozofická fakulta</v>
          </cell>
          <cell r="AN1323">
            <v>34.5</v>
          </cell>
          <cell r="AO1323">
            <v>39.5</v>
          </cell>
          <cell r="AP1323">
            <v>0</v>
          </cell>
          <cell r="AQ1323">
            <v>0</v>
          </cell>
          <cell r="AR1323">
            <v>34.5</v>
          </cell>
          <cell r="BF1323">
            <v>29.25</v>
          </cell>
          <cell r="BG1323">
            <v>31.882500000000004</v>
          </cell>
          <cell r="BH1323">
            <v>31.882500000000004</v>
          </cell>
          <cell r="BI1323">
            <v>39.5</v>
          </cell>
          <cell r="BJ1323">
            <v>0</v>
          </cell>
        </row>
        <row r="1324">
          <cell r="D1324" t="str">
            <v>Univerzita Komenského v Bratislave</v>
          </cell>
          <cell r="E1324" t="str">
            <v>Filozofická fakulta</v>
          </cell>
          <cell r="AN1324">
            <v>5</v>
          </cell>
          <cell r="AO1324">
            <v>10</v>
          </cell>
          <cell r="AP1324">
            <v>0</v>
          </cell>
          <cell r="AQ1324">
            <v>0</v>
          </cell>
          <cell r="AR1324">
            <v>5</v>
          </cell>
          <cell r="BF1324">
            <v>7.5</v>
          </cell>
          <cell r="BG1324">
            <v>7.8000000000000007</v>
          </cell>
          <cell r="BH1324">
            <v>6.2400000000000011</v>
          </cell>
          <cell r="BI1324">
            <v>10</v>
          </cell>
          <cell r="BJ1324">
            <v>0</v>
          </cell>
        </row>
        <row r="1325">
          <cell r="D1325" t="str">
            <v>Univerzita Komenského v Bratislave</v>
          </cell>
          <cell r="E1325" t="str">
            <v>Filozofická fakulta</v>
          </cell>
          <cell r="AN1325">
            <v>13</v>
          </cell>
          <cell r="AO1325">
            <v>17</v>
          </cell>
          <cell r="AP1325">
            <v>0</v>
          </cell>
          <cell r="AQ1325">
            <v>0</v>
          </cell>
          <cell r="AR1325">
            <v>13</v>
          </cell>
          <cell r="BF1325">
            <v>19.5</v>
          </cell>
          <cell r="BG1325">
            <v>19.5</v>
          </cell>
          <cell r="BH1325">
            <v>19.5</v>
          </cell>
          <cell r="BI1325">
            <v>17</v>
          </cell>
          <cell r="BJ1325">
            <v>0</v>
          </cell>
        </row>
        <row r="1326">
          <cell r="D1326" t="str">
            <v>Univerzita Komenského v Bratislave</v>
          </cell>
          <cell r="E1326" t="str">
            <v>Filozofická fakulta</v>
          </cell>
          <cell r="AN1326">
            <v>6</v>
          </cell>
          <cell r="AO1326">
            <v>0</v>
          </cell>
          <cell r="AP1326">
            <v>0</v>
          </cell>
          <cell r="AQ1326">
            <v>0</v>
          </cell>
          <cell r="AR1326">
            <v>6</v>
          </cell>
          <cell r="BF1326">
            <v>18</v>
          </cell>
          <cell r="BG1326">
            <v>19.8</v>
          </cell>
          <cell r="BH1326">
            <v>19.8</v>
          </cell>
          <cell r="BI1326">
            <v>6</v>
          </cell>
          <cell r="BJ1326">
            <v>6</v>
          </cell>
        </row>
        <row r="1327">
          <cell r="D1327" t="str">
            <v>Univerzita Komenského v Bratislave</v>
          </cell>
          <cell r="E1327" t="str">
            <v>Filozofická fakulta</v>
          </cell>
          <cell r="AN1327">
            <v>9</v>
          </cell>
          <cell r="AO1327">
            <v>0</v>
          </cell>
          <cell r="AP1327">
            <v>0</v>
          </cell>
          <cell r="AQ1327">
            <v>0</v>
          </cell>
          <cell r="AR1327">
            <v>9</v>
          </cell>
          <cell r="BF1327">
            <v>27</v>
          </cell>
          <cell r="BG1327">
            <v>29.700000000000003</v>
          </cell>
          <cell r="BH1327">
            <v>29.700000000000003</v>
          </cell>
          <cell r="BI1327">
            <v>9</v>
          </cell>
          <cell r="BJ1327">
            <v>9</v>
          </cell>
        </row>
        <row r="1328">
          <cell r="D1328" t="str">
            <v>Univerzita Komenského v Bratislave</v>
          </cell>
          <cell r="E1328" t="str">
            <v>Filozofická fakulta</v>
          </cell>
          <cell r="AN1328">
            <v>9</v>
          </cell>
          <cell r="AO1328">
            <v>0</v>
          </cell>
          <cell r="AP1328">
            <v>0</v>
          </cell>
          <cell r="AQ1328">
            <v>0</v>
          </cell>
          <cell r="AR1328">
            <v>9</v>
          </cell>
          <cell r="BF1328">
            <v>27</v>
          </cell>
          <cell r="BG1328">
            <v>29.700000000000003</v>
          </cell>
          <cell r="BH1328">
            <v>29.700000000000003</v>
          </cell>
          <cell r="BI1328">
            <v>9</v>
          </cell>
          <cell r="BJ1328">
            <v>9</v>
          </cell>
        </row>
        <row r="1329">
          <cell r="D1329" t="str">
            <v>Univerzita Komenského v Bratislave</v>
          </cell>
          <cell r="E1329" t="str">
            <v>Filozofická fakulta</v>
          </cell>
          <cell r="AN1329">
            <v>3</v>
          </cell>
          <cell r="AO1329">
            <v>0</v>
          </cell>
          <cell r="AP1329">
            <v>0</v>
          </cell>
          <cell r="AQ1329">
            <v>0</v>
          </cell>
          <cell r="AR1329">
            <v>3</v>
          </cell>
          <cell r="BF1329">
            <v>9</v>
          </cell>
          <cell r="BG1329">
            <v>9.9</v>
          </cell>
          <cell r="BH1329">
            <v>9.9</v>
          </cell>
          <cell r="BI1329">
            <v>3</v>
          </cell>
          <cell r="BJ1329">
            <v>3</v>
          </cell>
        </row>
        <row r="1330">
          <cell r="D1330" t="str">
            <v>Univerzita Komenského v Bratislave</v>
          </cell>
          <cell r="E1330" t="str">
            <v>Filozofická fakulta</v>
          </cell>
          <cell r="AN1330">
            <v>38</v>
          </cell>
          <cell r="AO1330">
            <v>41</v>
          </cell>
          <cell r="AP1330">
            <v>0</v>
          </cell>
          <cell r="AQ1330">
            <v>0</v>
          </cell>
          <cell r="AR1330">
            <v>38</v>
          </cell>
          <cell r="BF1330">
            <v>57</v>
          </cell>
          <cell r="BG1330">
            <v>67.83</v>
          </cell>
          <cell r="BH1330">
            <v>65.641935483870967</v>
          </cell>
          <cell r="BI1330">
            <v>41</v>
          </cell>
          <cell r="BJ1330">
            <v>0</v>
          </cell>
        </row>
        <row r="1331">
          <cell r="D1331" t="str">
            <v>Univerzita Komenského v Bratislave</v>
          </cell>
          <cell r="E1331" t="str">
            <v>Filozofická fakulta</v>
          </cell>
          <cell r="AN1331">
            <v>21</v>
          </cell>
          <cell r="AO1331">
            <v>25</v>
          </cell>
          <cell r="AP1331">
            <v>0</v>
          </cell>
          <cell r="AQ1331">
            <v>0</v>
          </cell>
          <cell r="AR1331">
            <v>21</v>
          </cell>
          <cell r="BF1331">
            <v>31.5</v>
          </cell>
          <cell r="BG1331">
            <v>32.76</v>
          </cell>
          <cell r="BH1331">
            <v>32.76</v>
          </cell>
          <cell r="BI1331">
            <v>25</v>
          </cell>
          <cell r="BJ1331">
            <v>0</v>
          </cell>
        </row>
        <row r="1332">
          <cell r="D1332" t="str">
            <v>Univerzita Komenského v Bratislave</v>
          </cell>
          <cell r="E1332" t="str">
            <v>Filozofická fakulta</v>
          </cell>
          <cell r="AN1332">
            <v>30</v>
          </cell>
          <cell r="AO1332">
            <v>44</v>
          </cell>
          <cell r="AP1332">
            <v>0</v>
          </cell>
          <cell r="AQ1332">
            <v>0</v>
          </cell>
          <cell r="AR1332">
            <v>30</v>
          </cell>
          <cell r="BF1332">
            <v>45</v>
          </cell>
          <cell r="BG1332">
            <v>45</v>
          </cell>
          <cell r="BH1332">
            <v>42.5</v>
          </cell>
          <cell r="BI1332">
            <v>44</v>
          </cell>
          <cell r="BJ1332">
            <v>0</v>
          </cell>
        </row>
        <row r="1333">
          <cell r="D1333" t="str">
            <v>Univerzita Komenského v Bratislave</v>
          </cell>
          <cell r="E1333" t="str">
            <v>Filozofická fakulta</v>
          </cell>
          <cell r="AN1333">
            <v>28.5</v>
          </cell>
          <cell r="AO1333">
            <v>31.5</v>
          </cell>
          <cell r="AP1333">
            <v>0</v>
          </cell>
          <cell r="AQ1333">
            <v>0</v>
          </cell>
          <cell r="AR1333">
            <v>28.5</v>
          </cell>
          <cell r="BF1333">
            <v>42.75</v>
          </cell>
          <cell r="BG1333">
            <v>64.125</v>
          </cell>
          <cell r="BH1333">
            <v>60.750000000000007</v>
          </cell>
          <cell r="BI1333">
            <v>31.5</v>
          </cell>
          <cell r="BJ1333">
            <v>0</v>
          </cell>
        </row>
        <row r="1334">
          <cell r="D1334" t="str">
            <v>Univerzita Komenského v Bratislave</v>
          </cell>
          <cell r="E1334" t="str">
            <v>Filozofická fakulta</v>
          </cell>
          <cell r="AN1334">
            <v>20</v>
          </cell>
          <cell r="AO1334">
            <v>23.5</v>
          </cell>
          <cell r="AP1334">
            <v>0</v>
          </cell>
          <cell r="AQ1334">
            <v>0</v>
          </cell>
          <cell r="AR1334">
            <v>20</v>
          </cell>
          <cell r="BF1334">
            <v>30</v>
          </cell>
          <cell r="BG1334">
            <v>45</v>
          </cell>
          <cell r="BH1334">
            <v>43.125</v>
          </cell>
          <cell r="BI1334">
            <v>23.5</v>
          </cell>
          <cell r="BJ1334">
            <v>0</v>
          </cell>
        </row>
        <row r="1335">
          <cell r="D1335" t="str">
            <v>Univerzita Komenského v Bratislave</v>
          </cell>
          <cell r="E1335" t="str">
            <v>Filozofická fakulta</v>
          </cell>
          <cell r="AN1335">
            <v>88</v>
          </cell>
          <cell r="AO1335">
            <v>95</v>
          </cell>
          <cell r="AP1335">
            <v>0</v>
          </cell>
          <cell r="AQ1335">
            <v>0</v>
          </cell>
          <cell r="AR1335">
            <v>88</v>
          </cell>
          <cell r="BF1335">
            <v>132</v>
          </cell>
          <cell r="BG1335">
            <v>157.07999999999998</v>
          </cell>
          <cell r="BH1335">
            <v>148.58918918918917</v>
          </cell>
          <cell r="BI1335">
            <v>95</v>
          </cell>
          <cell r="BJ1335">
            <v>0</v>
          </cell>
        </row>
        <row r="1336">
          <cell r="D1336" t="str">
            <v>Univerzita Komenského v Bratislave</v>
          </cell>
          <cell r="E1336" t="str">
            <v>Filozofická fakulta</v>
          </cell>
          <cell r="AN1336">
            <v>15</v>
          </cell>
          <cell r="AO1336">
            <v>18</v>
          </cell>
          <cell r="AP1336">
            <v>0</v>
          </cell>
          <cell r="AQ1336">
            <v>0</v>
          </cell>
          <cell r="AR1336">
            <v>15</v>
          </cell>
          <cell r="BF1336">
            <v>22.5</v>
          </cell>
          <cell r="BG1336">
            <v>22.5</v>
          </cell>
          <cell r="BH1336">
            <v>15.749999999999998</v>
          </cell>
          <cell r="BI1336">
            <v>18</v>
          </cell>
          <cell r="BJ1336">
            <v>0</v>
          </cell>
        </row>
        <row r="1337">
          <cell r="D1337" t="str">
            <v>Univerzita Komenského v Bratislave</v>
          </cell>
          <cell r="E1337" t="str">
            <v>Filozofická fakulta</v>
          </cell>
          <cell r="AN1337">
            <v>5</v>
          </cell>
          <cell r="AO1337">
            <v>8</v>
          </cell>
          <cell r="AP1337">
            <v>0</v>
          </cell>
          <cell r="AQ1337">
            <v>0</v>
          </cell>
          <cell r="AR1337">
            <v>5</v>
          </cell>
          <cell r="BF1337">
            <v>7.5</v>
          </cell>
          <cell r="BG1337">
            <v>7.5</v>
          </cell>
          <cell r="BH1337">
            <v>2.5000000000000004</v>
          </cell>
          <cell r="BI1337">
            <v>8</v>
          </cell>
          <cell r="BJ1337">
            <v>0</v>
          </cell>
        </row>
        <row r="1338">
          <cell r="D1338" t="str">
            <v>Univerzita Komenského v Bratislave</v>
          </cell>
          <cell r="E1338" t="str">
            <v>Filozofická fakulta</v>
          </cell>
          <cell r="AN1338">
            <v>53</v>
          </cell>
          <cell r="AO1338">
            <v>54</v>
          </cell>
          <cell r="AP1338">
            <v>0</v>
          </cell>
          <cell r="AQ1338">
            <v>0</v>
          </cell>
          <cell r="AR1338">
            <v>53</v>
          </cell>
          <cell r="BF1338">
            <v>79.5</v>
          </cell>
          <cell r="BG1338">
            <v>94.60499999999999</v>
          </cell>
          <cell r="BH1338">
            <v>76.294354838709666</v>
          </cell>
          <cell r="BI1338">
            <v>54</v>
          </cell>
          <cell r="BJ1338">
            <v>0</v>
          </cell>
        </row>
        <row r="1339">
          <cell r="D1339" t="str">
            <v>Univerzita Komenského v Bratislave</v>
          </cell>
          <cell r="E1339" t="str">
            <v>Filozofická fakulta</v>
          </cell>
          <cell r="AN1339">
            <v>17</v>
          </cell>
          <cell r="AO1339">
            <v>21</v>
          </cell>
          <cell r="AP1339">
            <v>0</v>
          </cell>
          <cell r="AQ1339">
            <v>0</v>
          </cell>
          <cell r="AR1339">
            <v>17</v>
          </cell>
          <cell r="BF1339">
            <v>25.5</v>
          </cell>
          <cell r="BG1339">
            <v>25.5</v>
          </cell>
          <cell r="BH1339">
            <v>14.571428571428571</v>
          </cell>
          <cell r="BI1339">
            <v>21</v>
          </cell>
          <cell r="BJ1339">
            <v>0</v>
          </cell>
        </row>
        <row r="1340">
          <cell r="D1340" t="str">
            <v>Univerzita Komenského v Bratislave</v>
          </cell>
          <cell r="E1340" t="str">
            <v>Filozofická fakulta</v>
          </cell>
          <cell r="AN1340">
            <v>42</v>
          </cell>
          <cell r="AO1340">
            <v>56</v>
          </cell>
          <cell r="AP1340">
            <v>0</v>
          </cell>
          <cell r="AQ1340">
            <v>0</v>
          </cell>
          <cell r="AR1340">
            <v>42</v>
          </cell>
          <cell r="BF1340">
            <v>63</v>
          </cell>
          <cell r="BG1340">
            <v>63</v>
          </cell>
          <cell r="BH1340">
            <v>46.03846153846154</v>
          </cell>
          <cell r="BI1340">
            <v>56</v>
          </cell>
          <cell r="BJ1340">
            <v>0</v>
          </cell>
        </row>
        <row r="1341">
          <cell r="D1341" t="str">
            <v>Univerzita Komenského v Bratislave</v>
          </cell>
          <cell r="E1341" t="str">
            <v>Filozofická fakulta</v>
          </cell>
          <cell r="AN1341">
            <v>17</v>
          </cell>
          <cell r="AO1341">
            <v>22</v>
          </cell>
          <cell r="AP1341">
            <v>0</v>
          </cell>
          <cell r="AQ1341">
            <v>0</v>
          </cell>
          <cell r="AR1341">
            <v>17</v>
          </cell>
          <cell r="BF1341">
            <v>25.5</v>
          </cell>
          <cell r="BG1341">
            <v>30.344999999999999</v>
          </cell>
          <cell r="BH1341">
            <v>26.551874999999999</v>
          </cell>
          <cell r="BI1341">
            <v>22</v>
          </cell>
          <cell r="BJ1341">
            <v>0</v>
          </cell>
        </row>
        <row r="1342">
          <cell r="D1342" t="str">
            <v>Univerzita Komenského v Bratislave</v>
          </cell>
          <cell r="E1342" t="str">
            <v>Filozofická fakulta</v>
          </cell>
          <cell r="AN1342">
            <v>10</v>
          </cell>
          <cell r="AO1342">
            <v>12</v>
          </cell>
          <cell r="AP1342">
            <v>0</v>
          </cell>
          <cell r="AQ1342">
            <v>0</v>
          </cell>
          <cell r="AR1342">
            <v>10</v>
          </cell>
          <cell r="BF1342">
            <v>15</v>
          </cell>
          <cell r="BG1342">
            <v>15.600000000000001</v>
          </cell>
          <cell r="BH1342">
            <v>15.600000000000001</v>
          </cell>
          <cell r="BI1342">
            <v>12</v>
          </cell>
          <cell r="BJ1342">
            <v>0</v>
          </cell>
        </row>
        <row r="1343">
          <cell r="D1343" t="str">
            <v>Univerzita Komenského v Bratislave</v>
          </cell>
          <cell r="E1343" t="str">
            <v>Filozofická fakulta</v>
          </cell>
          <cell r="AN1343">
            <v>18.5</v>
          </cell>
          <cell r="AO1343">
            <v>19</v>
          </cell>
          <cell r="AP1343">
            <v>0</v>
          </cell>
          <cell r="AQ1343">
            <v>0</v>
          </cell>
          <cell r="AR1343">
            <v>18.5</v>
          </cell>
          <cell r="BF1343">
            <v>27.75</v>
          </cell>
          <cell r="BG1343">
            <v>41.625</v>
          </cell>
          <cell r="BH1343">
            <v>29.137499999999999</v>
          </cell>
          <cell r="BI1343">
            <v>19</v>
          </cell>
          <cell r="BJ1343">
            <v>0</v>
          </cell>
        </row>
        <row r="1344">
          <cell r="D1344" t="str">
            <v>Univerzita Komenského v Bratislave</v>
          </cell>
          <cell r="E1344" t="str">
            <v>Filozofická fakulta</v>
          </cell>
          <cell r="AN1344">
            <v>10</v>
          </cell>
          <cell r="AO1344">
            <v>13</v>
          </cell>
          <cell r="AP1344">
            <v>0</v>
          </cell>
          <cell r="AQ1344">
            <v>0</v>
          </cell>
          <cell r="AR1344">
            <v>10</v>
          </cell>
          <cell r="BF1344">
            <v>15</v>
          </cell>
          <cell r="BG1344">
            <v>15</v>
          </cell>
          <cell r="BH1344">
            <v>9.375</v>
          </cell>
          <cell r="BI1344">
            <v>13</v>
          </cell>
          <cell r="BJ1344">
            <v>0</v>
          </cell>
        </row>
        <row r="1345">
          <cell r="D1345" t="str">
            <v>Univerzita Komenského v Bratislave</v>
          </cell>
          <cell r="E1345" t="str">
            <v>Filozofická fakulta</v>
          </cell>
          <cell r="AN1345">
            <v>11</v>
          </cell>
          <cell r="AO1345">
            <v>12</v>
          </cell>
          <cell r="AP1345">
            <v>0</v>
          </cell>
          <cell r="AQ1345">
            <v>0</v>
          </cell>
          <cell r="AR1345">
            <v>11</v>
          </cell>
          <cell r="BF1345">
            <v>16.5</v>
          </cell>
          <cell r="BG1345">
            <v>16.5</v>
          </cell>
          <cell r="BH1345">
            <v>16.5</v>
          </cell>
          <cell r="BI1345">
            <v>12</v>
          </cell>
          <cell r="BJ1345">
            <v>0</v>
          </cell>
        </row>
        <row r="1346">
          <cell r="D1346" t="str">
            <v>Univerzita Komenského v Bratislave</v>
          </cell>
          <cell r="E1346" t="str">
            <v>Filozofická fakulta</v>
          </cell>
          <cell r="AN1346">
            <v>25</v>
          </cell>
          <cell r="AO1346">
            <v>29</v>
          </cell>
          <cell r="AP1346">
            <v>0</v>
          </cell>
          <cell r="AQ1346">
            <v>0</v>
          </cell>
          <cell r="AR1346">
            <v>25</v>
          </cell>
          <cell r="BF1346">
            <v>37.5</v>
          </cell>
          <cell r="BG1346">
            <v>37.5</v>
          </cell>
          <cell r="BH1346">
            <v>33.75</v>
          </cell>
          <cell r="BI1346">
            <v>29</v>
          </cell>
          <cell r="BJ1346">
            <v>0</v>
          </cell>
        </row>
        <row r="1347">
          <cell r="D1347" t="str">
            <v>Univerzita Komenského v Bratislave</v>
          </cell>
          <cell r="E1347" t="str">
            <v>Filozofická fakulta</v>
          </cell>
          <cell r="AN1347">
            <v>36</v>
          </cell>
          <cell r="AO1347">
            <v>38.5</v>
          </cell>
          <cell r="AP1347">
            <v>0</v>
          </cell>
          <cell r="AQ1347">
            <v>0</v>
          </cell>
          <cell r="AR1347">
            <v>36</v>
          </cell>
          <cell r="BF1347">
            <v>31.049999999999997</v>
          </cell>
          <cell r="BG1347">
            <v>46.574999999999996</v>
          </cell>
          <cell r="BH1347">
            <v>46.574999999999996</v>
          </cell>
          <cell r="BI1347">
            <v>38.5</v>
          </cell>
          <cell r="BJ1347">
            <v>0</v>
          </cell>
        </row>
        <row r="1348">
          <cell r="D1348" t="str">
            <v>Univerzita Komenského v Bratislave</v>
          </cell>
          <cell r="E1348" t="str">
            <v>Filozofická fakulta</v>
          </cell>
          <cell r="AN1348">
            <v>43</v>
          </cell>
          <cell r="AO1348">
            <v>46</v>
          </cell>
          <cell r="AP1348">
            <v>0</v>
          </cell>
          <cell r="AQ1348">
            <v>0</v>
          </cell>
          <cell r="AR1348">
            <v>43</v>
          </cell>
          <cell r="BF1348">
            <v>39.4</v>
          </cell>
          <cell r="BG1348">
            <v>40.975999999999999</v>
          </cell>
          <cell r="BH1348">
            <v>40.975999999999999</v>
          </cell>
          <cell r="BI1348">
            <v>46</v>
          </cell>
          <cell r="BJ1348">
            <v>0</v>
          </cell>
        </row>
        <row r="1349">
          <cell r="D1349" t="str">
            <v>Univerzita Komenského v Bratislave</v>
          </cell>
          <cell r="E1349" t="str">
            <v>Filozofická fakulta</v>
          </cell>
          <cell r="AN1349">
            <v>20</v>
          </cell>
          <cell r="AO1349">
            <v>24</v>
          </cell>
          <cell r="AP1349">
            <v>0</v>
          </cell>
          <cell r="AQ1349">
            <v>0</v>
          </cell>
          <cell r="AR1349">
            <v>20</v>
          </cell>
          <cell r="BF1349">
            <v>16.7</v>
          </cell>
          <cell r="BG1349">
            <v>16.7</v>
          </cell>
          <cell r="BH1349">
            <v>16.7</v>
          </cell>
          <cell r="BI1349">
            <v>24</v>
          </cell>
          <cell r="BJ1349">
            <v>0</v>
          </cell>
        </row>
        <row r="1350">
          <cell r="D1350" t="str">
            <v>Univerzita Komenského v Bratislave</v>
          </cell>
          <cell r="E1350" t="str">
            <v>Filozofická fakulta</v>
          </cell>
          <cell r="AN1350">
            <v>30</v>
          </cell>
          <cell r="AO1350">
            <v>37</v>
          </cell>
          <cell r="AP1350">
            <v>0</v>
          </cell>
          <cell r="AQ1350">
            <v>0</v>
          </cell>
          <cell r="AR1350">
            <v>30</v>
          </cell>
          <cell r="BF1350">
            <v>27.6</v>
          </cell>
          <cell r="BG1350">
            <v>27.6</v>
          </cell>
          <cell r="BH1350">
            <v>27.6</v>
          </cell>
          <cell r="BI1350">
            <v>37</v>
          </cell>
          <cell r="BJ1350">
            <v>0</v>
          </cell>
        </row>
        <row r="1351">
          <cell r="D1351" t="str">
            <v>Univerzita Komenského v Bratislave</v>
          </cell>
          <cell r="E1351" t="str">
            <v>Filozofická fakulta</v>
          </cell>
          <cell r="AN1351">
            <v>13</v>
          </cell>
          <cell r="AO1351">
            <v>14</v>
          </cell>
          <cell r="AP1351">
            <v>0</v>
          </cell>
          <cell r="AQ1351">
            <v>0</v>
          </cell>
          <cell r="AR1351">
            <v>13</v>
          </cell>
          <cell r="BF1351">
            <v>10.45</v>
          </cell>
          <cell r="BG1351">
            <v>11.390499999999999</v>
          </cell>
          <cell r="BH1351">
            <v>11.390499999999999</v>
          </cell>
          <cell r="BI1351">
            <v>14</v>
          </cell>
          <cell r="BJ1351">
            <v>0</v>
          </cell>
        </row>
        <row r="1352">
          <cell r="D1352" t="str">
            <v>Univerzita Komenského v Bratislave</v>
          </cell>
          <cell r="E1352" t="str">
            <v>Filozofická fakulta</v>
          </cell>
          <cell r="AN1352">
            <v>40</v>
          </cell>
          <cell r="AO1352">
            <v>43</v>
          </cell>
          <cell r="AP1352">
            <v>0</v>
          </cell>
          <cell r="AQ1352">
            <v>0</v>
          </cell>
          <cell r="AR1352">
            <v>40</v>
          </cell>
          <cell r="BF1352">
            <v>33.85</v>
          </cell>
          <cell r="BG1352">
            <v>36.896500000000003</v>
          </cell>
          <cell r="BH1352">
            <v>36.896500000000003</v>
          </cell>
          <cell r="BI1352">
            <v>43</v>
          </cell>
          <cell r="BJ1352">
            <v>0</v>
          </cell>
        </row>
        <row r="1353">
          <cell r="D1353" t="str">
            <v>Univerzita Komenského v Bratislave</v>
          </cell>
          <cell r="E1353" t="str">
            <v>Filozofická fakulta</v>
          </cell>
          <cell r="AN1353">
            <v>22</v>
          </cell>
          <cell r="AO1353">
            <v>29</v>
          </cell>
          <cell r="AP1353">
            <v>0</v>
          </cell>
          <cell r="AQ1353">
            <v>0</v>
          </cell>
          <cell r="AR1353">
            <v>22</v>
          </cell>
          <cell r="BF1353">
            <v>16.899999999999999</v>
          </cell>
          <cell r="BG1353">
            <v>16.899999999999999</v>
          </cell>
          <cell r="BH1353">
            <v>16.899999999999999</v>
          </cell>
          <cell r="BI1353">
            <v>29</v>
          </cell>
          <cell r="BJ1353">
            <v>0</v>
          </cell>
        </row>
        <row r="1354">
          <cell r="D1354" t="str">
            <v>Univerzita Komenského v Bratislave</v>
          </cell>
          <cell r="E1354" t="str">
            <v>Filozofická fakulta</v>
          </cell>
          <cell r="AN1354">
            <v>28.5</v>
          </cell>
          <cell r="AO1354">
            <v>32</v>
          </cell>
          <cell r="AP1354">
            <v>0</v>
          </cell>
          <cell r="AQ1354">
            <v>0</v>
          </cell>
          <cell r="AR1354">
            <v>28.5</v>
          </cell>
          <cell r="BF1354">
            <v>24.9</v>
          </cell>
          <cell r="BG1354">
            <v>37.349999999999994</v>
          </cell>
          <cell r="BH1354">
            <v>37.349999999999994</v>
          </cell>
          <cell r="BI1354">
            <v>32</v>
          </cell>
          <cell r="BJ1354">
            <v>0</v>
          </cell>
        </row>
        <row r="1355">
          <cell r="D1355" t="str">
            <v>Univerzita Komenského v Bratislave</v>
          </cell>
          <cell r="E1355" t="str">
            <v>Filozofická fakulta</v>
          </cell>
          <cell r="AN1355">
            <v>32</v>
          </cell>
          <cell r="AO1355">
            <v>39</v>
          </cell>
          <cell r="AP1355">
            <v>0</v>
          </cell>
          <cell r="AQ1355">
            <v>0</v>
          </cell>
          <cell r="AR1355">
            <v>32</v>
          </cell>
          <cell r="BF1355">
            <v>29</v>
          </cell>
          <cell r="BG1355">
            <v>29</v>
          </cell>
          <cell r="BH1355">
            <v>26.363636363636363</v>
          </cell>
          <cell r="BI1355">
            <v>39</v>
          </cell>
          <cell r="BJ1355">
            <v>0</v>
          </cell>
        </row>
        <row r="1356">
          <cell r="D1356" t="str">
            <v>Univerzita Komenského v Bratislave</v>
          </cell>
          <cell r="E1356" t="str">
            <v>Filozofická fakulta</v>
          </cell>
          <cell r="AN1356">
            <v>13.5</v>
          </cell>
          <cell r="AO1356">
            <v>14.5</v>
          </cell>
          <cell r="AP1356">
            <v>0</v>
          </cell>
          <cell r="AQ1356">
            <v>0</v>
          </cell>
          <cell r="AR1356">
            <v>13.5</v>
          </cell>
          <cell r="BF1356">
            <v>11.85</v>
          </cell>
          <cell r="BG1356">
            <v>17.774999999999999</v>
          </cell>
          <cell r="BH1356">
            <v>17.774999999999999</v>
          </cell>
          <cell r="BI1356">
            <v>14.5</v>
          </cell>
          <cell r="BJ1356">
            <v>0</v>
          </cell>
        </row>
        <row r="1357">
          <cell r="D1357" t="str">
            <v>Univerzita Komenského v Bratislave</v>
          </cell>
          <cell r="E1357" t="str">
            <v>Filozofická fakulta</v>
          </cell>
          <cell r="AN1357">
            <v>40</v>
          </cell>
          <cell r="AO1357">
            <v>45</v>
          </cell>
          <cell r="AP1357">
            <v>0</v>
          </cell>
          <cell r="AQ1357">
            <v>0</v>
          </cell>
          <cell r="AR1357">
            <v>40</v>
          </cell>
          <cell r="BF1357">
            <v>34.6</v>
          </cell>
          <cell r="BG1357">
            <v>34.6</v>
          </cell>
          <cell r="BH1357">
            <v>34.6</v>
          </cell>
          <cell r="BI1357">
            <v>45</v>
          </cell>
          <cell r="BJ1357">
            <v>0</v>
          </cell>
        </row>
        <row r="1358">
          <cell r="D1358" t="str">
            <v>Univerzita Komenského v Bratislave</v>
          </cell>
          <cell r="E1358" t="str">
            <v>Filozofická fakulta</v>
          </cell>
          <cell r="AN1358">
            <v>3.5</v>
          </cell>
          <cell r="AO1358">
            <v>4</v>
          </cell>
          <cell r="AP1358">
            <v>0</v>
          </cell>
          <cell r="AQ1358">
            <v>0</v>
          </cell>
          <cell r="AR1358">
            <v>3.5</v>
          </cell>
          <cell r="BF1358">
            <v>3.2</v>
          </cell>
          <cell r="BG1358">
            <v>4.8000000000000007</v>
          </cell>
          <cell r="BH1358">
            <v>4.8000000000000007</v>
          </cell>
          <cell r="BI1358">
            <v>4</v>
          </cell>
          <cell r="BJ1358">
            <v>0</v>
          </cell>
        </row>
        <row r="1359">
          <cell r="D1359" t="str">
            <v>Univerzita Komenského v Bratislave</v>
          </cell>
          <cell r="E1359" t="str">
            <v>Filozofická fakulta</v>
          </cell>
          <cell r="AN1359">
            <v>20</v>
          </cell>
          <cell r="AO1359">
            <v>22</v>
          </cell>
          <cell r="AP1359">
            <v>0</v>
          </cell>
          <cell r="AQ1359">
            <v>0</v>
          </cell>
          <cell r="AR1359">
            <v>20</v>
          </cell>
          <cell r="BF1359">
            <v>17</v>
          </cell>
          <cell r="BG1359">
            <v>25.5</v>
          </cell>
          <cell r="BH1359">
            <v>25.5</v>
          </cell>
          <cell r="BI1359">
            <v>22</v>
          </cell>
          <cell r="BJ1359">
            <v>0</v>
          </cell>
        </row>
        <row r="1360">
          <cell r="D1360" t="str">
            <v>Univerzita Komenského v Bratislave</v>
          </cell>
          <cell r="E1360" t="str">
            <v>Filozofická fakulta</v>
          </cell>
          <cell r="AN1360">
            <v>3</v>
          </cell>
          <cell r="AO1360">
            <v>4</v>
          </cell>
          <cell r="AP1360">
            <v>0</v>
          </cell>
          <cell r="AQ1360">
            <v>0</v>
          </cell>
          <cell r="AR1360">
            <v>3</v>
          </cell>
          <cell r="BF1360">
            <v>3</v>
          </cell>
          <cell r="BG1360">
            <v>3.57</v>
          </cell>
          <cell r="BH1360">
            <v>3.2454545454545451</v>
          </cell>
          <cell r="BI1360">
            <v>4</v>
          </cell>
          <cell r="BJ1360">
            <v>0</v>
          </cell>
        </row>
        <row r="1361">
          <cell r="D1361" t="str">
            <v>Univerzita Komenského v Bratislave</v>
          </cell>
          <cell r="E1361" t="str">
            <v>Filozofická fakulta</v>
          </cell>
          <cell r="AN1361">
            <v>20.5</v>
          </cell>
          <cell r="AO1361">
            <v>23</v>
          </cell>
          <cell r="AP1361">
            <v>0</v>
          </cell>
          <cell r="AQ1361">
            <v>0</v>
          </cell>
          <cell r="AR1361">
            <v>20.5</v>
          </cell>
          <cell r="BF1361">
            <v>30.75</v>
          </cell>
          <cell r="BG1361">
            <v>33.517500000000005</v>
          </cell>
          <cell r="BH1361">
            <v>33.517500000000005</v>
          </cell>
          <cell r="BI1361">
            <v>23</v>
          </cell>
          <cell r="BJ1361">
            <v>0</v>
          </cell>
        </row>
        <row r="1362">
          <cell r="D1362" t="str">
            <v>Univerzita Komenského v Bratislave</v>
          </cell>
          <cell r="E1362" t="str">
            <v>Filozofická fakulta</v>
          </cell>
          <cell r="AN1362">
            <v>13</v>
          </cell>
          <cell r="AO1362">
            <v>0</v>
          </cell>
          <cell r="AP1362">
            <v>0</v>
          </cell>
          <cell r="AQ1362">
            <v>0</v>
          </cell>
          <cell r="AR1362">
            <v>13</v>
          </cell>
          <cell r="BF1362">
            <v>39</v>
          </cell>
          <cell r="BG1362">
            <v>42.900000000000006</v>
          </cell>
          <cell r="BH1362">
            <v>42.900000000000006</v>
          </cell>
          <cell r="BI1362">
            <v>13</v>
          </cell>
          <cell r="BJ1362">
            <v>13</v>
          </cell>
        </row>
        <row r="1363">
          <cell r="D1363" t="str">
            <v>Univerzita Komenského v Bratislave</v>
          </cell>
          <cell r="E1363" t="str">
            <v>Filozofická fakulta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BF1363">
            <v>0</v>
          </cell>
          <cell r="BG1363">
            <v>0</v>
          </cell>
          <cell r="BH1363">
            <v>0</v>
          </cell>
          <cell r="BI1363">
            <v>2</v>
          </cell>
          <cell r="BJ1363">
            <v>0</v>
          </cell>
        </row>
        <row r="1364">
          <cell r="D1364" t="str">
            <v>Univerzita Komenského v Bratislave</v>
          </cell>
          <cell r="E1364" t="str">
            <v>Farmaceutická fakulta</v>
          </cell>
          <cell r="AN1364">
            <v>7</v>
          </cell>
          <cell r="AO1364">
            <v>0</v>
          </cell>
          <cell r="AP1364">
            <v>0</v>
          </cell>
          <cell r="AQ1364">
            <v>0</v>
          </cell>
          <cell r="AR1364">
            <v>7</v>
          </cell>
          <cell r="BF1364">
            <v>21</v>
          </cell>
          <cell r="BG1364">
            <v>44.73</v>
          </cell>
          <cell r="BH1364">
            <v>44.73</v>
          </cell>
          <cell r="BI1364">
            <v>7</v>
          </cell>
          <cell r="BJ1364">
            <v>7</v>
          </cell>
        </row>
        <row r="1365">
          <cell r="D1365" t="str">
            <v>Univerzita Komenského v Bratislave</v>
          </cell>
          <cell r="E1365" t="str">
            <v>Farmaceutická fakulta</v>
          </cell>
          <cell r="AN1365">
            <v>24</v>
          </cell>
          <cell r="AO1365">
            <v>0</v>
          </cell>
          <cell r="AP1365">
            <v>0</v>
          </cell>
          <cell r="AQ1365">
            <v>0</v>
          </cell>
          <cell r="AR1365">
            <v>24</v>
          </cell>
          <cell r="BF1365">
            <v>72</v>
          </cell>
          <cell r="BG1365">
            <v>153.35999999999999</v>
          </cell>
          <cell r="BH1365">
            <v>153.35999999999999</v>
          </cell>
          <cell r="BI1365">
            <v>24</v>
          </cell>
          <cell r="BJ1365">
            <v>24</v>
          </cell>
        </row>
        <row r="1366">
          <cell r="D1366" t="str">
            <v>Univerzita Komenského v Bratislave</v>
          </cell>
          <cell r="E1366" t="str">
            <v>Farmaceutická fakulta</v>
          </cell>
          <cell r="AN1366">
            <v>1</v>
          </cell>
          <cell r="AO1366">
            <v>0</v>
          </cell>
          <cell r="AP1366">
            <v>0</v>
          </cell>
          <cell r="AQ1366">
            <v>0</v>
          </cell>
          <cell r="AR1366">
            <v>0</v>
          </cell>
          <cell r="BF1366">
            <v>0</v>
          </cell>
          <cell r="BG1366">
            <v>0</v>
          </cell>
          <cell r="BH1366">
            <v>0</v>
          </cell>
          <cell r="BI1366">
            <v>7</v>
          </cell>
          <cell r="BJ1366">
            <v>0</v>
          </cell>
        </row>
        <row r="1367">
          <cell r="D1367" t="str">
            <v>Univerzita Komenského v Bratislave</v>
          </cell>
          <cell r="E1367" t="str">
            <v>Farmaceutická fakulta</v>
          </cell>
          <cell r="AN1367">
            <v>4</v>
          </cell>
          <cell r="AO1367">
            <v>0</v>
          </cell>
          <cell r="AP1367">
            <v>0</v>
          </cell>
          <cell r="AQ1367">
            <v>0</v>
          </cell>
          <cell r="AR1367">
            <v>4</v>
          </cell>
          <cell r="BF1367">
            <v>12</v>
          </cell>
          <cell r="BG1367">
            <v>25.56</v>
          </cell>
          <cell r="BH1367">
            <v>25.56</v>
          </cell>
          <cell r="BI1367">
            <v>4</v>
          </cell>
          <cell r="BJ1367">
            <v>4</v>
          </cell>
        </row>
        <row r="1368">
          <cell r="D1368" t="str">
            <v>Univerzita Komenského v Bratislave</v>
          </cell>
          <cell r="E1368" t="str">
            <v>Farmaceutická fakulta</v>
          </cell>
          <cell r="AN1368">
            <v>19</v>
          </cell>
          <cell r="AO1368">
            <v>24</v>
          </cell>
          <cell r="AP1368">
            <v>0</v>
          </cell>
          <cell r="AQ1368">
            <v>0</v>
          </cell>
          <cell r="AR1368">
            <v>19</v>
          </cell>
          <cell r="BF1368">
            <v>16.3</v>
          </cell>
          <cell r="BG1368">
            <v>24.124000000000002</v>
          </cell>
          <cell r="BH1368">
            <v>24.124000000000002</v>
          </cell>
          <cell r="BI1368">
            <v>24</v>
          </cell>
          <cell r="BJ1368">
            <v>0</v>
          </cell>
        </row>
        <row r="1369">
          <cell r="D1369" t="str">
            <v>Univerzita Komenského v Bratislave</v>
          </cell>
          <cell r="E1369" t="str">
            <v>Lekárska fakulta</v>
          </cell>
          <cell r="AN1369">
            <v>3</v>
          </cell>
          <cell r="AO1369">
            <v>0</v>
          </cell>
          <cell r="AP1369">
            <v>0</v>
          </cell>
          <cell r="AQ1369">
            <v>0</v>
          </cell>
          <cell r="AR1369">
            <v>3</v>
          </cell>
          <cell r="BF1369">
            <v>9</v>
          </cell>
          <cell r="BG1369">
            <v>30.69</v>
          </cell>
          <cell r="BH1369">
            <v>30.69</v>
          </cell>
          <cell r="BI1369">
            <v>3</v>
          </cell>
          <cell r="BJ1369">
            <v>3</v>
          </cell>
        </row>
        <row r="1370">
          <cell r="D1370" t="str">
            <v>Univerzita Komenského v Bratislave</v>
          </cell>
          <cell r="E1370" t="str">
            <v>Lekárska fakulta</v>
          </cell>
          <cell r="AN1370">
            <v>0</v>
          </cell>
          <cell r="AO1370">
            <v>0</v>
          </cell>
          <cell r="AP1370">
            <v>0</v>
          </cell>
          <cell r="AQ1370">
            <v>0</v>
          </cell>
          <cell r="AR1370">
            <v>0</v>
          </cell>
          <cell r="BF1370">
            <v>0</v>
          </cell>
          <cell r="BG1370">
            <v>0</v>
          </cell>
          <cell r="BH1370">
            <v>0</v>
          </cell>
          <cell r="BI1370">
            <v>11</v>
          </cell>
          <cell r="BJ1370">
            <v>0</v>
          </cell>
        </row>
        <row r="1371">
          <cell r="D1371" t="str">
            <v>Univerzita Komenského v Bratislave</v>
          </cell>
          <cell r="E1371" t="str">
            <v>Lekárska fakulta</v>
          </cell>
          <cell r="AN1371">
            <v>8</v>
          </cell>
          <cell r="AO1371">
            <v>0</v>
          </cell>
          <cell r="AP1371">
            <v>0</v>
          </cell>
          <cell r="AQ1371">
            <v>0</v>
          </cell>
          <cell r="AR1371">
            <v>8</v>
          </cell>
          <cell r="BF1371">
            <v>24</v>
          </cell>
          <cell r="BG1371">
            <v>81.84</v>
          </cell>
          <cell r="BH1371">
            <v>81.84</v>
          </cell>
          <cell r="BI1371">
            <v>8</v>
          </cell>
          <cell r="BJ1371">
            <v>8</v>
          </cell>
        </row>
        <row r="1372">
          <cell r="D1372" t="str">
            <v>Univerzita Komenského v Bratislave</v>
          </cell>
          <cell r="E1372" t="str">
            <v>Lekárska fakulta</v>
          </cell>
          <cell r="AN1372">
            <v>8</v>
          </cell>
          <cell r="AO1372">
            <v>0</v>
          </cell>
          <cell r="AP1372">
            <v>0</v>
          </cell>
          <cell r="AQ1372">
            <v>0</v>
          </cell>
          <cell r="AR1372">
            <v>8</v>
          </cell>
          <cell r="BF1372">
            <v>24</v>
          </cell>
          <cell r="BG1372">
            <v>81.84</v>
          </cell>
          <cell r="BH1372">
            <v>81.84</v>
          </cell>
          <cell r="BI1372">
            <v>8</v>
          </cell>
          <cell r="BJ1372">
            <v>8</v>
          </cell>
        </row>
        <row r="1373">
          <cell r="D1373" t="str">
            <v>Univerzita Komenského v Bratislave</v>
          </cell>
          <cell r="E1373" t="str">
            <v>Lekárska fakulta</v>
          </cell>
          <cell r="AN1373">
            <v>8</v>
          </cell>
          <cell r="AO1373">
            <v>0</v>
          </cell>
          <cell r="AP1373">
            <v>0</v>
          </cell>
          <cell r="AQ1373">
            <v>0</v>
          </cell>
          <cell r="AR1373">
            <v>8</v>
          </cell>
          <cell r="BF1373">
            <v>24</v>
          </cell>
          <cell r="BG1373">
            <v>81.84</v>
          </cell>
          <cell r="BH1373">
            <v>81.84</v>
          </cell>
          <cell r="BI1373">
            <v>8</v>
          </cell>
          <cell r="BJ1373">
            <v>8</v>
          </cell>
        </row>
        <row r="1374">
          <cell r="D1374" t="str">
            <v>Univerzita Komenského v Bratislave</v>
          </cell>
          <cell r="E1374" t="str">
            <v>Fakulta managementu</v>
          </cell>
          <cell r="AN1374">
            <v>383</v>
          </cell>
          <cell r="AO1374">
            <v>400</v>
          </cell>
          <cell r="AP1374">
            <v>0</v>
          </cell>
          <cell r="AQ1374">
            <v>0</v>
          </cell>
          <cell r="AR1374">
            <v>383</v>
          </cell>
          <cell r="BF1374">
            <v>574.5</v>
          </cell>
          <cell r="BG1374">
            <v>597.48</v>
          </cell>
          <cell r="BH1374">
            <v>547.68999999999994</v>
          </cell>
          <cell r="BI1374">
            <v>400</v>
          </cell>
          <cell r="BJ1374">
            <v>0</v>
          </cell>
        </row>
        <row r="1375">
          <cell r="D1375" t="str">
            <v>Univerzita Komenského v Bratislave</v>
          </cell>
          <cell r="E1375" t="str">
            <v>Právnická fakulta</v>
          </cell>
          <cell r="AN1375">
            <v>2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BF1375">
            <v>0</v>
          </cell>
          <cell r="BG1375">
            <v>0</v>
          </cell>
          <cell r="BH1375">
            <v>0</v>
          </cell>
          <cell r="BI1375">
            <v>142</v>
          </cell>
          <cell r="BJ1375">
            <v>0</v>
          </cell>
        </row>
        <row r="1376">
          <cell r="D1376" t="str">
            <v>Univerzita Komenského v Bratislave</v>
          </cell>
          <cell r="E1376" t="str">
            <v>Právnická fakulta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R1376">
            <v>0</v>
          </cell>
          <cell r="BF1376">
            <v>0</v>
          </cell>
          <cell r="BG1376">
            <v>0</v>
          </cell>
          <cell r="BH1376">
            <v>0</v>
          </cell>
          <cell r="BI1376">
            <v>44</v>
          </cell>
          <cell r="BJ1376">
            <v>0</v>
          </cell>
        </row>
        <row r="1377">
          <cell r="D1377" t="str">
            <v>Univerzita Komenského v Bratislave</v>
          </cell>
          <cell r="E1377" t="str">
            <v>Právnická fakulta</v>
          </cell>
          <cell r="AN1377">
            <v>0</v>
          </cell>
          <cell r="AO1377">
            <v>0</v>
          </cell>
          <cell r="AP1377">
            <v>0</v>
          </cell>
          <cell r="AQ1377">
            <v>0</v>
          </cell>
          <cell r="AR1377">
            <v>0</v>
          </cell>
          <cell r="BF1377">
            <v>0</v>
          </cell>
          <cell r="BG1377">
            <v>0</v>
          </cell>
          <cell r="BH1377">
            <v>0</v>
          </cell>
          <cell r="BI1377">
            <v>9</v>
          </cell>
          <cell r="BJ1377">
            <v>0</v>
          </cell>
        </row>
        <row r="1378">
          <cell r="D1378" t="str">
            <v>Univerzita Komenského v Bratislave</v>
          </cell>
          <cell r="E1378" t="str">
            <v>Právnická fakulta</v>
          </cell>
          <cell r="AN1378">
            <v>0</v>
          </cell>
          <cell r="AO1378">
            <v>0</v>
          </cell>
          <cell r="AP1378">
            <v>0</v>
          </cell>
          <cell r="AQ1378">
            <v>0</v>
          </cell>
          <cell r="AR1378">
            <v>0</v>
          </cell>
          <cell r="BF1378">
            <v>0</v>
          </cell>
          <cell r="BG1378">
            <v>0</v>
          </cell>
          <cell r="BH1378">
            <v>0</v>
          </cell>
          <cell r="BI1378">
            <v>9</v>
          </cell>
          <cell r="BJ1378">
            <v>0</v>
          </cell>
        </row>
        <row r="1379">
          <cell r="D1379" t="str">
            <v>Univerzita Komenského v Bratislave</v>
          </cell>
          <cell r="E1379" t="str">
            <v>Právnická fakulta</v>
          </cell>
          <cell r="AN1379">
            <v>12</v>
          </cell>
          <cell r="AO1379">
            <v>0</v>
          </cell>
          <cell r="AP1379">
            <v>0</v>
          </cell>
          <cell r="AQ1379">
            <v>0</v>
          </cell>
          <cell r="AR1379">
            <v>12</v>
          </cell>
          <cell r="BF1379">
            <v>48</v>
          </cell>
          <cell r="BG1379">
            <v>52.800000000000004</v>
          </cell>
          <cell r="BH1379">
            <v>52.800000000000004</v>
          </cell>
          <cell r="BI1379">
            <v>14</v>
          </cell>
          <cell r="BJ1379">
            <v>12</v>
          </cell>
        </row>
        <row r="1380">
          <cell r="D1380" t="str">
            <v>Univerzita Komenského v Bratislave</v>
          </cell>
          <cell r="E1380" t="str">
            <v>Právnická fakulta</v>
          </cell>
          <cell r="AN1380">
            <v>0</v>
          </cell>
          <cell r="AO1380">
            <v>0</v>
          </cell>
          <cell r="AP1380">
            <v>0</v>
          </cell>
          <cell r="AQ1380">
            <v>0</v>
          </cell>
          <cell r="AR1380">
            <v>0</v>
          </cell>
          <cell r="BF1380">
            <v>0</v>
          </cell>
          <cell r="BG1380">
            <v>0</v>
          </cell>
          <cell r="BH1380">
            <v>0</v>
          </cell>
          <cell r="BI1380">
            <v>2</v>
          </cell>
          <cell r="BJ1380">
            <v>0</v>
          </cell>
        </row>
        <row r="1381">
          <cell r="D1381" t="str">
            <v>Univerzita Komenského v Bratislave</v>
          </cell>
          <cell r="E1381" t="str">
            <v>Právnická fakulta</v>
          </cell>
          <cell r="AN1381">
            <v>0</v>
          </cell>
          <cell r="AO1381">
            <v>0</v>
          </cell>
          <cell r="AP1381">
            <v>0</v>
          </cell>
          <cell r="AQ1381">
            <v>0</v>
          </cell>
          <cell r="AR1381">
            <v>0</v>
          </cell>
          <cell r="BF1381">
            <v>0</v>
          </cell>
          <cell r="BG1381">
            <v>0</v>
          </cell>
          <cell r="BH1381">
            <v>0</v>
          </cell>
          <cell r="BI1381">
            <v>9</v>
          </cell>
          <cell r="BJ1381">
            <v>0</v>
          </cell>
        </row>
        <row r="1382">
          <cell r="D1382" t="str">
            <v>Univerzita Komenského v Bratislave</v>
          </cell>
          <cell r="E1382" t="str">
            <v>Pedagogická fakulta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75</v>
          </cell>
          <cell r="BJ1382">
            <v>0</v>
          </cell>
        </row>
        <row r="1383">
          <cell r="D1383" t="str">
            <v>Univerzita Komenského v Bratislave</v>
          </cell>
          <cell r="E1383" t="str">
            <v>Pedagogická fakulta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17</v>
          </cell>
          <cell r="BJ1383">
            <v>0</v>
          </cell>
        </row>
        <row r="1384">
          <cell r="D1384" t="str">
            <v>Univerzita Komenského v Bratislave</v>
          </cell>
          <cell r="E1384" t="str">
            <v>Pedagogická fakulta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BF1384">
            <v>0</v>
          </cell>
          <cell r="BG1384">
            <v>0</v>
          </cell>
          <cell r="BH1384">
            <v>0</v>
          </cell>
          <cell r="BI1384">
            <v>4</v>
          </cell>
          <cell r="BJ1384">
            <v>0</v>
          </cell>
        </row>
        <row r="1385">
          <cell r="D1385" t="str">
            <v>Univerzita Komenského v Bratislave</v>
          </cell>
          <cell r="E1385" t="str">
            <v>Pedagogická fakulta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BF1385">
            <v>0</v>
          </cell>
          <cell r="BG1385">
            <v>0</v>
          </cell>
          <cell r="BH1385">
            <v>0</v>
          </cell>
          <cell r="BI1385">
            <v>6.5</v>
          </cell>
          <cell r="BJ1385">
            <v>0</v>
          </cell>
        </row>
        <row r="1386">
          <cell r="D1386" t="str">
            <v>Univerzita Komenského v Bratislave</v>
          </cell>
          <cell r="E1386" t="str">
            <v>Pedagogická fakulta</v>
          </cell>
          <cell r="AN1386">
            <v>7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BF1386">
            <v>0</v>
          </cell>
          <cell r="BG1386">
            <v>0</v>
          </cell>
          <cell r="BH1386">
            <v>0</v>
          </cell>
          <cell r="BI1386">
            <v>7</v>
          </cell>
          <cell r="BJ1386">
            <v>0</v>
          </cell>
        </row>
        <row r="1387">
          <cell r="D1387" t="str">
            <v>Univerzita Komenského v Bratislave</v>
          </cell>
          <cell r="E1387" t="str">
            <v>Pedagogická fakulta</v>
          </cell>
          <cell r="AN1387">
            <v>2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BF1387">
            <v>0</v>
          </cell>
          <cell r="BG1387">
            <v>0</v>
          </cell>
          <cell r="BH1387">
            <v>0</v>
          </cell>
          <cell r="BI1387">
            <v>2</v>
          </cell>
          <cell r="BJ1387">
            <v>0</v>
          </cell>
        </row>
        <row r="1388">
          <cell r="D1388" t="str">
            <v>Univerzita Komenského v Bratislave</v>
          </cell>
          <cell r="E1388" t="str">
            <v>Pedagogická fakulta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238</v>
          </cell>
          <cell r="BJ1388">
            <v>0</v>
          </cell>
        </row>
        <row r="1389">
          <cell r="D1389" t="str">
            <v>Univerzita Komenského v Bratislave</v>
          </cell>
          <cell r="E1389" t="str">
            <v>Pedagogická fakulta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10</v>
          </cell>
          <cell r="BJ1389">
            <v>0</v>
          </cell>
        </row>
        <row r="1390">
          <cell r="D1390" t="str">
            <v>Univerzita Komenského v Bratislave</v>
          </cell>
          <cell r="E1390" t="str">
            <v>Pedagogická fakulta</v>
          </cell>
          <cell r="AN1390">
            <v>116</v>
          </cell>
          <cell r="AO1390">
            <v>121</v>
          </cell>
          <cell r="AP1390">
            <v>0</v>
          </cell>
          <cell r="AQ1390">
            <v>0</v>
          </cell>
          <cell r="AR1390">
            <v>116</v>
          </cell>
          <cell r="BF1390">
            <v>174</v>
          </cell>
          <cell r="BG1390">
            <v>207.06</v>
          </cell>
          <cell r="BH1390">
            <v>198.05739130434785</v>
          </cell>
          <cell r="BI1390">
            <v>121</v>
          </cell>
          <cell r="BJ1390">
            <v>0</v>
          </cell>
        </row>
        <row r="1391">
          <cell r="D1391" t="str">
            <v>Univerzita Komenského v Bratislave</v>
          </cell>
          <cell r="E1391" t="str">
            <v>Pedagogická fakulta</v>
          </cell>
          <cell r="AN1391">
            <v>4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4</v>
          </cell>
          <cell r="BJ1391">
            <v>0</v>
          </cell>
        </row>
        <row r="1392">
          <cell r="D1392" t="str">
            <v>Univerzita Komenského v Bratislave</v>
          </cell>
          <cell r="E1392" t="str">
            <v>Pedagogická fakulta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3.5</v>
          </cell>
          <cell r="BJ1392">
            <v>0</v>
          </cell>
        </row>
        <row r="1393">
          <cell r="D1393" t="str">
            <v>Univerzita Komenského v Bratislave</v>
          </cell>
          <cell r="E1393" t="str">
            <v>Pedagogická fakulta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BF1393">
            <v>0</v>
          </cell>
          <cell r="BG1393">
            <v>0</v>
          </cell>
          <cell r="BH1393">
            <v>0</v>
          </cell>
          <cell r="BI1393">
            <v>22</v>
          </cell>
          <cell r="BJ1393">
            <v>0</v>
          </cell>
        </row>
        <row r="1394">
          <cell r="D1394" t="str">
            <v>Univerzita Komenského v Bratislave</v>
          </cell>
          <cell r="E1394" t="str">
            <v>Pedagogická fakulta</v>
          </cell>
          <cell r="AN1394">
            <v>19</v>
          </cell>
          <cell r="AO1394">
            <v>20.5</v>
          </cell>
          <cell r="AP1394">
            <v>0</v>
          </cell>
          <cell r="AQ1394">
            <v>0</v>
          </cell>
          <cell r="AR1394">
            <v>19</v>
          </cell>
          <cell r="BF1394">
            <v>28.5</v>
          </cell>
          <cell r="BG1394">
            <v>33.914999999999999</v>
          </cell>
          <cell r="BH1394">
            <v>33.914999999999999</v>
          </cell>
          <cell r="BI1394">
            <v>20.5</v>
          </cell>
          <cell r="BJ1394">
            <v>0</v>
          </cell>
        </row>
        <row r="1395">
          <cell r="D1395" t="str">
            <v>Univerzita Komenského v Bratislave</v>
          </cell>
          <cell r="E1395" t="str">
            <v>Pedagogická fakulta</v>
          </cell>
          <cell r="AN1395">
            <v>25</v>
          </cell>
          <cell r="AO1395">
            <v>27.5</v>
          </cell>
          <cell r="AP1395">
            <v>0</v>
          </cell>
          <cell r="AQ1395">
            <v>0</v>
          </cell>
          <cell r="AR1395">
            <v>25</v>
          </cell>
          <cell r="BF1395">
            <v>37.5</v>
          </cell>
          <cell r="BG1395">
            <v>40.875</v>
          </cell>
          <cell r="BH1395">
            <v>39.24</v>
          </cell>
          <cell r="BI1395">
            <v>27.5</v>
          </cell>
          <cell r="BJ1395">
            <v>0</v>
          </cell>
        </row>
        <row r="1396">
          <cell r="D1396" t="str">
            <v>Univerzita Komenského v Bratislave</v>
          </cell>
          <cell r="E1396" t="str">
            <v>Pedagogická fakulta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80</v>
          </cell>
          <cell r="BJ1396">
            <v>0</v>
          </cell>
        </row>
        <row r="1397">
          <cell r="D1397" t="str">
            <v>Univerzita Komenského v Bratislave</v>
          </cell>
          <cell r="E1397" t="str">
            <v>Pedagogická fakulta</v>
          </cell>
          <cell r="AN1397">
            <v>0</v>
          </cell>
          <cell r="AO1397">
            <v>1</v>
          </cell>
          <cell r="AP1397">
            <v>0</v>
          </cell>
          <cell r="AQ1397">
            <v>0</v>
          </cell>
          <cell r="AR1397">
            <v>0</v>
          </cell>
          <cell r="BF1397">
            <v>0</v>
          </cell>
          <cell r="BG1397">
            <v>0</v>
          </cell>
          <cell r="BH1397">
            <v>0</v>
          </cell>
          <cell r="BI1397">
            <v>1</v>
          </cell>
          <cell r="BJ1397">
            <v>0</v>
          </cell>
        </row>
        <row r="1398">
          <cell r="D1398" t="str">
            <v>Univerzita Komenského v Bratislave</v>
          </cell>
          <cell r="E1398" t="str">
            <v>Pedagogická fakulta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2</v>
          </cell>
          <cell r="BJ1398">
            <v>0</v>
          </cell>
        </row>
        <row r="1399">
          <cell r="D1399" t="str">
            <v>Univerzita Komenského v Bratislave</v>
          </cell>
          <cell r="E1399" t="str">
            <v>Pedagogická fakulta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6</v>
          </cell>
          <cell r="BJ1399">
            <v>0</v>
          </cell>
        </row>
        <row r="1400">
          <cell r="D1400" t="str">
            <v>Univerzita Komenského v Bratislave</v>
          </cell>
          <cell r="E1400" t="str">
            <v>Pedagogická fakulta</v>
          </cell>
          <cell r="AN1400">
            <v>7</v>
          </cell>
          <cell r="AO1400">
            <v>9</v>
          </cell>
          <cell r="AP1400">
            <v>0</v>
          </cell>
          <cell r="AQ1400">
            <v>0</v>
          </cell>
          <cell r="AR1400">
            <v>7</v>
          </cell>
          <cell r="BF1400">
            <v>10.5</v>
          </cell>
          <cell r="BG1400">
            <v>11.445</v>
          </cell>
          <cell r="BH1400">
            <v>11.445</v>
          </cell>
          <cell r="BI1400">
            <v>9</v>
          </cell>
          <cell r="BJ1400">
            <v>0</v>
          </cell>
        </row>
        <row r="1401">
          <cell r="D1401" t="str">
            <v>Univerzita Komenského v Bratislave</v>
          </cell>
          <cell r="E1401" t="str">
            <v>Pedagogická fakulta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13</v>
          </cell>
          <cell r="BJ1401">
            <v>0</v>
          </cell>
        </row>
        <row r="1402">
          <cell r="D1402" t="str">
            <v>Univerzita Komenského v Bratislave</v>
          </cell>
          <cell r="E1402" t="str">
            <v>Pedagogická fakulta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8</v>
          </cell>
          <cell r="BJ1402">
            <v>0</v>
          </cell>
        </row>
        <row r="1403">
          <cell r="D1403" t="str">
            <v>Univerzita Komenského v Bratislave</v>
          </cell>
          <cell r="E1403" t="str">
            <v>Pedagogická fakulta</v>
          </cell>
          <cell r="AN1403">
            <v>18</v>
          </cell>
          <cell r="AO1403">
            <v>19</v>
          </cell>
          <cell r="AP1403">
            <v>0</v>
          </cell>
          <cell r="AQ1403">
            <v>0</v>
          </cell>
          <cell r="AR1403">
            <v>18</v>
          </cell>
          <cell r="BF1403">
            <v>27</v>
          </cell>
          <cell r="BG1403">
            <v>27</v>
          </cell>
          <cell r="BH1403">
            <v>24.923076923076923</v>
          </cell>
          <cell r="BI1403">
            <v>19</v>
          </cell>
          <cell r="BJ1403">
            <v>0</v>
          </cell>
        </row>
        <row r="1404">
          <cell r="D1404" t="str">
            <v>Univerzita Komenského v Bratislave</v>
          </cell>
          <cell r="E1404" t="str">
            <v>Pedagogická fakulta</v>
          </cell>
          <cell r="AN1404">
            <v>111</v>
          </cell>
          <cell r="AO1404">
            <v>120</v>
          </cell>
          <cell r="AP1404">
            <v>0</v>
          </cell>
          <cell r="AQ1404">
            <v>0</v>
          </cell>
          <cell r="AR1404">
            <v>111</v>
          </cell>
          <cell r="BF1404">
            <v>166.5</v>
          </cell>
          <cell r="BG1404">
            <v>198.13499999999999</v>
          </cell>
          <cell r="BH1404">
            <v>193.30243902439022</v>
          </cell>
          <cell r="BI1404">
            <v>120</v>
          </cell>
          <cell r="BJ1404">
            <v>0</v>
          </cell>
        </row>
        <row r="1405">
          <cell r="D1405" t="str">
            <v>Univerzita Komenského v Bratislave</v>
          </cell>
          <cell r="E1405" t="str">
            <v>Pedagogická fakulta</v>
          </cell>
          <cell r="AN1405">
            <v>15</v>
          </cell>
          <cell r="AO1405">
            <v>18</v>
          </cell>
          <cell r="AP1405">
            <v>0</v>
          </cell>
          <cell r="AQ1405">
            <v>0</v>
          </cell>
          <cell r="AR1405">
            <v>15</v>
          </cell>
          <cell r="BF1405">
            <v>22.5</v>
          </cell>
          <cell r="BG1405">
            <v>48.375</v>
          </cell>
          <cell r="BH1405">
            <v>44.34375</v>
          </cell>
          <cell r="BI1405">
            <v>18</v>
          </cell>
          <cell r="BJ1405">
            <v>0</v>
          </cell>
        </row>
        <row r="1406">
          <cell r="D1406" t="str">
            <v>Univerzita Komenského v Bratislave</v>
          </cell>
          <cell r="E1406" t="str">
            <v>Pedagogická fakulta</v>
          </cell>
          <cell r="AN1406">
            <v>1</v>
          </cell>
          <cell r="AO1406">
            <v>2</v>
          </cell>
          <cell r="AP1406">
            <v>0</v>
          </cell>
          <cell r="AQ1406">
            <v>0</v>
          </cell>
          <cell r="AR1406">
            <v>1</v>
          </cell>
          <cell r="BF1406">
            <v>1</v>
          </cell>
          <cell r="BG1406">
            <v>1.04</v>
          </cell>
          <cell r="BH1406">
            <v>1.04</v>
          </cell>
          <cell r="BI1406">
            <v>2</v>
          </cell>
          <cell r="BJ1406">
            <v>0</v>
          </cell>
        </row>
        <row r="1407">
          <cell r="D1407" t="str">
            <v>Univerzita Komenského v Bratislave</v>
          </cell>
          <cell r="E1407" t="str">
            <v>Pedagogická fakulta</v>
          </cell>
          <cell r="AN1407">
            <v>44</v>
          </cell>
          <cell r="AO1407">
            <v>50</v>
          </cell>
          <cell r="AP1407">
            <v>0</v>
          </cell>
          <cell r="AQ1407">
            <v>0</v>
          </cell>
          <cell r="AR1407">
            <v>44</v>
          </cell>
          <cell r="BF1407">
            <v>37.85</v>
          </cell>
          <cell r="BG1407">
            <v>45.041499999999999</v>
          </cell>
          <cell r="BH1407">
            <v>43.54011666666667</v>
          </cell>
          <cell r="BI1407">
            <v>50</v>
          </cell>
          <cell r="BJ1407">
            <v>0</v>
          </cell>
        </row>
        <row r="1408">
          <cell r="D1408" t="str">
            <v>Univerzita Komenského v Bratislave</v>
          </cell>
          <cell r="E1408" t="str">
            <v>Pedagogická fakulta</v>
          </cell>
          <cell r="AN1408">
            <v>65</v>
          </cell>
          <cell r="AO1408">
            <v>72.5</v>
          </cell>
          <cell r="AP1408">
            <v>0</v>
          </cell>
          <cell r="AQ1408">
            <v>0</v>
          </cell>
          <cell r="AR1408">
            <v>65</v>
          </cell>
          <cell r="BF1408">
            <v>56.3</v>
          </cell>
          <cell r="BG1408">
            <v>61.367000000000004</v>
          </cell>
          <cell r="BH1408">
            <v>61.367000000000004</v>
          </cell>
          <cell r="BI1408">
            <v>72.5</v>
          </cell>
          <cell r="BJ1408">
            <v>0</v>
          </cell>
        </row>
        <row r="1409">
          <cell r="D1409" t="str">
            <v>Univerzita Komenského v Bratislave</v>
          </cell>
          <cell r="E1409" t="str">
            <v>Pedagogická fakulta</v>
          </cell>
          <cell r="AN1409">
            <v>32</v>
          </cell>
          <cell r="AO1409">
            <v>36</v>
          </cell>
          <cell r="AP1409">
            <v>0</v>
          </cell>
          <cell r="AQ1409">
            <v>0</v>
          </cell>
          <cell r="AR1409">
            <v>32</v>
          </cell>
          <cell r="BF1409">
            <v>26.45</v>
          </cell>
          <cell r="BG1409">
            <v>31.475499999999997</v>
          </cell>
          <cell r="BH1409">
            <v>31.475499999999997</v>
          </cell>
          <cell r="BI1409">
            <v>36</v>
          </cell>
          <cell r="BJ1409">
            <v>0</v>
          </cell>
        </row>
        <row r="1410">
          <cell r="D1410" t="str">
            <v>Univerzita Komenského v Bratislave</v>
          </cell>
          <cell r="E1410" t="str">
            <v>Pedagogická fakulta</v>
          </cell>
          <cell r="AN1410">
            <v>2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2</v>
          </cell>
          <cell r="BJ1410">
            <v>0</v>
          </cell>
        </row>
        <row r="1411">
          <cell r="D1411" t="str">
            <v>Univerzita Komenského v Bratislave</v>
          </cell>
          <cell r="E1411" t="str">
            <v>Pedagogická fakulta</v>
          </cell>
          <cell r="AN1411">
            <v>215</v>
          </cell>
          <cell r="AO1411">
            <v>233</v>
          </cell>
          <cell r="AP1411">
            <v>0</v>
          </cell>
          <cell r="AQ1411">
            <v>0</v>
          </cell>
          <cell r="AR1411">
            <v>215</v>
          </cell>
          <cell r="BF1411">
            <v>191</v>
          </cell>
          <cell r="BG1411">
            <v>227.29</v>
          </cell>
          <cell r="BH1411">
            <v>227.29</v>
          </cell>
          <cell r="BI1411">
            <v>233</v>
          </cell>
          <cell r="BJ1411">
            <v>0</v>
          </cell>
        </row>
        <row r="1412">
          <cell r="D1412" t="str">
            <v>Univerzita Komenského v Bratislave</v>
          </cell>
          <cell r="E1412" t="str">
            <v>Pedagogická fakulta</v>
          </cell>
          <cell r="AN1412">
            <v>34</v>
          </cell>
          <cell r="AO1412">
            <v>39</v>
          </cell>
          <cell r="AP1412">
            <v>0</v>
          </cell>
          <cell r="AQ1412">
            <v>0</v>
          </cell>
          <cell r="AR1412">
            <v>34</v>
          </cell>
          <cell r="BF1412">
            <v>34</v>
          </cell>
          <cell r="BG1412">
            <v>40.46</v>
          </cell>
          <cell r="BH1412">
            <v>38.08</v>
          </cell>
          <cell r="BI1412">
            <v>39</v>
          </cell>
          <cell r="BJ1412">
            <v>0</v>
          </cell>
        </row>
        <row r="1413">
          <cell r="D1413" t="str">
            <v>Univerzita Komenského v Bratislave</v>
          </cell>
          <cell r="E1413" t="str">
            <v>Pedagogická fakulta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19</v>
          </cell>
          <cell r="BJ1413">
            <v>0</v>
          </cell>
        </row>
        <row r="1414">
          <cell r="D1414" t="str">
            <v>Univerzita Komenského v Bratislave</v>
          </cell>
          <cell r="E1414" t="str">
            <v>Pedagogická fakulta</v>
          </cell>
          <cell r="AN1414">
            <v>154</v>
          </cell>
          <cell r="AO1414">
            <v>165</v>
          </cell>
          <cell r="AP1414">
            <v>0</v>
          </cell>
          <cell r="AQ1414">
            <v>0</v>
          </cell>
          <cell r="AR1414">
            <v>154</v>
          </cell>
          <cell r="BF1414">
            <v>138.4</v>
          </cell>
          <cell r="BG1414">
            <v>164.696</v>
          </cell>
          <cell r="BH1414">
            <v>164.696</v>
          </cell>
          <cell r="BI1414">
            <v>165</v>
          </cell>
          <cell r="BJ1414">
            <v>0</v>
          </cell>
        </row>
        <row r="1415">
          <cell r="D1415" t="str">
            <v>Univerzita Komenského v Bratislave</v>
          </cell>
          <cell r="E1415" t="str">
            <v>Pedagogická fakulta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10</v>
          </cell>
          <cell r="BJ1415">
            <v>0</v>
          </cell>
        </row>
        <row r="1416">
          <cell r="D1416" t="str">
            <v>Univerzita Komenského v Bratislave</v>
          </cell>
          <cell r="E1416" t="str">
            <v>Pedagogická fakulta</v>
          </cell>
          <cell r="AN1416">
            <v>10.5</v>
          </cell>
          <cell r="AO1416">
            <v>12.5</v>
          </cell>
          <cell r="AP1416">
            <v>0</v>
          </cell>
          <cell r="AQ1416">
            <v>0</v>
          </cell>
          <cell r="AR1416">
            <v>10.5</v>
          </cell>
          <cell r="BF1416">
            <v>8.85</v>
          </cell>
          <cell r="BG1416">
            <v>19.0275</v>
          </cell>
          <cell r="BH1416">
            <v>19.0275</v>
          </cell>
          <cell r="BI1416">
            <v>12.5</v>
          </cell>
          <cell r="BJ1416">
            <v>0</v>
          </cell>
        </row>
        <row r="1417">
          <cell r="D1417" t="str">
            <v>Univerzita Komenského v Bratislave</v>
          </cell>
          <cell r="E1417" t="str">
            <v>Pedagogická fakulta</v>
          </cell>
          <cell r="AN1417">
            <v>57</v>
          </cell>
          <cell r="AO1417">
            <v>66</v>
          </cell>
          <cell r="AP1417">
            <v>0</v>
          </cell>
          <cell r="AQ1417">
            <v>0</v>
          </cell>
          <cell r="AR1417">
            <v>57</v>
          </cell>
          <cell r="BF1417">
            <v>51</v>
          </cell>
          <cell r="BG1417">
            <v>51</v>
          </cell>
          <cell r="BH1417">
            <v>48.315789473684212</v>
          </cell>
          <cell r="BI1417">
            <v>66</v>
          </cell>
          <cell r="BJ1417">
            <v>0</v>
          </cell>
        </row>
        <row r="1418">
          <cell r="D1418" t="str">
            <v>Univerzita Komenského v Bratislave</v>
          </cell>
          <cell r="E1418" t="str">
            <v>Pedagogická fakulta</v>
          </cell>
          <cell r="AN1418">
            <v>5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BF1418">
            <v>0</v>
          </cell>
          <cell r="BG1418">
            <v>0</v>
          </cell>
          <cell r="BH1418">
            <v>0</v>
          </cell>
          <cell r="BI1418">
            <v>5</v>
          </cell>
          <cell r="BJ1418">
            <v>0</v>
          </cell>
        </row>
        <row r="1419">
          <cell r="D1419" t="str">
            <v>Univerzita Komenského v Bratislave</v>
          </cell>
          <cell r="E1419" t="str">
            <v>Pedagogická fakulta</v>
          </cell>
          <cell r="AN1419">
            <v>2</v>
          </cell>
          <cell r="AO1419">
            <v>0</v>
          </cell>
          <cell r="AP1419">
            <v>0</v>
          </cell>
          <cell r="AQ1419">
            <v>0</v>
          </cell>
          <cell r="AR1419">
            <v>2</v>
          </cell>
          <cell r="BF1419">
            <v>8</v>
          </cell>
          <cell r="BG1419">
            <v>8.8000000000000007</v>
          </cell>
          <cell r="BH1419">
            <v>8.8000000000000007</v>
          </cell>
          <cell r="BI1419">
            <v>2</v>
          </cell>
          <cell r="BJ1419">
            <v>2</v>
          </cell>
        </row>
        <row r="1420">
          <cell r="D1420" t="str">
            <v>Univerzita sv. Cyrila a Metoda v Trnave</v>
          </cell>
          <cell r="E1420" t="str">
            <v>Fakulta sociálnych vied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BF1420">
            <v>0</v>
          </cell>
          <cell r="BG1420">
            <v>0</v>
          </cell>
          <cell r="BH1420">
            <v>0</v>
          </cell>
          <cell r="BI1420">
            <v>1</v>
          </cell>
          <cell r="BJ1420">
            <v>0</v>
          </cell>
        </row>
        <row r="1421">
          <cell r="D1421" t="str">
            <v>Univerzita sv. Cyrila a Metoda v Trnave</v>
          </cell>
          <cell r="E1421">
            <v>0</v>
          </cell>
          <cell r="AN1421">
            <v>0</v>
          </cell>
          <cell r="AO1421">
            <v>0</v>
          </cell>
          <cell r="AP1421">
            <v>0</v>
          </cell>
          <cell r="AQ1421">
            <v>0</v>
          </cell>
          <cell r="AR1421">
            <v>0</v>
          </cell>
          <cell r="BF1421">
            <v>0</v>
          </cell>
          <cell r="BG1421">
            <v>0</v>
          </cell>
          <cell r="BH1421">
            <v>0</v>
          </cell>
          <cell r="BI1421">
            <v>159</v>
          </cell>
          <cell r="BJ1421">
            <v>0</v>
          </cell>
        </row>
        <row r="1422">
          <cell r="D1422" t="str">
            <v>Univerzita sv. Cyrila a Metoda v Trnave</v>
          </cell>
          <cell r="E1422" t="str">
            <v>Fakulta sociálnych vied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BF1422">
            <v>0</v>
          </cell>
          <cell r="BG1422">
            <v>0</v>
          </cell>
          <cell r="BH1422">
            <v>0</v>
          </cell>
          <cell r="BI1422">
            <v>2</v>
          </cell>
          <cell r="BJ1422">
            <v>0</v>
          </cell>
        </row>
        <row r="1423">
          <cell r="D1423" t="str">
            <v>Univerzita sv. Cyrila a Metoda v Trnave</v>
          </cell>
          <cell r="E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BF1423">
            <v>0</v>
          </cell>
          <cell r="BG1423">
            <v>0</v>
          </cell>
          <cell r="BH1423">
            <v>0</v>
          </cell>
          <cell r="BI1423">
            <v>32</v>
          </cell>
          <cell r="BJ1423">
            <v>0</v>
          </cell>
        </row>
        <row r="1424">
          <cell r="D1424" t="str">
            <v>Univerzita sv. Cyrila a Metoda v Trnave</v>
          </cell>
          <cell r="E1424" t="str">
            <v>Fakulta masmediálnej komunikácie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BF1424">
            <v>0</v>
          </cell>
          <cell r="BG1424">
            <v>0</v>
          </cell>
          <cell r="BH1424">
            <v>0</v>
          </cell>
          <cell r="BI1424">
            <v>98</v>
          </cell>
          <cell r="BJ1424">
            <v>0</v>
          </cell>
        </row>
        <row r="1425">
          <cell r="D1425" t="str">
            <v>Univerzita sv. Cyrila a Metoda v Trnave</v>
          </cell>
          <cell r="E1425" t="str">
            <v>Filozofická fakulta</v>
          </cell>
          <cell r="AN1425">
            <v>5</v>
          </cell>
          <cell r="AO1425">
            <v>0</v>
          </cell>
          <cell r="AP1425">
            <v>0</v>
          </cell>
          <cell r="AQ1425">
            <v>0</v>
          </cell>
          <cell r="AR1425">
            <v>5</v>
          </cell>
          <cell r="BF1425">
            <v>15</v>
          </cell>
          <cell r="BG1425">
            <v>16.5</v>
          </cell>
          <cell r="BH1425">
            <v>16.5</v>
          </cell>
          <cell r="BI1425">
            <v>5</v>
          </cell>
          <cell r="BJ1425">
            <v>5</v>
          </cell>
        </row>
        <row r="1426">
          <cell r="D1426" t="str">
            <v>Univerzita sv. Cyrila a Metoda v Trnave</v>
          </cell>
          <cell r="E1426" t="str">
            <v>Fakulta prírodných vied</v>
          </cell>
          <cell r="AN1426">
            <v>7</v>
          </cell>
          <cell r="AO1426">
            <v>0</v>
          </cell>
          <cell r="AP1426">
            <v>0</v>
          </cell>
          <cell r="AQ1426">
            <v>7</v>
          </cell>
          <cell r="AR1426">
            <v>7</v>
          </cell>
          <cell r="BF1426">
            <v>21</v>
          </cell>
          <cell r="BG1426">
            <v>44.73</v>
          </cell>
          <cell r="BH1426">
            <v>44.73</v>
          </cell>
          <cell r="BI1426">
            <v>8</v>
          </cell>
          <cell r="BJ1426">
            <v>7</v>
          </cell>
        </row>
        <row r="1427">
          <cell r="D1427" t="str">
            <v>Univerzita sv. Cyrila a Metoda v Trnave</v>
          </cell>
          <cell r="E1427" t="str">
            <v>Fakulta sociálnych vied</v>
          </cell>
          <cell r="AN1427">
            <v>41</v>
          </cell>
          <cell r="AO1427">
            <v>47</v>
          </cell>
          <cell r="AP1427">
            <v>0</v>
          </cell>
          <cell r="AQ1427">
            <v>0</v>
          </cell>
          <cell r="AR1427">
            <v>41</v>
          </cell>
          <cell r="BF1427">
            <v>61.5</v>
          </cell>
          <cell r="BG1427">
            <v>61.5</v>
          </cell>
          <cell r="BH1427">
            <v>43.411764705882348</v>
          </cell>
          <cell r="BI1427">
            <v>47</v>
          </cell>
          <cell r="BJ1427">
            <v>0</v>
          </cell>
        </row>
        <row r="1428">
          <cell r="D1428" t="str">
            <v>Univerzita sv. Cyrila a Metoda v Trnave</v>
          </cell>
          <cell r="E1428" t="str">
            <v>Fakulta masmediálnej komunikácie</v>
          </cell>
          <cell r="AN1428">
            <v>194</v>
          </cell>
          <cell r="AO1428">
            <v>209</v>
          </cell>
          <cell r="AP1428">
            <v>0</v>
          </cell>
          <cell r="AQ1428">
            <v>0</v>
          </cell>
          <cell r="AR1428">
            <v>194</v>
          </cell>
          <cell r="BF1428">
            <v>291</v>
          </cell>
          <cell r="BG1428">
            <v>346.28999999999996</v>
          </cell>
          <cell r="BH1428">
            <v>291.08434782608691</v>
          </cell>
          <cell r="BI1428">
            <v>209</v>
          </cell>
          <cell r="BJ1428">
            <v>0</v>
          </cell>
        </row>
        <row r="1429">
          <cell r="D1429" t="str">
            <v>Univerzita sv. Cyrila a Metoda v Trnave</v>
          </cell>
          <cell r="E1429" t="str">
            <v>Fakulta masmediálnej komunikácie</v>
          </cell>
          <cell r="AN1429">
            <v>302</v>
          </cell>
          <cell r="AO1429">
            <v>311</v>
          </cell>
          <cell r="AP1429">
            <v>0</v>
          </cell>
          <cell r="AQ1429">
            <v>0</v>
          </cell>
          <cell r="AR1429">
            <v>302</v>
          </cell>
          <cell r="BF1429">
            <v>453</v>
          </cell>
          <cell r="BG1429">
            <v>539.06999999999994</v>
          </cell>
          <cell r="BH1429">
            <v>483.06272727272722</v>
          </cell>
          <cell r="BI1429">
            <v>311</v>
          </cell>
          <cell r="BJ1429">
            <v>0</v>
          </cell>
        </row>
        <row r="1430">
          <cell r="D1430" t="str">
            <v>Univerzita sv. Cyrila a Metoda v Trnave</v>
          </cell>
          <cell r="E1430" t="str">
            <v>Fakulta masmediálnej komunikácie</v>
          </cell>
          <cell r="AN1430">
            <v>47</v>
          </cell>
          <cell r="AO1430">
            <v>50</v>
          </cell>
          <cell r="AP1430">
            <v>0</v>
          </cell>
          <cell r="AQ1430">
            <v>0</v>
          </cell>
          <cell r="AR1430">
            <v>47</v>
          </cell>
          <cell r="BF1430">
            <v>70.5</v>
          </cell>
          <cell r="BG1430">
            <v>83.894999999999996</v>
          </cell>
          <cell r="BH1430">
            <v>83.894999999999996</v>
          </cell>
          <cell r="BI1430">
            <v>50</v>
          </cell>
          <cell r="BJ1430">
            <v>0</v>
          </cell>
        </row>
        <row r="1431">
          <cell r="D1431" t="str">
            <v>Univerzita sv. Cyrila a Metoda v Trnave</v>
          </cell>
          <cell r="E1431" t="str">
            <v>Fakulta masmediálnej komunikácie</v>
          </cell>
          <cell r="AN1431">
            <v>0</v>
          </cell>
          <cell r="AO1431">
            <v>0</v>
          </cell>
          <cell r="AP1431">
            <v>0</v>
          </cell>
          <cell r="AQ1431">
            <v>0</v>
          </cell>
          <cell r="AR1431">
            <v>0</v>
          </cell>
          <cell r="BF1431">
            <v>0</v>
          </cell>
          <cell r="BG1431">
            <v>0</v>
          </cell>
          <cell r="BH1431">
            <v>0</v>
          </cell>
          <cell r="BI1431">
            <v>5</v>
          </cell>
          <cell r="BJ1431">
            <v>0</v>
          </cell>
        </row>
        <row r="1432">
          <cell r="D1432" t="str">
            <v>Univerzita sv. Cyrila a Metoda v Trnave</v>
          </cell>
          <cell r="E1432" t="str">
            <v>Fakulta sociálnych vied</v>
          </cell>
          <cell r="AN1432">
            <v>59</v>
          </cell>
          <cell r="AO1432">
            <v>67</v>
          </cell>
          <cell r="AP1432">
            <v>0</v>
          </cell>
          <cell r="AQ1432">
            <v>0</v>
          </cell>
          <cell r="AR1432">
            <v>59</v>
          </cell>
          <cell r="BF1432">
            <v>41.3</v>
          </cell>
          <cell r="BG1432">
            <v>41.3</v>
          </cell>
          <cell r="BH1432">
            <v>41.3</v>
          </cell>
          <cell r="BI1432">
            <v>67</v>
          </cell>
          <cell r="BJ1432">
            <v>0</v>
          </cell>
        </row>
        <row r="1433">
          <cell r="D1433" t="str">
            <v>Univerzita sv. Cyrila a Metoda v Trnave</v>
          </cell>
          <cell r="E1433" t="str">
            <v>Fakulta prírodných vied</v>
          </cell>
          <cell r="AN1433">
            <v>18</v>
          </cell>
          <cell r="AO1433">
            <v>22</v>
          </cell>
          <cell r="AP1433">
            <v>22</v>
          </cell>
          <cell r="AQ1433">
            <v>18</v>
          </cell>
          <cell r="AR1433">
            <v>18</v>
          </cell>
          <cell r="BF1433">
            <v>13.5</v>
          </cell>
          <cell r="BG1433">
            <v>19.98</v>
          </cell>
          <cell r="BH1433">
            <v>19.98</v>
          </cell>
          <cell r="BI1433">
            <v>22</v>
          </cell>
          <cell r="BJ1433">
            <v>0</v>
          </cell>
        </row>
        <row r="1434">
          <cell r="D1434" t="str">
            <v>Univerzita sv. Cyrila a Metoda v Trnave</v>
          </cell>
          <cell r="E1434">
            <v>0</v>
          </cell>
          <cell r="AN1434">
            <v>39</v>
          </cell>
          <cell r="AO1434">
            <v>49</v>
          </cell>
          <cell r="AP1434">
            <v>0</v>
          </cell>
          <cell r="AQ1434">
            <v>0</v>
          </cell>
          <cell r="AR1434">
            <v>39</v>
          </cell>
          <cell r="BF1434">
            <v>36</v>
          </cell>
          <cell r="BG1434">
            <v>53.28</v>
          </cell>
          <cell r="BH1434">
            <v>50.963478260869564</v>
          </cell>
          <cell r="BI1434">
            <v>49</v>
          </cell>
          <cell r="BJ1434">
            <v>0</v>
          </cell>
        </row>
        <row r="1435">
          <cell r="D1435" t="str">
            <v>Univerzita sv. Cyrila a Metoda v Trnave</v>
          </cell>
          <cell r="E1435" t="str">
            <v>Filozofická fakulta</v>
          </cell>
          <cell r="AN1435">
            <v>0</v>
          </cell>
          <cell r="AO1435">
            <v>0</v>
          </cell>
          <cell r="AP1435">
            <v>0</v>
          </cell>
          <cell r="AQ1435">
            <v>0</v>
          </cell>
          <cell r="AR1435">
            <v>0</v>
          </cell>
          <cell r="BF1435">
            <v>0</v>
          </cell>
          <cell r="BG1435">
            <v>0</v>
          </cell>
          <cell r="BH1435">
            <v>0</v>
          </cell>
          <cell r="BI1435">
            <v>1.5</v>
          </cell>
          <cell r="BJ1435">
            <v>0</v>
          </cell>
        </row>
        <row r="1436">
          <cell r="D1436" t="str">
            <v>Univerzita sv. Cyrila a Metoda v Trnave</v>
          </cell>
          <cell r="E1436" t="str">
            <v>Filozofická fakulta</v>
          </cell>
          <cell r="AN1436">
            <v>0</v>
          </cell>
          <cell r="AO1436">
            <v>0</v>
          </cell>
          <cell r="AP1436">
            <v>0</v>
          </cell>
          <cell r="AQ1436">
            <v>0</v>
          </cell>
          <cell r="AR1436">
            <v>0</v>
          </cell>
          <cell r="BF1436">
            <v>0</v>
          </cell>
          <cell r="BG1436">
            <v>0</v>
          </cell>
          <cell r="BH1436">
            <v>0</v>
          </cell>
          <cell r="BI1436">
            <v>1.5</v>
          </cell>
          <cell r="BJ1436">
            <v>0</v>
          </cell>
        </row>
        <row r="1437">
          <cell r="D1437" t="str">
            <v>Univerzita sv. Cyrila a Metoda v Trnave</v>
          </cell>
          <cell r="E1437" t="str">
            <v>Filozofická fakulta</v>
          </cell>
          <cell r="AN1437">
            <v>0</v>
          </cell>
          <cell r="AO1437">
            <v>0</v>
          </cell>
          <cell r="AP1437">
            <v>0</v>
          </cell>
          <cell r="AQ1437">
            <v>0</v>
          </cell>
          <cell r="AR1437">
            <v>0</v>
          </cell>
          <cell r="BF1437">
            <v>0</v>
          </cell>
          <cell r="BG1437">
            <v>0</v>
          </cell>
          <cell r="BH1437">
            <v>0</v>
          </cell>
          <cell r="BI1437">
            <v>21</v>
          </cell>
          <cell r="BJ1437">
            <v>0</v>
          </cell>
        </row>
        <row r="1438">
          <cell r="D1438" t="str">
            <v>Univerzita sv. Cyrila a Metoda v Trnave</v>
          </cell>
          <cell r="E1438" t="str">
            <v>Fakulta masmediálnej komunikácie</v>
          </cell>
          <cell r="AN1438">
            <v>47</v>
          </cell>
          <cell r="AO1438">
            <v>56</v>
          </cell>
          <cell r="AP1438">
            <v>0</v>
          </cell>
          <cell r="AQ1438">
            <v>0</v>
          </cell>
          <cell r="AR1438">
            <v>47</v>
          </cell>
          <cell r="BF1438">
            <v>38.9</v>
          </cell>
          <cell r="BG1438">
            <v>46.290999999999997</v>
          </cell>
          <cell r="BH1438">
            <v>46.290999999999997</v>
          </cell>
          <cell r="BI1438">
            <v>56</v>
          </cell>
          <cell r="BJ1438">
            <v>0</v>
          </cell>
        </row>
        <row r="1439">
          <cell r="D1439" t="str">
            <v>Univerzita sv. Cyrila a Metoda v Trnave</v>
          </cell>
          <cell r="E1439" t="str">
            <v>Fakulta prírodných vied</v>
          </cell>
          <cell r="AN1439">
            <v>34</v>
          </cell>
          <cell r="AO1439">
            <v>38</v>
          </cell>
          <cell r="AP1439">
            <v>38</v>
          </cell>
          <cell r="AQ1439">
            <v>34</v>
          </cell>
          <cell r="AR1439">
            <v>34</v>
          </cell>
          <cell r="BF1439">
            <v>25.9</v>
          </cell>
          <cell r="BG1439">
            <v>38.332000000000001</v>
          </cell>
          <cell r="BH1439">
            <v>38.332000000000001</v>
          </cell>
          <cell r="BI1439">
            <v>38</v>
          </cell>
          <cell r="BJ1439">
            <v>0</v>
          </cell>
        </row>
        <row r="1440">
          <cell r="D1440" t="str">
            <v>Univerzita sv. Cyrila a Metoda v Trnave</v>
          </cell>
          <cell r="E1440" t="str">
            <v>Fakulta masmediálnej komunikácie</v>
          </cell>
          <cell r="AN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BF1440">
            <v>0</v>
          </cell>
          <cell r="BG1440">
            <v>0</v>
          </cell>
          <cell r="BH1440">
            <v>0</v>
          </cell>
          <cell r="BI1440">
            <v>21</v>
          </cell>
          <cell r="BJ1440">
            <v>0</v>
          </cell>
        </row>
        <row r="1441">
          <cell r="D1441" t="str">
            <v>Univerzita sv. Cyrila a Metoda v Trnave</v>
          </cell>
          <cell r="E1441" t="str">
            <v>Filozofická fakulta</v>
          </cell>
          <cell r="AN1441">
            <v>10.5</v>
          </cell>
          <cell r="AO1441">
            <v>13.5</v>
          </cell>
          <cell r="AP1441">
            <v>0</v>
          </cell>
          <cell r="AQ1441">
            <v>0</v>
          </cell>
          <cell r="AR1441">
            <v>10.5</v>
          </cell>
          <cell r="BF1441">
            <v>9.4499999999999993</v>
          </cell>
          <cell r="BG1441">
            <v>10.3005</v>
          </cell>
          <cell r="BH1441">
            <v>10.3005</v>
          </cell>
          <cell r="BI1441">
            <v>13.5</v>
          </cell>
          <cell r="BJ1441">
            <v>0</v>
          </cell>
        </row>
        <row r="1442">
          <cell r="D1442" t="str">
            <v>Univerzita sv. Cyrila a Metoda v Trnave</v>
          </cell>
          <cell r="E1442" t="str">
            <v>Filozofická fakulta</v>
          </cell>
          <cell r="AN1442">
            <v>13.5</v>
          </cell>
          <cell r="AO1442">
            <v>17</v>
          </cell>
          <cell r="AP1442">
            <v>0</v>
          </cell>
          <cell r="AQ1442">
            <v>0</v>
          </cell>
          <cell r="AR1442">
            <v>13.5</v>
          </cell>
          <cell r="BF1442">
            <v>12.15</v>
          </cell>
          <cell r="BG1442">
            <v>13.243500000000001</v>
          </cell>
          <cell r="BH1442">
            <v>13.243500000000001</v>
          </cell>
          <cell r="BI1442">
            <v>17</v>
          </cell>
          <cell r="BJ1442">
            <v>0</v>
          </cell>
        </row>
        <row r="1443">
          <cell r="D1443" t="str">
            <v>Univerzita sv. Cyrila a Metoda v Trnave</v>
          </cell>
          <cell r="E1443" t="str">
            <v>Filozofická fakulta</v>
          </cell>
          <cell r="AN1443">
            <v>0</v>
          </cell>
          <cell r="AO1443">
            <v>0</v>
          </cell>
          <cell r="AP1443">
            <v>0</v>
          </cell>
          <cell r="AQ1443">
            <v>0</v>
          </cell>
          <cell r="AR1443">
            <v>0</v>
          </cell>
          <cell r="BF1443">
            <v>0</v>
          </cell>
          <cell r="BG1443">
            <v>0</v>
          </cell>
          <cell r="BH1443">
            <v>0</v>
          </cell>
          <cell r="BI1443">
            <v>1</v>
          </cell>
          <cell r="BJ1443">
            <v>0</v>
          </cell>
        </row>
        <row r="1444">
          <cell r="D1444" t="str">
            <v>Univerzita sv. Cyrila a Metoda v Trnave</v>
          </cell>
          <cell r="E1444" t="str">
            <v>Fakulta masmediálnej komunikácie</v>
          </cell>
          <cell r="AN1444">
            <v>48</v>
          </cell>
          <cell r="AO1444">
            <v>49</v>
          </cell>
          <cell r="AP1444">
            <v>0</v>
          </cell>
          <cell r="AQ1444">
            <v>0</v>
          </cell>
          <cell r="AR1444">
            <v>48</v>
          </cell>
          <cell r="BF1444">
            <v>42</v>
          </cell>
          <cell r="BG1444">
            <v>49.98</v>
          </cell>
          <cell r="BH1444">
            <v>49.98</v>
          </cell>
          <cell r="BI1444">
            <v>49</v>
          </cell>
          <cell r="BJ1444">
            <v>0</v>
          </cell>
        </row>
        <row r="1445">
          <cell r="D1445" t="str">
            <v>Univerzita sv. Cyrila a Metoda v Trnave</v>
          </cell>
          <cell r="E1445">
            <v>0</v>
          </cell>
          <cell r="AN1445">
            <v>329</v>
          </cell>
          <cell r="AO1445">
            <v>341</v>
          </cell>
          <cell r="AP1445">
            <v>0</v>
          </cell>
          <cell r="AQ1445">
            <v>0</v>
          </cell>
          <cell r="AR1445">
            <v>329</v>
          </cell>
          <cell r="BF1445">
            <v>293</v>
          </cell>
          <cell r="BG1445">
            <v>629.94999999999993</v>
          </cell>
          <cell r="BH1445">
            <v>592.89411764705881</v>
          </cell>
          <cell r="BI1445">
            <v>341</v>
          </cell>
          <cell r="BJ1445">
            <v>0</v>
          </cell>
        </row>
        <row r="1446">
          <cell r="D1446" t="str">
            <v>Univerzita sv. Cyrila a Metoda v Trnave</v>
          </cell>
          <cell r="E1446" t="str">
            <v>Filozofická fakulta</v>
          </cell>
          <cell r="AN1446">
            <v>0</v>
          </cell>
          <cell r="AO1446">
            <v>0</v>
          </cell>
          <cell r="AP1446">
            <v>0</v>
          </cell>
          <cell r="AQ1446">
            <v>0</v>
          </cell>
          <cell r="AR1446">
            <v>0</v>
          </cell>
          <cell r="BF1446">
            <v>0</v>
          </cell>
          <cell r="BG1446">
            <v>0</v>
          </cell>
          <cell r="BH1446">
            <v>0</v>
          </cell>
          <cell r="BI1446">
            <v>0.5</v>
          </cell>
          <cell r="BJ1446">
            <v>0</v>
          </cell>
        </row>
        <row r="1447">
          <cell r="D1447" t="str">
            <v>Univerzita sv. Cyrila a Metoda v Trnave</v>
          </cell>
          <cell r="E1447" t="str">
            <v>Filozofická fakulta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BF1447">
            <v>0</v>
          </cell>
          <cell r="BG1447">
            <v>0</v>
          </cell>
          <cell r="BH1447">
            <v>0</v>
          </cell>
          <cell r="BI1447">
            <v>0.5</v>
          </cell>
          <cell r="BJ1447">
            <v>0</v>
          </cell>
        </row>
        <row r="1448">
          <cell r="D1448" t="str">
            <v>Univerzita sv. Cyrila a Metoda v Trnave</v>
          </cell>
          <cell r="E1448" t="str">
            <v>Filozofická fakulta</v>
          </cell>
          <cell r="AN1448">
            <v>18</v>
          </cell>
          <cell r="AO1448">
            <v>24</v>
          </cell>
          <cell r="AP1448">
            <v>0</v>
          </cell>
          <cell r="AQ1448">
            <v>0</v>
          </cell>
          <cell r="AR1448">
            <v>18</v>
          </cell>
          <cell r="BF1448">
            <v>14.399999999999999</v>
          </cell>
          <cell r="BG1448">
            <v>14.975999999999999</v>
          </cell>
          <cell r="BH1448">
            <v>13.103999999999999</v>
          </cell>
          <cell r="BI1448">
            <v>24</v>
          </cell>
          <cell r="BJ1448">
            <v>0</v>
          </cell>
        </row>
        <row r="1449">
          <cell r="D1449" t="str">
            <v>Univerzita sv. Cyrila a Metoda v Trnave</v>
          </cell>
          <cell r="E1449" t="str">
            <v>Filozofická fakulta</v>
          </cell>
          <cell r="AN1449">
            <v>8</v>
          </cell>
          <cell r="AO1449">
            <v>0</v>
          </cell>
          <cell r="AP1449">
            <v>0</v>
          </cell>
          <cell r="AQ1449">
            <v>0</v>
          </cell>
          <cell r="AR1449">
            <v>8</v>
          </cell>
          <cell r="BF1449">
            <v>32</v>
          </cell>
          <cell r="BG1449">
            <v>35.200000000000003</v>
          </cell>
          <cell r="BH1449">
            <v>35.200000000000003</v>
          </cell>
          <cell r="BI1449">
            <v>9</v>
          </cell>
          <cell r="BJ1449">
            <v>8</v>
          </cell>
        </row>
        <row r="1450">
          <cell r="D1450" t="str">
            <v>Slovenská technická univerzita v Bratislave</v>
          </cell>
          <cell r="E1450" t="str">
            <v>Materiálovotechnologická fakulta so sídlom v Trnave</v>
          </cell>
          <cell r="AN1450">
            <v>0</v>
          </cell>
          <cell r="AO1450">
            <v>0</v>
          </cell>
          <cell r="AP1450">
            <v>0</v>
          </cell>
          <cell r="AQ1450">
            <v>0</v>
          </cell>
          <cell r="AR1450">
            <v>0</v>
          </cell>
          <cell r="BF1450">
            <v>0</v>
          </cell>
          <cell r="BG1450">
            <v>0</v>
          </cell>
          <cell r="BH1450">
            <v>0</v>
          </cell>
          <cell r="BI1450">
            <v>4</v>
          </cell>
          <cell r="BJ1450">
            <v>0</v>
          </cell>
        </row>
        <row r="1451">
          <cell r="D1451" t="str">
            <v>Slovenská technická univerzita v Bratislave</v>
          </cell>
          <cell r="E1451" t="str">
            <v>Materiálovotechnologická fakulta so sídlom v Trnave</v>
          </cell>
          <cell r="AN1451">
            <v>58</v>
          </cell>
          <cell r="AO1451">
            <v>75</v>
          </cell>
          <cell r="AP1451">
            <v>75</v>
          </cell>
          <cell r="AQ1451">
            <v>58</v>
          </cell>
          <cell r="AR1451">
            <v>58</v>
          </cell>
          <cell r="BF1451">
            <v>49.599999999999994</v>
          </cell>
          <cell r="BG1451">
            <v>73.407999999999987</v>
          </cell>
          <cell r="BH1451">
            <v>73.407999999999987</v>
          </cell>
          <cell r="BI1451">
            <v>75</v>
          </cell>
          <cell r="BJ1451">
            <v>0</v>
          </cell>
        </row>
        <row r="1452">
          <cell r="D1452" t="str">
            <v>Slovenská technická univerzita v Bratislave</v>
          </cell>
          <cell r="E1452" t="str">
            <v>Materiálovotechnologická fakulta so sídlom v Trnave</v>
          </cell>
          <cell r="AN1452">
            <v>0</v>
          </cell>
          <cell r="AO1452">
            <v>0</v>
          </cell>
          <cell r="AP1452">
            <v>0</v>
          </cell>
          <cell r="AQ1452">
            <v>0</v>
          </cell>
          <cell r="AR1452">
            <v>0</v>
          </cell>
          <cell r="BF1452">
            <v>0</v>
          </cell>
          <cell r="BG1452">
            <v>0</v>
          </cell>
          <cell r="BH1452">
            <v>0</v>
          </cell>
          <cell r="BI1452">
            <v>7</v>
          </cell>
          <cell r="BJ1452">
            <v>0</v>
          </cell>
        </row>
        <row r="1453">
          <cell r="D1453" t="str">
            <v>Slovenská technická univerzita v Bratislave</v>
          </cell>
          <cell r="E1453" t="str">
            <v>Stavebná fakulta</v>
          </cell>
          <cell r="AN1453">
            <v>0</v>
          </cell>
          <cell r="AO1453">
            <v>0</v>
          </cell>
          <cell r="AP1453">
            <v>0</v>
          </cell>
          <cell r="AQ1453">
            <v>0</v>
          </cell>
          <cell r="AR1453">
            <v>0</v>
          </cell>
          <cell r="BF1453">
            <v>0</v>
          </cell>
          <cell r="BG1453">
            <v>0</v>
          </cell>
          <cell r="BH1453">
            <v>0</v>
          </cell>
          <cell r="BI1453">
            <v>2</v>
          </cell>
          <cell r="BJ1453">
            <v>0</v>
          </cell>
        </row>
        <row r="1454">
          <cell r="D1454" t="str">
            <v>Slovenská technická univerzita v Bratislave</v>
          </cell>
          <cell r="E1454" t="str">
            <v>Fakulta elektrotechniky a informatiky</v>
          </cell>
          <cell r="AN1454">
            <v>0</v>
          </cell>
          <cell r="AO1454">
            <v>0</v>
          </cell>
          <cell r="AP1454">
            <v>0</v>
          </cell>
          <cell r="AQ1454">
            <v>0</v>
          </cell>
          <cell r="AR1454">
            <v>0</v>
          </cell>
          <cell r="BF1454">
            <v>0</v>
          </cell>
          <cell r="BG1454">
            <v>0</v>
          </cell>
          <cell r="BH1454">
            <v>0</v>
          </cell>
          <cell r="BI1454">
            <v>10</v>
          </cell>
          <cell r="BJ1454">
            <v>0</v>
          </cell>
        </row>
        <row r="1455">
          <cell r="D1455" t="str">
            <v>Slovenská technická univerzita v Bratislave</v>
          </cell>
          <cell r="E1455" t="str">
            <v>Fakulta elektrotechniky a informatiky</v>
          </cell>
          <cell r="AN1455">
            <v>0</v>
          </cell>
          <cell r="AO1455">
            <v>0</v>
          </cell>
          <cell r="AP1455">
            <v>0</v>
          </cell>
          <cell r="AQ1455">
            <v>0</v>
          </cell>
          <cell r="AR1455">
            <v>0</v>
          </cell>
          <cell r="BF1455">
            <v>0</v>
          </cell>
          <cell r="BG1455">
            <v>0</v>
          </cell>
          <cell r="BH1455">
            <v>0</v>
          </cell>
          <cell r="BI1455">
            <v>2</v>
          </cell>
          <cell r="BJ1455">
            <v>0</v>
          </cell>
        </row>
        <row r="1456">
          <cell r="D1456" t="str">
            <v>Slovenská technická univerzita v Bratislave</v>
          </cell>
          <cell r="E1456" t="str">
            <v>Materiálovotechnologická fakulta so sídlom v Trnave</v>
          </cell>
          <cell r="AN1456">
            <v>49</v>
          </cell>
          <cell r="AO1456">
            <v>68</v>
          </cell>
          <cell r="AP1456">
            <v>68</v>
          </cell>
          <cell r="AQ1456">
            <v>49</v>
          </cell>
          <cell r="AR1456">
            <v>49</v>
          </cell>
          <cell r="BF1456">
            <v>39.4</v>
          </cell>
          <cell r="BG1456">
            <v>58.311999999999998</v>
          </cell>
          <cell r="BH1456">
            <v>58.311999999999998</v>
          </cell>
          <cell r="BI1456">
            <v>68</v>
          </cell>
          <cell r="BJ1456">
            <v>0</v>
          </cell>
        </row>
        <row r="1457">
          <cell r="D1457" t="str">
            <v>Slovenská technická univerzita v Bratislave</v>
          </cell>
          <cell r="E1457" t="str">
            <v>Fakulta architektúry a dizajnu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BF1457">
            <v>0</v>
          </cell>
          <cell r="BG1457">
            <v>0</v>
          </cell>
          <cell r="BH1457">
            <v>0</v>
          </cell>
          <cell r="BI1457">
            <v>2</v>
          </cell>
          <cell r="BJ1457">
            <v>0</v>
          </cell>
        </row>
        <row r="1458">
          <cell r="D1458" t="str">
            <v>Slovenská technická univerzita v Bratislave</v>
          </cell>
          <cell r="E1458" t="str">
            <v>Fakulta elektrotechniky a informatiky</v>
          </cell>
          <cell r="AN1458">
            <v>35</v>
          </cell>
          <cell r="AO1458">
            <v>48</v>
          </cell>
          <cell r="AP1458">
            <v>48</v>
          </cell>
          <cell r="AQ1458">
            <v>35</v>
          </cell>
          <cell r="AR1458">
            <v>35</v>
          </cell>
          <cell r="BF1458">
            <v>52.5</v>
          </cell>
          <cell r="BG1458">
            <v>77.7</v>
          </cell>
          <cell r="BH1458">
            <v>77.7</v>
          </cell>
          <cell r="BI1458">
            <v>48</v>
          </cell>
          <cell r="BJ1458">
            <v>0</v>
          </cell>
        </row>
        <row r="1459">
          <cell r="D1459" t="str">
            <v>Slovenská technická univerzita v Bratislave</v>
          </cell>
          <cell r="E1459" t="str">
            <v>Fakulta chemickej a potravinárskej technológie</v>
          </cell>
          <cell r="AN1459">
            <v>3</v>
          </cell>
          <cell r="AO1459">
            <v>0</v>
          </cell>
          <cell r="AP1459">
            <v>0</v>
          </cell>
          <cell r="AQ1459">
            <v>0</v>
          </cell>
          <cell r="AR1459">
            <v>3</v>
          </cell>
          <cell r="BF1459">
            <v>9</v>
          </cell>
          <cell r="BG1459">
            <v>19.169999999999998</v>
          </cell>
          <cell r="BH1459">
            <v>17.427272727272726</v>
          </cell>
          <cell r="BI1459">
            <v>3</v>
          </cell>
          <cell r="BJ1459">
            <v>3</v>
          </cell>
        </row>
        <row r="1460">
          <cell r="D1460" t="str">
            <v>Slovenská technická univerzita v Bratislave</v>
          </cell>
          <cell r="E1460" t="str">
            <v>Fakulta elektrotechniky a informatiky</v>
          </cell>
          <cell r="AN1460">
            <v>0</v>
          </cell>
          <cell r="AO1460">
            <v>0</v>
          </cell>
          <cell r="AP1460">
            <v>0</v>
          </cell>
          <cell r="AQ1460">
            <v>0</v>
          </cell>
          <cell r="AR1460">
            <v>0</v>
          </cell>
          <cell r="BF1460">
            <v>0</v>
          </cell>
          <cell r="BG1460">
            <v>0</v>
          </cell>
          <cell r="BH1460">
            <v>0</v>
          </cell>
          <cell r="BI1460">
            <v>3</v>
          </cell>
          <cell r="BJ1460">
            <v>0</v>
          </cell>
        </row>
        <row r="1461">
          <cell r="D1461" t="str">
            <v>Slovenská technická univerzita v Bratislave</v>
          </cell>
          <cell r="E1461" t="str">
            <v>Fakulta chemickej a potravinárskej technológie</v>
          </cell>
          <cell r="AN1461">
            <v>9</v>
          </cell>
          <cell r="AO1461">
            <v>0</v>
          </cell>
          <cell r="AP1461">
            <v>0</v>
          </cell>
          <cell r="AQ1461">
            <v>0</v>
          </cell>
          <cell r="AR1461">
            <v>9</v>
          </cell>
          <cell r="BF1461">
            <v>27</v>
          </cell>
          <cell r="BG1461">
            <v>57.51</v>
          </cell>
          <cell r="BH1461">
            <v>0</v>
          </cell>
          <cell r="BI1461">
            <v>9</v>
          </cell>
          <cell r="BJ1461">
            <v>9</v>
          </cell>
        </row>
        <row r="1462">
          <cell r="D1462" t="str">
            <v>Slovenská technická univerzita v Bratislave</v>
          </cell>
          <cell r="E1462" t="str">
            <v>Stavebná fakulta</v>
          </cell>
          <cell r="AN1462">
            <v>0</v>
          </cell>
          <cell r="AO1462">
            <v>0</v>
          </cell>
          <cell r="AP1462">
            <v>0</v>
          </cell>
          <cell r="AQ1462">
            <v>0</v>
          </cell>
          <cell r="AR1462">
            <v>0</v>
          </cell>
          <cell r="BF1462">
            <v>0</v>
          </cell>
          <cell r="BG1462">
            <v>0</v>
          </cell>
          <cell r="BH1462">
            <v>0</v>
          </cell>
          <cell r="BI1462">
            <v>1</v>
          </cell>
          <cell r="BJ1462">
            <v>0</v>
          </cell>
        </row>
        <row r="1463">
          <cell r="D1463" t="str">
            <v>Slovenská technická univerzita v Bratislave</v>
          </cell>
          <cell r="E1463" t="str">
            <v>Fakulta elektrotechniky a informatiky</v>
          </cell>
          <cell r="AN1463">
            <v>0</v>
          </cell>
          <cell r="AO1463">
            <v>0</v>
          </cell>
          <cell r="AP1463">
            <v>0</v>
          </cell>
          <cell r="AQ1463">
            <v>0</v>
          </cell>
          <cell r="AR1463">
            <v>0</v>
          </cell>
          <cell r="BF1463">
            <v>0</v>
          </cell>
          <cell r="BG1463">
            <v>0</v>
          </cell>
          <cell r="BH1463">
            <v>0</v>
          </cell>
          <cell r="BI1463">
            <v>2</v>
          </cell>
          <cell r="BJ1463">
            <v>0</v>
          </cell>
        </row>
        <row r="1464">
          <cell r="D1464" t="str">
            <v>Slovenská technická univerzita v Bratislave</v>
          </cell>
          <cell r="E1464" t="str">
            <v>Fakulta elektrotechniky a informatiky</v>
          </cell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BF1464">
            <v>0</v>
          </cell>
          <cell r="BG1464">
            <v>0</v>
          </cell>
          <cell r="BH1464">
            <v>0</v>
          </cell>
          <cell r="BI1464">
            <v>4</v>
          </cell>
          <cell r="BJ1464">
            <v>0</v>
          </cell>
        </row>
        <row r="1465">
          <cell r="D1465" t="str">
            <v>Slovenská technická univerzita v Bratislave</v>
          </cell>
          <cell r="E1465" t="str">
            <v>Stavebná fakulta</v>
          </cell>
          <cell r="AN1465">
            <v>6</v>
          </cell>
          <cell r="AO1465">
            <v>0</v>
          </cell>
          <cell r="AP1465">
            <v>0</v>
          </cell>
          <cell r="AQ1465">
            <v>6</v>
          </cell>
          <cell r="AR1465">
            <v>6</v>
          </cell>
          <cell r="BF1465">
            <v>18</v>
          </cell>
          <cell r="BG1465">
            <v>38.339999999999996</v>
          </cell>
          <cell r="BH1465">
            <v>38.339999999999996</v>
          </cell>
          <cell r="BI1465">
            <v>6</v>
          </cell>
          <cell r="BJ1465">
            <v>6</v>
          </cell>
        </row>
        <row r="1466">
          <cell r="D1466" t="str">
            <v>Slovenská technická univerzita v Bratislave</v>
          </cell>
          <cell r="E1466" t="str">
            <v>Stavebná fakulta</v>
          </cell>
          <cell r="AN1466">
            <v>7</v>
          </cell>
          <cell r="AO1466">
            <v>0</v>
          </cell>
          <cell r="AP1466">
            <v>0</v>
          </cell>
          <cell r="AQ1466">
            <v>0</v>
          </cell>
          <cell r="AR1466">
            <v>7</v>
          </cell>
          <cell r="BF1466">
            <v>21</v>
          </cell>
          <cell r="BG1466">
            <v>44.73</v>
          </cell>
          <cell r="BH1466">
            <v>0</v>
          </cell>
          <cell r="BI1466">
            <v>7</v>
          </cell>
          <cell r="BJ1466">
            <v>7</v>
          </cell>
        </row>
        <row r="1467">
          <cell r="D1467" t="str">
            <v>Slovenská technická univerzita v Bratislave</v>
          </cell>
          <cell r="E1467" t="str">
            <v>Fakulta elektrotechniky a informatiky</v>
          </cell>
          <cell r="AN1467">
            <v>6</v>
          </cell>
          <cell r="AO1467">
            <v>0</v>
          </cell>
          <cell r="AP1467">
            <v>0</v>
          </cell>
          <cell r="AQ1467">
            <v>6</v>
          </cell>
          <cell r="AR1467">
            <v>6</v>
          </cell>
          <cell r="BF1467">
            <v>24</v>
          </cell>
          <cell r="BG1467">
            <v>51.12</v>
          </cell>
          <cell r="BH1467">
            <v>51.12</v>
          </cell>
          <cell r="BI1467">
            <v>8</v>
          </cell>
          <cell r="BJ1467">
            <v>6</v>
          </cell>
        </row>
        <row r="1468">
          <cell r="D1468" t="str">
            <v>Slovenská technická univerzita v Bratislave</v>
          </cell>
          <cell r="E1468" t="str">
            <v>Fakulta chemickej a potravinárskej technológie</v>
          </cell>
          <cell r="AN1468">
            <v>4</v>
          </cell>
          <cell r="AO1468">
            <v>0</v>
          </cell>
          <cell r="AP1468">
            <v>0</v>
          </cell>
          <cell r="AQ1468">
            <v>0</v>
          </cell>
          <cell r="AR1468">
            <v>4</v>
          </cell>
          <cell r="BF1468">
            <v>12</v>
          </cell>
          <cell r="BG1468">
            <v>25.56</v>
          </cell>
          <cell r="BH1468">
            <v>22.364999999999998</v>
          </cell>
          <cell r="BI1468">
            <v>4</v>
          </cell>
          <cell r="BJ1468">
            <v>4</v>
          </cell>
        </row>
        <row r="1469">
          <cell r="D1469" t="str">
            <v>Slovenská technická univerzita v Bratislave</v>
          </cell>
          <cell r="E1469" t="str">
            <v>Fakulta chemickej a potravinárskej technológie</v>
          </cell>
          <cell r="AN1469">
            <v>18</v>
          </cell>
          <cell r="AO1469">
            <v>0</v>
          </cell>
          <cell r="AP1469">
            <v>0</v>
          </cell>
          <cell r="AQ1469">
            <v>0</v>
          </cell>
          <cell r="AR1469">
            <v>18</v>
          </cell>
          <cell r="BF1469">
            <v>54</v>
          </cell>
          <cell r="BG1469">
            <v>115.02</v>
          </cell>
          <cell r="BH1469">
            <v>86.265000000000001</v>
          </cell>
          <cell r="BI1469">
            <v>18</v>
          </cell>
          <cell r="BJ1469">
            <v>18</v>
          </cell>
        </row>
        <row r="1470">
          <cell r="D1470" t="str">
            <v>Slovenská technická univerzita v Bratislave</v>
          </cell>
          <cell r="E1470" t="str">
            <v>Fakulta chemickej a potravinárskej technológie</v>
          </cell>
          <cell r="AN1470">
            <v>18</v>
          </cell>
          <cell r="AO1470">
            <v>24</v>
          </cell>
          <cell r="AP1470">
            <v>24</v>
          </cell>
          <cell r="AQ1470">
            <v>18</v>
          </cell>
          <cell r="AR1470">
            <v>18</v>
          </cell>
          <cell r="BF1470">
            <v>27</v>
          </cell>
          <cell r="BG1470">
            <v>65.070000000000007</v>
          </cell>
          <cell r="BH1470">
            <v>65.070000000000007</v>
          </cell>
          <cell r="BI1470">
            <v>24</v>
          </cell>
          <cell r="BJ1470">
            <v>0</v>
          </cell>
        </row>
        <row r="1471">
          <cell r="D1471" t="str">
            <v>Slovenská technická univerzita v Bratislave</v>
          </cell>
          <cell r="E1471" t="str">
            <v>Fakulta elektrotechniky a informatiky</v>
          </cell>
          <cell r="AN1471">
            <v>183</v>
          </cell>
          <cell r="AO1471">
            <v>204</v>
          </cell>
          <cell r="AP1471">
            <v>204</v>
          </cell>
          <cell r="AQ1471">
            <v>183</v>
          </cell>
          <cell r="AR1471">
            <v>183</v>
          </cell>
          <cell r="BF1471">
            <v>274.5</v>
          </cell>
          <cell r="BG1471">
            <v>406.26</v>
          </cell>
          <cell r="BH1471">
            <v>386.28</v>
          </cell>
          <cell r="BI1471">
            <v>204</v>
          </cell>
          <cell r="BJ1471">
            <v>0</v>
          </cell>
        </row>
        <row r="1472">
          <cell r="D1472" t="str">
            <v>Slovenská technická univerzita v Bratislave</v>
          </cell>
          <cell r="E1472" t="str">
            <v>Stavebná fakulta</v>
          </cell>
          <cell r="AN1472">
            <v>45</v>
          </cell>
          <cell r="AO1472">
            <v>50</v>
          </cell>
          <cell r="AP1472">
            <v>0</v>
          </cell>
          <cell r="AQ1472">
            <v>0</v>
          </cell>
          <cell r="AR1472">
            <v>45</v>
          </cell>
          <cell r="BF1472">
            <v>67.5</v>
          </cell>
          <cell r="BG1472">
            <v>101.25</v>
          </cell>
          <cell r="BH1472">
            <v>92.045454545454547</v>
          </cell>
          <cell r="BI1472">
            <v>50</v>
          </cell>
          <cell r="BJ1472">
            <v>0</v>
          </cell>
        </row>
        <row r="1473">
          <cell r="D1473" t="str">
            <v>Slovenská technická univerzita v Bratislave</v>
          </cell>
          <cell r="E1473" t="str">
            <v>Stavebná fakulta</v>
          </cell>
          <cell r="AN1473">
            <v>102</v>
          </cell>
          <cell r="AO1473">
            <v>116</v>
          </cell>
          <cell r="AP1473">
            <v>0</v>
          </cell>
          <cell r="AQ1473">
            <v>0</v>
          </cell>
          <cell r="AR1473">
            <v>102</v>
          </cell>
          <cell r="BF1473">
            <v>153</v>
          </cell>
          <cell r="BG1473">
            <v>226.44</v>
          </cell>
          <cell r="BH1473">
            <v>208.07999999999998</v>
          </cell>
          <cell r="BI1473">
            <v>116</v>
          </cell>
          <cell r="BJ1473">
            <v>0</v>
          </cell>
        </row>
        <row r="1474">
          <cell r="D1474" t="str">
            <v>Slovenská technická univerzita v Bratislave</v>
          </cell>
          <cell r="E1474" t="str">
            <v>Strojnícka fakulta</v>
          </cell>
          <cell r="AN1474">
            <v>71</v>
          </cell>
          <cell r="AO1474">
            <v>80</v>
          </cell>
          <cell r="AP1474">
            <v>80</v>
          </cell>
          <cell r="AQ1474">
            <v>71</v>
          </cell>
          <cell r="AR1474">
            <v>71</v>
          </cell>
          <cell r="BF1474">
            <v>106.5</v>
          </cell>
          <cell r="BG1474">
            <v>157.62</v>
          </cell>
          <cell r="BH1474">
            <v>152.36600000000001</v>
          </cell>
          <cell r="BI1474">
            <v>80</v>
          </cell>
          <cell r="BJ1474">
            <v>0</v>
          </cell>
        </row>
        <row r="1475">
          <cell r="D1475" t="str">
            <v>Slovenská technická univerzita v Bratislave</v>
          </cell>
          <cell r="E1475" t="str">
            <v>Materiálovotechnologická fakulta so sídlom v Trnave</v>
          </cell>
          <cell r="AN1475">
            <v>4</v>
          </cell>
          <cell r="AO1475">
            <v>0</v>
          </cell>
          <cell r="AP1475">
            <v>0</v>
          </cell>
          <cell r="AQ1475">
            <v>0</v>
          </cell>
          <cell r="AR1475">
            <v>4</v>
          </cell>
          <cell r="BF1475">
            <v>12</v>
          </cell>
          <cell r="BG1475">
            <v>25.56</v>
          </cell>
          <cell r="BH1475">
            <v>22.152000000000001</v>
          </cell>
          <cell r="BI1475">
            <v>4</v>
          </cell>
          <cell r="BJ1475">
            <v>4</v>
          </cell>
        </row>
        <row r="1476">
          <cell r="D1476" t="str">
            <v>Slovenská technická univerzita v Bratislave</v>
          </cell>
          <cell r="E1476" t="str">
            <v>Materiálovotechnologická fakulta so sídlom v Trnave</v>
          </cell>
          <cell r="AN1476">
            <v>12</v>
          </cell>
          <cell r="AO1476">
            <v>0</v>
          </cell>
          <cell r="AP1476">
            <v>0</v>
          </cell>
          <cell r="AQ1476">
            <v>0</v>
          </cell>
          <cell r="AR1476">
            <v>12</v>
          </cell>
          <cell r="BF1476">
            <v>36</v>
          </cell>
          <cell r="BG1476">
            <v>76.679999999999993</v>
          </cell>
          <cell r="BH1476">
            <v>51.12</v>
          </cell>
          <cell r="BI1476">
            <v>12</v>
          </cell>
          <cell r="BJ1476">
            <v>12</v>
          </cell>
        </row>
        <row r="1477">
          <cell r="D1477" t="str">
            <v>Slovenská technická univerzita v Bratislave</v>
          </cell>
          <cell r="E1477" t="str">
            <v>Fakulta elektrotechniky a informatiky</v>
          </cell>
          <cell r="AN1477">
            <v>10</v>
          </cell>
          <cell r="AO1477">
            <v>0</v>
          </cell>
          <cell r="AP1477">
            <v>0</v>
          </cell>
          <cell r="AQ1477">
            <v>10</v>
          </cell>
          <cell r="AR1477">
            <v>10</v>
          </cell>
          <cell r="BF1477">
            <v>40</v>
          </cell>
          <cell r="BG1477">
            <v>85.199999999999989</v>
          </cell>
          <cell r="BH1477">
            <v>85.199999999999989</v>
          </cell>
          <cell r="BI1477">
            <v>11</v>
          </cell>
          <cell r="BJ1477">
            <v>10</v>
          </cell>
        </row>
        <row r="1478">
          <cell r="D1478" t="str">
            <v>Slovenská technická univerzita v Bratislave</v>
          </cell>
          <cell r="E1478" t="str">
            <v>Strojnícka fakulta</v>
          </cell>
          <cell r="AN1478">
            <v>5</v>
          </cell>
          <cell r="AO1478">
            <v>0</v>
          </cell>
          <cell r="AP1478">
            <v>0</v>
          </cell>
          <cell r="AQ1478">
            <v>5</v>
          </cell>
          <cell r="AR1478">
            <v>5</v>
          </cell>
          <cell r="BF1478">
            <v>20</v>
          </cell>
          <cell r="BG1478">
            <v>42.599999999999994</v>
          </cell>
          <cell r="BH1478">
            <v>42.599999999999994</v>
          </cell>
          <cell r="BI1478">
            <v>6</v>
          </cell>
          <cell r="BJ1478">
            <v>5</v>
          </cell>
        </row>
        <row r="1479">
          <cell r="D1479" t="str">
            <v>Slovenská technická univerzita v Bratislave</v>
          </cell>
          <cell r="E1479" t="str">
            <v>Strojnícka fakulta</v>
          </cell>
          <cell r="AN1479">
            <v>4</v>
          </cell>
          <cell r="AO1479">
            <v>0</v>
          </cell>
          <cell r="AP1479">
            <v>0</v>
          </cell>
          <cell r="AQ1479">
            <v>4</v>
          </cell>
          <cell r="AR1479">
            <v>4</v>
          </cell>
          <cell r="BF1479">
            <v>16</v>
          </cell>
          <cell r="BG1479">
            <v>34.08</v>
          </cell>
          <cell r="BH1479">
            <v>34.08</v>
          </cell>
          <cell r="BI1479">
            <v>5</v>
          </cell>
          <cell r="BJ1479">
            <v>4</v>
          </cell>
        </row>
        <row r="1480">
          <cell r="D1480" t="str">
            <v>Slovenská technická univerzita v Bratislave</v>
          </cell>
          <cell r="E1480" t="str">
            <v>Fakulta chemickej a potravinárskej technológie</v>
          </cell>
          <cell r="AN1480">
            <v>13</v>
          </cell>
          <cell r="AO1480">
            <v>0</v>
          </cell>
          <cell r="AP1480">
            <v>0</v>
          </cell>
          <cell r="AQ1480">
            <v>13</v>
          </cell>
          <cell r="AR1480">
            <v>13</v>
          </cell>
          <cell r="BF1480">
            <v>39</v>
          </cell>
          <cell r="BG1480">
            <v>83.07</v>
          </cell>
          <cell r="BH1480">
            <v>83.07</v>
          </cell>
          <cell r="BI1480">
            <v>13</v>
          </cell>
          <cell r="BJ1480">
            <v>13</v>
          </cell>
        </row>
        <row r="1481">
          <cell r="D1481" t="str">
            <v>Slovenská technická univerzita v Bratislave</v>
          </cell>
          <cell r="E1481" t="str">
            <v>Fakulta chemickej a potravinárskej technológie</v>
          </cell>
          <cell r="AN1481">
            <v>10</v>
          </cell>
          <cell r="AO1481">
            <v>0</v>
          </cell>
          <cell r="AP1481">
            <v>0</v>
          </cell>
          <cell r="AQ1481">
            <v>10</v>
          </cell>
          <cell r="AR1481">
            <v>10</v>
          </cell>
          <cell r="BF1481">
            <v>30</v>
          </cell>
          <cell r="BG1481">
            <v>63.9</v>
          </cell>
          <cell r="BH1481">
            <v>63.9</v>
          </cell>
          <cell r="BI1481">
            <v>10</v>
          </cell>
          <cell r="BJ1481">
            <v>10</v>
          </cell>
        </row>
        <row r="1482">
          <cell r="D1482" t="str">
            <v>Slovenská technická univerzita v Bratislave</v>
          </cell>
          <cell r="E1482" t="str">
            <v>Fakulta chemickej a potravinárskej technológie</v>
          </cell>
          <cell r="AN1482">
            <v>7</v>
          </cell>
          <cell r="AO1482">
            <v>0</v>
          </cell>
          <cell r="AP1482">
            <v>0</v>
          </cell>
          <cell r="AQ1482">
            <v>7</v>
          </cell>
          <cell r="AR1482">
            <v>7</v>
          </cell>
          <cell r="BF1482">
            <v>21</v>
          </cell>
          <cell r="BG1482">
            <v>44.73</v>
          </cell>
          <cell r="BH1482">
            <v>44.73</v>
          </cell>
          <cell r="BI1482">
            <v>7</v>
          </cell>
          <cell r="BJ1482">
            <v>7</v>
          </cell>
        </row>
        <row r="1483">
          <cell r="D1483" t="str">
            <v>Slovenská technická univerzita v Bratislave</v>
          </cell>
          <cell r="E1483" t="str">
            <v>Fakulta chemickej a potravinárskej technológie</v>
          </cell>
          <cell r="AN1483">
            <v>7</v>
          </cell>
          <cell r="AO1483">
            <v>0</v>
          </cell>
          <cell r="AP1483">
            <v>0</v>
          </cell>
          <cell r="AQ1483">
            <v>7</v>
          </cell>
          <cell r="AR1483">
            <v>7</v>
          </cell>
          <cell r="BF1483">
            <v>21</v>
          </cell>
          <cell r="BG1483">
            <v>44.73</v>
          </cell>
          <cell r="BH1483">
            <v>44.73</v>
          </cell>
          <cell r="BI1483">
            <v>7</v>
          </cell>
          <cell r="BJ1483">
            <v>7</v>
          </cell>
        </row>
        <row r="1484">
          <cell r="D1484" t="str">
            <v>Slovenská technická univerzita v Bratislave</v>
          </cell>
          <cell r="E1484" t="str">
            <v>Materiálovotechnologická fakulta so sídlom v Trnave</v>
          </cell>
          <cell r="AN1484">
            <v>1</v>
          </cell>
          <cell r="AO1484">
            <v>0</v>
          </cell>
          <cell r="AP1484">
            <v>0</v>
          </cell>
          <cell r="AQ1484">
            <v>0</v>
          </cell>
          <cell r="AR1484">
            <v>1</v>
          </cell>
          <cell r="BF1484">
            <v>3</v>
          </cell>
          <cell r="BG1484">
            <v>6.39</v>
          </cell>
          <cell r="BH1484">
            <v>5.5380000000000003</v>
          </cell>
          <cell r="BI1484">
            <v>1</v>
          </cell>
          <cell r="BJ1484">
            <v>1</v>
          </cell>
        </row>
        <row r="1485">
          <cell r="D1485" t="str">
            <v>Slovenská technická univerzita v Bratislave</v>
          </cell>
          <cell r="E1485" t="str">
            <v>Materiálovotechnologická fakulta so sídlom v Trnave</v>
          </cell>
          <cell r="AN1485">
            <v>49</v>
          </cell>
          <cell r="AO1485">
            <v>60</v>
          </cell>
          <cell r="AP1485">
            <v>0</v>
          </cell>
          <cell r="AQ1485">
            <v>0</v>
          </cell>
          <cell r="AR1485">
            <v>49</v>
          </cell>
          <cell r="BF1485">
            <v>73.5</v>
          </cell>
          <cell r="BG1485">
            <v>108.78</v>
          </cell>
          <cell r="BH1485">
            <v>99.181764705882358</v>
          </cell>
          <cell r="BI1485">
            <v>60</v>
          </cell>
          <cell r="BJ1485">
            <v>0</v>
          </cell>
        </row>
        <row r="1486">
          <cell r="D1486" t="str">
            <v>Slovenská technická univerzita v Bratislave</v>
          </cell>
          <cell r="E1486" t="str">
            <v>Materiálovotechnologická fakulta so sídlom v Trnave</v>
          </cell>
          <cell r="AN1486">
            <v>117</v>
          </cell>
          <cell r="AO1486">
            <v>146</v>
          </cell>
          <cell r="AP1486">
            <v>146</v>
          </cell>
          <cell r="AQ1486">
            <v>117</v>
          </cell>
          <cell r="AR1486">
            <v>117</v>
          </cell>
          <cell r="BF1486">
            <v>175.5</v>
          </cell>
          <cell r="BG1486">
            <v>259.74</v>
          </cell>
          <cell r="BH1486">
            <v>255.01745454545454</v>
          </cell>
          <cell r="BI1486">
            <v>146</v>
          </cell>
          <cell r="BJ1486">
            <v>0</v>
          </cell>
        </row>
        <row r="1487">
          <cell r="D1487" t="str">
            <v>Slovenská technická univerzita v Bratislave</v>
          </cell>
          <cell r="E1487" t="str">
            <v>Strojnícka fakulta</v>
          </cell>
          <cell r="AN1487">
            <v>4</v>
          </cell>
          <cell r="AO1487">
            <v>0</v>
          </cell>
          <cell r="AP1487">
            <v>0</v>
          </cell>
          <cell r="AQ1487">
            <v>4</v>
          </cell>
          <cell r="AR1487">
            <v>4</v>
          </cell>
          <cell r="BF1487">
            <v>16</v>
          </cell>
          <cell r="BG1487">
            <v>34.08</v>
          </cell>
          <cell r="BH1487">
            <v>34.08</v>
          </cell>
          <cell r="BI1487">
            <v>5</v>
          </cell>
          <cell r="BJ1487">
            <v>4</v>
          </cell>
        </row>
        <row r="1488">
          <cell r="D1488" t="str">
            <v>Slovenská technická univerzita v Bratislave</v>
          </cell>
          <cell r="E1488" t="str">
            <v>Materiálovotechnologická fakulta so sídlom v Trnave</v>
          </cell>
          <cell r="AN1488">
            <v>94</v>
          </cell>
          <cell r="AO1488">
            <v>103</v>
          </cell>
          <cell r="AP1488">
            <v>0</v>
          </cell>
          <cell r="AQ1488">
            <v>0</v>
          </cell>
          <cell r="AR1488">
            <v>94</v>
          </cell>
          <cell r="BF1488">
            <v>141</v>
          </cell>
          <cell r="BG1488">
            <v>208.68</v>
          </cell>
          <cell r="BH1488">
            <v>192.62769230769231</v>
          </cell>
          <cell r="BI1488">
            <v>103</v>
          </cell>
          <cell r="BJ1488">
            <v>0</v>
          </cell>
        </row>
        <row r="1489">
          <cell r="D1489" t="str">
            <v>Slovenská technická univerzita v Bratislave</v>
          </cell>
          <cell r="E1489" t="str">
            <v>Materiálovotechnologická fakulta so sídlom v Trnave</v>
          </cell>
          <cell r="AN1489">
            <v>27</v>
          </cell>
          <cell r="AO1489">
            <v>31</v>
          </cell>
          <cell r="AP1489">
            <v>0</v>
          </cell>
          <cell r="AQ1489">
            <v>0</v>
          </cell>
          <cell r="AR1489">
            <v>27</v>
          </cell>
          <cell r="BF1489">
            <v>40.5</v>
          </cell>
          <cell r="BG1489">
            <v>59.94</v>
          </cell>
          <cell r="BH1489">
            <v>49.041818181818179</v>
          </cell>
          <cell r="BI1489">
            <v>31</v>
          </cell>
          <cell r="BJ1489">
            <v>0</v>
          </cell>
        </row>
        <row r="1490">
          <cell r="D1490" t="str">
            <v>Slovenská technická univerzita v Bratislave</v>
          </cell>
          <cell r="E1490" t="str">
            <v>Stavebná fakulta</v>
          </cell>
          <cell r="AN1490">
            <v>206</v>
          </cell>
          <cell r="AO1490">
            <v>282</v>
          </cell>
          <cell r="AP1490">
            <v>282</v>
          </cell>
          <cell r="AQ1490">
            <v>206</v>
          </cell>
          <cell r="AR1490">
            <v>206</v>
          </cell>
          <cell r="BF1490">
            <v>167.89999999999998</v>
          </cell>
          <cell r="BG1490">
            <v>248.49199999999996</v>
          </cell>
          <cell r="BH1490">
            <v>245.0407222222222</v>
          </cell>
          <cell r="BI1490">
            <v>282</v>
          </cell>
          <cell r="BJ1490">
            <v>0</v>
          </cell>
        </row>
        <row r="1491">
          <cell r="D1491" t="str">
            <v>Slovenská technická univerzita v Bratislave</v>
          </cell>
          <cell r="E1491" t="str">
            <v>Fakulta chemickej a potravinárskej technológie</v>
          </cell>
          <cell r="AN1491">
            <v>201</v>
          </cell>
          <cell r="AO1491">
            <v>242</v>
          </cell>
          <cell r="AP1491">
            <v>242</v>
          </cell>
          <cell r="AQ1491">
            <v>201</v>
          </cell>
          <cell r="AR1491">
            <v>201</v>
          </cell>
          <cell r="BF1491">
            <v>172.8</v>
          </cell>
          <cell r="BG1491">
            <v>336.09600000000006</v>
          </cell>
          <cell r="BH1491">
            <v>336.09600000000006</v>
          </cell>
          <cell r="BI1491">
            <v>242</v>
          </cell>
          <cell r="BJ1491">
            <v>0</v>
          </cell>
        </row>
        <row r="1492">
          <cell r="D1492" t="str">
            <v>Slovenská technická univerzita v Bratislave</v>
          </cell>
          <cell r="E1492">
            <v>0</v>
          </cell>
          <cell r="AN1492">
            <v>33</v>
          </cell>
          <cell r="AO1492">
            <v>40</v>
          </cell>
          <cell r="AP1492">
            <v>0</v>
          </cell>
          <cell r="AQ1492">
            <v>33</v>
          </cell>
          <cell r="AR1492">
            <v>33</v>
          </cell>
          <cell r="BF1492">
            <v>28.799999999999997</v>
          </cell>
          <cell r="BG1492">
            <v>43.199999999999996</v>
          </cell>
          <cell r="BH1492">
            <v>43.199999999999996</v>
          </cell>
          <cell r="BI1492">
            <v>40</v>
          </cell>
          <cell r="BJ1492">
            <v>0</v>
          </cell>
        </row>
        <row r="1493">
          <cell r="D1493" t="str">
            <v>Slovenská technická univerzita v Bratislave</v>
          </cell>
          <cell r="E1493" t="str">
            <v>Stavebná fakulta</v>
          </cell>
          <cell r="AN1493">
            <v>0</v>
          </cell>
          <cell r="AO1493">
            <v>11</v>
          </cell>
          <cell r="AP1493">
            <v>11</v>
          </cell>
          <cell r="AQ1493">
            <v>0</v>
          </cell>
          <cell r="AR1493">
            <v>0</v>
          </cell>
          <cell r="BF1493">
            <v>0</v>
          </cell>
          <cell r="BG1493">
            <v>0</v>
          </cell>
          <cell r="BH1493">
            <v>0</v>
          </cell>
          <cell r="BI1493">
            <v>11</v>
          </cell>
          <cell r="BJ1493">
            <v>0</v>
          </cell>
        </row>
        <row r="1494">
          <cell r="D1494" t="str">
            <v>Slovenská technická univerzita v Bratislave</v>
          </cell>
          <cell r="E1494" t="str">
            <v>Fakulta chemickej a potravinárskej technológie</v>
          </cell>
          <cell r="AN1494">
            <v>71</v>
          </cell>
          <cell r="AO1494">
            <v>81</v>
          </cell>
          <cell r="AP1494">
            <v>81</v>
          </cell>
          <cell r="AQ1494">
            <v>71</v>
          </cell>
          <cell r="AR1494">
            <v>71</v>
          </cell>
          <cell r="BF1494">
            <v>60.5</v>
          </cell>
          <cell r="BG1494">
            <v>145.80500000000001</v>
          </cell>
          <cell r="BH1494">
            <v>141.86432432432434</v>
          </cell>
          <cell r="BI1494">
            <v>81</v>
          </cell>
          <cell r="BJ1494">
            <v>0</v>
          </cell>
        </row>
        <row r="1495">
          <cell r="D1495" t="str">
            <v>Slovenská technická univerzita v Bratislave</v>
          </cell>
          <cell r="E1495" t="str">
            <v>Fakulta elektrotechniky a informatiky</v>
          </cell>
          <cell r="AN1495">
            <v>19</v>
          </cell>
          <cell r="AO1495">
            <v>26</v>
          </cell>
          <cell r="AP1495">
            <v>26</v>
          </cell>
          <cell r="AQ1495">
            <v>19</v>
          </cell>
          <cell r="AR1495">
            <v>19</v>
          </cell>
          <cell r="BF1495">
            <v>15.1</v>
          </cell>
          <cell r="BG1495">
            <v>22.347999999999999</v>
          </cell>
          <cell r="BH1495">
            <v>22.347999999999999</v>
          </cell>
          <cell r="BI1495">
            <v>26</v>
          </cell>
          <cell r="BJ1495">
            <v>0</v>
          </cell>
        </row>
        <row r="1496">
          <cell r="D1496" t="str">
            <v>Slovenská technická univerzita v Bratislave</v>
          </cell>
          <cell r="E1496" t="str">
            <v>Fakulta chemickej a potravinárskej technológie</v>
          </cell>
          <cell r="AN1496">
            <v>15</v>
          </cell>
          <cell r="AO1496">
            <v>19</v>
          </cell>
          <cell r="AP1496">
            <v>19</v>
          </cell>
          <cell r="AQ1496">
            <v>15</v>
          </cell>
          <cell r="AR1496">
            <v>15</v>
          </cell>
          <cell r="BF1496">
            <v>12.899999999999999</v>
          </cell>
          <cell r="BG1496">
            <v>19.091999999999999</v>
          </cell>
          <cell r="BH1496">
            <v>19.091999999999999</v>
          </cell>
          <cell r="BI1496">
            <v>19</v>
          </cell>
          <cell r="BJ1496">
            <v>0</v>
          </cell>
        </row>
        <row r="1497">
          <cell r="D1497" t="str">
            <v>Slovenská technická univerzita v Bratislave</v>
          </cell>
          <cell r="E1497" t="str">
            <v>Fakulta chemickej a potravinárskej technológie</v>
          </cell>
          <cell r="AN1497">
            <v>104</v>
          </cell>
          <cell r="AO1497">
            <v>126</v>
          </cell>
          <cell r="AP1497">
            <v>126</v>
          </cell>
          <cell r="AQ1497">
            <v>104</v>
          </cell>
          <cell r="AR1497">
            <v>104</v>
          </cell>
          <cell r="BF1497">
            <v>89.9</v>
          </cell>
          <cell r="BG1497">
            <v>133.05200000000002</v>
          </cell>
          <cell r="BH1497">
            <v>133.05200000000002</v>
          </cell>
          <cell r="BI1497">
            <v>126</v>
          </cell>
          <cell r="BJ1497">
            <v>0</v>
          </cell>
        </row>
        <row r="1498">
          <cell r="D1498" t="str">
            <v>Slovenská technická univerzita v Bratislave</v>
          </cell>
          <cell r="E1498" t="str">
            <v>Materiálovotechnologická fakulta so sídlom v Trnave</v>
          </cell>
          <cell r="AN1498">
            <v>50</v>
          </cell>
          <cell r="AO1498">
            <v>72</v>
          </cell>
          <cell r="AP1498">
            <v>72</v>
          </cell>
          <cell r="AQ1498">
            <v>50</v>
          </cell>
          <cell r="AR1498">
            <v>50</v>
          </cell>
          <cell r="BF1498">
            <v>41.599999999999994</v>
          </cell>
          <cell r="BG1498">
            <v>61.567999999999991</v>
          </cell>
          <cell r="BH1498">
            <v>61.567999999999991</v>
          </cell>
          <cell r="BI1498">
            <v>72</v>
          </cell>
          <cell r="BJ1498">
            <v>0</v>
          </cell>
        </row>
        <row r="1499">
          <cell r="D1499" t="str">
            <v>Slovenská technická univerzita v Bratislave</v>
          </cell>
          <cell r="E1499" t="str">
            <v>Fakulta chemickej a potravinárskej technológie</v>
          </cell>
          <cell r="AN1499">
            <v>136</v>
          </cell>
          <cell r="AO1499">
            <v>179</v>
          </cell>
          <cell r="AP1499">
            <v>179</v>
          </cell>
          <cell r="AQ1499">
            <v>136</v>
          </cell>
          <cell r="AR1499">
            <v>136</v>
          </cell>
          <cell r="BF1499">
            <v>116.8</v>
          </cell>
          <cell r="BG1499">
            <v>172.864</v>
          </cell>
          <cell r="BH1499">
            <v>172.864</v>
          </cell>
          <cell r="BI1499">
            <v>179</v>
          </cell>
          <cell r="BJ1499">
            <v>0</v>
          </cell>
        </row>
        <row r="1500">
          <cell r="D1500" t="str">
            <v>Slovenská technická univerzita v Bratislave</v>
          </cell>
          <cell r="E1500" t="str">
            <v>Strojnícka fakulta</v>
          </cell>
          <cell r="AN1500">
            <v>65</v>
          </cell>
          <cell r="AO1500">
            <v>69</v>
          </cell>
          <cell r="AP1500">
            <v>69</v>
          </cell>
          <cell r="AQ1500">
            <v>65</v>
          </cell>
          <cell r="AR1500">
            <v>65</v>
          </cell>
          <cell r="BF1500">
            <v>51.8</v>
          </cell>
          <cell r="BG1500">
            <v>76.664000000000001</v>
          </cell>
          <cell r="BH1500">
            <v>76.664000000000001</v>
          </cell>
          <cell r="BI1500">
            <v>69</v>
          </cell>
          <cell r="BJ1500">
            <v>0</v>
          </cell>
        </row>
        <row r="1501">
          <cell r="D1501" t="str">
            <v>Slovenská technická univerzita v Bratislave</v>
          </cell>
          <cell r="E1501" t="str">
            <v>Fakulta chemickej a potravinárskej technológie</v>
          </cell>
          <cell r="AN1501">
            <v>0</v>
          </cell>
          <cell r="AO1501">
            <v>0</v>
          </cell>
          <cell r="AP1501">
            <v>0</v>
          </cell>
          <cell r="AQ1501">
            <v>0</v>
          </cell>
          <cell r="AR1501">
            <v>0</v>
          </cell>
          <cell r="BF1501">
            <v>0</v>
          </cell>
          <cell r="BG1501">
            <v>0</v>
          </cell>
          <cell r="BH1501">
            <v>0</v>
          </cell>
          <cell r="BI1501">
            <v>1</v>
          </cell>
          <cell r="BJ1501">
            <v>0</v>
          </cell>
        </row>
        <row r="1502">
          <cell r="D1502" t="str">
            <v>Slovenská technická univerzita v Bratislave</v>
          </cell>
          <cell r="E1502" t="str">
            <v>Strojnícka fakulta</v>
          </cell>
          <cell r="AN1502">
            <v>152</v>
          </cell>
          <cell r="AO1502">
            <v>184</v>
          </cell>
          <cell r="AP1502">
            <v>184</v>
          </cell>
          <cell r="AQ1502">
            <v>152</v>
          </cell>
          <cell r="AR1502">
            <v>152</v>
          </cell>
          <cell r="BF1502">
            <v>127.4</v>
          </cell>
          <cell r="BG1502">
            <v>188.55199999999999</v>
          </cell>
          <cell r="BH1502">
            <v>188.55199999999999</v>
          </cell>
          <cell r="BI1502">
            <v>184</v>
          </cell>
          <cell r="BJ1502">
            <v>0</v>
          </cell>
        </row>
        <row r="1503">
          <cell r="D1503" t="str">
            <v>Slovenská technická univerzita v Bratislave</v>
          </cell>
          <cell r="E1503" t="str">
            <v>Stavebná fakulta</v>
          </cell>
          <cell r="AN1503">
            <v>34</v>
          </cell>
          <cell r="AO1503">
            <v>46</v>
          </cell>
          <cell r="AP1503">
            <v>0</v>
          </cell>
          <cell r="AQ1503">
            <v>0</v>
          </cell>
          <cell r="AR1503">
            <v>34</v>
          </cell>
          <cell r="BF1503">
            <v>28.6</v>
          </cell>
          <cell r="BG1503">
            <v>42.328000000000003</v>
          </cell>
          <cell r="BH1503">
            <v>37.037000000000006</v>
          </cell>
          <cell r="BI1503">
            <v>46</v>
          </cell>
          <cell r="BJ1503">
            <v>0</v>
          </cell>
        </row>
        <row r="1504">
          <cell r="D1504" t="str">
            <v>Slovenská technická univerzita v Bratislave</v>
          </cell>
          <cell r="E1504" t="str">
            <v>Stavebná fakulta</v>
          </cell>
          <cell r="AN1504">
            <v>23</v>
          </cell>
          <cell r="AO1504">
            <v>30</v>
          </cell>
          <cell r="AP1504">
            <v>30</v>
          </cell>
          <cell r="AQ1504">
            <v>23</v>
          </cell>
          <cell r="AR1504">
            <v>23</v>
          </cell>
          <cell r="BF1504">
            <v>18.799999999999997</v>
          </cell>
          <cell r="BG1504">
            <v>27.823999999999995</v>
          </cell>
          <cell r="BH1504">
            <v>26.348484848484844</v>
          </cell>
          <cell r="BI1504">
            <v>30</v>
          </cell>
          <cell r="BJ1504">
            <v>0</v>
          </cell>
        </row>
        <row r="1505">
          <cell r="D1505" t="str">
            <v>Slovenská technická univerzita v Bratislave</v>
          </cell>
          <cell r="E1505">
            <v>0</v>
          </cell>
          <cell r="AN1505">
            <v>28</v>
          </cell>
          <cell r="AO1505">
            <v>37</v>
          </cell>
          <cell r="AP1505">
            <v>0</v>
          </cell>
          <cell r="AQ1505">
            <v>0</v>
          </cell>
          <cell r="AR1505">
            <v>28</v>
          </cell>
          <cell r="BF1505">
            <v>23.2</v>
          </cell>
          <cell r="BG1505">
            <v>24.128</v>
          </cell>
          <cell r="BH1505">
            <v>24.128</v>
          </cell>
          <cell r="BI1505">
            <v>37</v>
          </cell>
          <cell r="BJ1505">
            <v>0</v>
          </cell>
        </row>
        <row r="1506">
          <cell r="D1506" t="str">
            <v>Slovenská technická univerzita v Bratislave</v>
          </cell>
          <cell r="E1506" t="str">
            <v>Fakulta architektúry a dizajnu</v>
          </cell>
          <cell r="AN1506">
            <v>0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BF1506">
            <v>0</v>
          </cell>
          <cell r="BG1506">
            <v>0</v>
          </cell>
          <cell r="BH1506">
            <v>0</v>
          </cell>
          <cell r="BI1506">
            <v>4</v>
          </cell>
          <cell r="BJ1506">
            <v>0</v>
          </cell>
        </row>
        <row r="1507">
          <cell r="D1507" t="str">
            <v>Slovenská technická univerzita v Bratislave</v>
          </cell>
          <cell r="E1507" t="str">
            <v>Materiálovotechnologická fakulta so sídlom v Trnave</v>
          </cell>
          <cell r="AN1507">
            <v>57</v>
          </cell>
          <cell r="AO1507">
            <v>62</v>
          </cell>
          <cell r="AP1507">
            <v>62</v>
          </cell>
          <cell r="AQ1507">
            <v>57</v>
          </cell>
          <cell r="AR1507">
            <v>57</v>
          </cell>
          <cell r="BF1507">
            <v>45.9</v>
          </cell>
          <cell r="BG1507">
            <v>67.932000000000002</v>
          </cell>
          <cell r="BH1507">
            <v>67.932000000000002</v>
          </cell>
          <cell r="BI1507">
            <v>62</v>
          </cell>
          <cell r="BJ1507">
            <v>0</v>
          </cell>
        </row>
        <row r="1508">
          <cell r="D1508" t="str">
            <v>Slovenská technická univerzita v Bratislave</v>
          </cell>
          <cell r="E1508" t="str">
            <v>Materiálovotechnologická fakulta so sídlom v Trnave</v>
          </cell>
          <cell r="AN1508">
            <v>166</v>
          </cell>
          <cell r="AO1508">
            <v>215</v>
          </cell>
          <cell r="AP1508">
            <v>215</v>
          </cell>
          <cell r="AQ1508">
            <v>166</v>
          </cell>
          <cell r="AR1508">
            <v>166</v>
          </cell>
          <cell r="BF1508">
            <v>139.9</v>
          </cell>
          <cell r="BG1508">
            <v>207.05199999999999</v>
          </cell>
          <cell r="BH1508">
            <v>207.05199999999999</v>
          </cell>
          <cell r="BI1508">
            <v>215</v>
          </cell>
          <cell r="BJ1508">
            <v>0</v>
          </cell>
        </row>
        <row r="1509">
          <cell r="D1509" t="str">
            <v>Slovenská technická univerzita v Bratislave</v>
          </cell>
          <cell r="E1509" t="str">
            <v>Materiálovotechnologická fakulta so sídlom v Trnave</v>
          </cell>
          <cell r="AN1509">
            <v>45</v>
          </cell>
          <cell r="AO1509">
            <v>63</v>
          </cell>
          <cell r="AP1509">
            <v>0</v>
          </cell>
          <cell r="AQ1509">
            <v>0</v>
          </cell>
          <cell r="AR1509">
            <v>45</v>
          </cell>
          <cell r="BF1509">
            <v>37.200000000000003</v>
          </cell>
          <cell r="BG1509">
            <v>55.056000000000004</v>
          </cell>
          <cell r="BH1509">
            <v>51.385600000000004</v>
          </cell>
          <cell r="BI1509">
            <v>63</v>
          </cell>
          <cell r="BJ1509">
            <v>0</v>
          </cell>
        </row>
        <row r="1510">
          <cell r="D1510" t="str">
            <v>Slovenská technická univerzita v Bratislave</v>
          </cell>
          <cell r="E1510" t="str">
            <v>Fakulta elektrotechniky a informatiky</v>
          </cell>
          <cell r="AN1510">
            <v>63</v>
          </cell>
          <cell r="AO1510">
            <v>75</v>
          </cell>
          <cell r="AP1510">
            <v>75</v>
          </cell>
          <cell r="AQ1510">
            <v>63</v>
          </cell>
          <cell r="AR1510">
            <v>63</v>
          </cell>
          <cell r="BF1510">
            <v>51</v>
          </cell>
          <cell r="BG1510">
            <v>75.48</v>
          </cell>
          <cell r="BH1510">
            <v>75.48</v>
          </cell>
          <cell r="BI1510">
            <v>75</v>
          </cell>
          <cell r="BJ1510">
            <v>0</v>
          </cell>
        </row>
        <row r="1511">
          <cell r="D1511" t="str">
            <v>Slovenská technická univerzita v Bratislave</v>
          </cell>
          <cell r="E1511" t="str">
            <v>Materiálovotechnologická fakulta so sídlom v Trnave</v>
          </cell>
          <cell r="AN1511">
            <v>165</v>
          </cell>
          <cell r="AO1511">
            <v>200</v>
          </cell>
          <cell r="AP1511">
            <v>200</v>
          </cell>
          <cell r="AQ1511">
            <v>165</v>
          </cell>
          <cell r="AR1511">
            <v>165</v>
          </cell>
          <cell r="BF1511">
            <v>135.6</v>
          </cell>
          <cell r="BG1511">
            <v>200.68799999999999</v>
          </cell>
          <cell r="BH1511">
            <v>200.68799999999999</v>
          </cell>
          <cell r="BI1511">
            <v>200</v>
          </cell>
          <cell r="BJ1511">
            <v>0</v>
          </cell>
        </row>
        <row r="1512">
          <cell r="D1512" t="str">
            <v>Slovenská technická univerzita v Bratislave</v>
          </cell>
          <cell r="E1512" t="str">
            <v>Fakulta informatiky a informačných technológií</v>
          </cell>
          <cell r="AN1512">
            <v>26</v>
          </cell>
          <cell r="AO1512">
            <v>26</v>
          </cell>
          <cell r="AP1512">
            <v>26</v>
          </cell>
          <cell r="AQ1512">
            <v>26</v>
          </cell>
          <cell r="AR1512">
            <v>26</v>
          </cell>
          <cell r="BF1512">
            <v>26</v>
          </cell>
          <cell r="BG1512">
            <v>38.479999999999997</v>
          </cell>
          <cell r="BH1512">
            <v>38.065493716337521</v>
          </cell>
          <cell r="BI1512">
            <v>26</v>
          </cell>
          <cell r="BJ1512">
            <v>0</v>
          </cell>
        </row>
        <row r="1513">
          <cell r="D1513" t="str">
            <v>Slovenská technická univerzita v Bratislave</v>
          </cell>
          <cell r="E1513" t="str">
            <v>Fakulta informatiky a informačných technológií</v>
          </cell>
          <cell r="AN1513">
            <v>22</v>
          </cell>
          <cell r="AO1513">
            <v>26</v>
          </cell>
          <cell r="AP1513">
            <v>26</v>
          </cell>
          <cell r="AQ1513">
            <v>22</v>
          </cell>
          <cell r="AR1513">
            <v>22</v>
          </cell>
          <cell r="BF1513">
            <v>20.8</v>
          </cell>
          <cell r="BG1513">
            <v>30.783999999999999</v>
          </cell>
          <cell r="BH1513">
            <v>30.783999999999999</v>
          </cell>
          <cell r="BI1513">
            <v>26</v>
          </cell>
          <cell r="BJ1513">
            <v>0</v>
          </cell>
        </row>
        <row r="1514">
          <cell r="D1514" t="str">
            <v>Slovenská technická univerzita v Bratislave</v>
          </cell>
          <cell r="E1514" t="str">
            <v>Fakulta elektrotechniky a informatiky</v>
          </cell>
          <cell r="AN1514">
            <v>1</v>
          </cell>
          <cell r="AO1514">
            <v>0</v>
          </cell>
          <cell r="AP1514">
            <v>0</v>
          </cell>
          <cell r="AQ1514">
            <v>1</v>
          </cell>
          <cell r="AR1514">
            <v>1</v>
          </cell>
          <cell r="BF1514">
            <v>4</v>
          </cell>
          <cell r="BG1514">
            <v>8.52</v>
          </cell>
          <cell r="BH1514">
            <v>8.52</v>
          </cell>
          <cell r="BI1514">
            <v>2</v>
          </cell>
          <cell r="BJ1514">
            <v>1</v>
          </cell>
        </row>
        <row r="1515">
          <cell r="D1515" t="str">
            <v>Slovenská technická univerzita v Bratislave</v>
          </cell>
          <cell r="E1515" t="str">
            <v>Materiálovotechnologická fakulta so sídlom v Trnave</v>
          </cell>
          <cell r="AN1515">
            <v>58</v>
          </cell>
          <cell r="AO1515">
            <v>72</v>
          </cell>
          <cell r="AP1515">
            <v>72</v>
          </cell>
          <cell r="AQ1515">
            <v>58</v>
          </cell>
          <cell r="AR1515">
            <v>58</v>
          </cell>
          <cell r="BF1515">
            <v>44.8</v>
          </cell>
          <cell r="BG1515">
            <v>66.304000000000002</v>
          </cell>
          <cell r="BH1515">
            <v>66.304000000000002</v>
          </cell>
          <cell r="BI1515">
            <v>72</v>
          </cell>
          <cell r="BJ1515">
            <v>0</v>
          </cell>
        </row>
        <row r="1516">
          <cell r="D1516" t="str">
            <v>Technická univerzita vo Zvolene</v>
          </cell>
          <cell r="E1516" t="str">
            <v>Drevárska fakulta</v>
          </cell>
          <cell r="AN1516">
            <v>4</v>
          </cell>
          <cell r="AO1516">
            <v>0</v>
          </cell>
          <cell r="AP1516">
            <v>0</v>
          </cell>
          <cell r="AQ1516">
            <v>4</v>
          </cell>
          <cell r="AR1516">
            <v>4</v>
          </cell>
          <cell r="BF1516">
            <v>16</v>
          </cell>
          <cell r="BG1516">
            <v>34.08</v>
          </cell>
          <cell r="BH1516">
            <v>34.08</v>
          </cell>
          <cell r="BI1516">
            <v>5</v>
          </cell>
          <cell r="BJ1516">
            <v>4</v>
          </cell>
        </row>
        <row r="1517">
          <cell r="D1517" t="str">
            <v>Technická univerzita vo Zvolene</v>
          </cell>
          <cell r="E1517" t="str">
            <v>Fakulta techniky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BF1517">
            <v>0</v>
          </cell>
          <cell r="BG1517">
            <v>0</v>
          </cell>
          <cell r="BH1517">
            <v>0</v>
          </cell>
          <cell r="BI1517">
            <v>30</v>
          </cell>
          <cell r="BJ1517">
            <v>0</v>
          </cell>
        </row>
        <row r="1518">
          <cell r="D1518" t="str">
            <v>Technická univerzita vo Zvolene</v>
          </cell>
          <cell r="E1518" t="str">
            <v>Fakulta techniky</v>
          </cell>
          <cell r="AN1518">
            <v>6</v>
          </cell>
          <cell r="AO1518">
            <v>0</v>
          </cell>
          <cell r="AP1518">
            <v>0</v>
          </cell>
          <cell r="AQ1518">
            <v>6</v>
          </cell>
          <cell r="AR1518">
            <v>6</v>
          </cell>
          <cell r="BF1518">
            <v>24</v>
          </cell>
          <cell r="BG1518">
            <v>51.12</v>
          </cell>
          <cell r="BH1518">
            <v>51.12</v>
          </cell>
          <cell r="BI1518">
            <v>8</v>
          </cell>
          <cell r="BJ1518">
            <v>6</v>
          </cell>
        </row>
        <row r="1519">
          <cell r="D1519" t="str">
            <v>Technická univerzita vo Zvolene</v>
          </cell>
          <cell r="E1519" t="str">
            <v>Fakulta ekológie a environmentalistiky</v>
          </cell>
          <cell r="AN1519">
            <v>6</v>
          </cell>
          <cell r="AO1519">
            <v>0</v>
          </cell>
          <cell r="AP1519">
            <v>0</v>
          </cell>
          <cell r="AQ1519">
            <v>6</v>
          </cell>
          <cell r="AR1519">
            <v>6</v>
          </cell>
          <cell r="BF1519">
            <v>18</v>
          </cell>
          <cell r="BG1519">
            <v>38.339999999999996</v>
          </cell>
          <cell r="BH1519">
            <v>38.339999999999996</v>
          </cell>
          <cell r="BI1519">
            <v>6</v>
          </cell>
          <cell r="BJ1519">
            <v>6</v>
          </cell>
        </row>
        <row r="1520">
          <cell r="D1520" t="str">
            <v>Technická univerzita vo Zvolene</v>
          </cell>
          <cell r="E1520" t="str">
            <v>Drevárska fakulta</v>
          </cell>
          <cell r="AN1520">
            <v>0</v>
          </cell>
          <cell r="AO1520">
            <v>0</v>
          </cell>
          <cell r="AP1520">
            <v>0</v>
          </cell>
          <cell r="AQ1520">
            <v>0</v>
          </cell>
          <cell r="AR1520">
            <v>0</v>
          </cell>
          <cell r="BF1520">
            <v>0</v>
          </cell>
          <cell r="BG1520">
            <v>0</v>
          </cell>
          <cell r="BH1520">
            <v>0</v>
          </cell>
          <cell r="BI1520">
            <v>2</v>
          </cell>
          <cell r="BJ1520">
            <v>0</v>
          </cell>
        </row>
        <row r="1521">
          <cell r="D1521" t="str">
            <v>Technická univerzita vo Zvolene</v>
          </cell>
          <cell r="E1521">
            <v>0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BF1521">
            <v>0</v>
          </cell>
          <cell r="BG1521">
            <v>0</v>
          </cell>
          <cell r="BH1521">
            <v>0</v>
          </cell>
          <cell r="BI1521">
            <v>15</v>
          </cell>
          <cell r="BJ1521">
            <v>0</v>
          </cell>
        </row>
        <row r="1522">
          <cell r="D1522" t="str">
            <v>Technická univerzita vo Zvolene</v>
          </cell>
          <cell r="E1522" t="str">
            <v>Lesnícka fakulta</v>
          </cell>
          <cell r="AN1522">
            <v>61</v>
          </cell>
          <cell r="AO1522">
            <v>73</v>
          </cell>
          <cell r="AP1522">
            <v>0</v>
          </cell>
          <cell r="AQ1522">
            <v>0</v>
          </cell>
          <cell r="AR1522">
            <v>61</v>
          </cell>
          <cell r="BF1522">
            <v>53.8</v>
          </cell>
          <cell r="BG1522">
            <v>85.542000000000002</v>
          </cell>
          <cell r="BH1522">
            <v>82.690600000000003</v>
          </cell>
          <cell r="BI1522">
            <v>73</v>
          </cell>
          <cell r="BJ1522">
            <v>0</v>
          </cell>
        </row>
        <row r="1523">
          <cell r="D1523" t="str">
            <v>Technická univerzita vo Zvolene</v>
          </cell>
          <cell r="E1523" t="str">
            <v>Lesnícka fakulta</v>
          </cell>
          <cell r="AN1523">
            <v>200</v>
          </cell>
          <cell r="AO1523">
            <v>230</v>
          </cell>
          <cell r="AP1523">
            <v>0</v>
          </cell>
          <cell r="AQ1523">
            <v>0</v>
          </cell>
          <cell r="AR1523">
            <v>200</v>
          </cell>
          <cell r="BF1523">
            <v>174.2</v>
          </cell>
          <cell r="BG1523">
            <v>276.97800000000001</v>
          </cell>
          <cell r="BH1523">
            <v>267.25947368421055</v>
          </cell>
          <cell r="BI1523">
            <v>230</v>
          </cell>
          <cell r="BJ1523">
            <v>0</v>
          </cell>
        </row>
        <row r="1524">
          <cell r="D1524" t="str">
            <v>Technická univerzita vo Zvolene</v>
          </cell>
          <cell r="E1524" t="str">
            <v>Lesnícka fakulta</v>
          </cell>
          <cell r="AN1524">
            <v>0</v>
          </cell>
          <cell r="AO1524">
            <v>0</v>
          </cell>
          <cell r="AP1524">
            <v>0</v>
          </cell>
          <cell r="AQ1524">
            <v>0</v>
          </cell>
          <cell r="AR1524">
            <v>0</v>
          </cell>
          <cell r="BF1524">
            <v>0</v>
          </cell>
          <cell r="BG1524">
            <v>0</v>
          </cell>
          <cell r="BH1524">
            <v>0</v>
          </cell>
          <cell r="BI1524">
            <v>30</v>
          </cell>
          <cell r="BJ1524">
            <v>0</v>
          </cell>
        </row>
        <row r="1525">
          <cell r="D1525" t="str">
            <v>Technická univerzita vo Zvolene</v>
          </cell>
          <cell r="E1525" t="str">
            <v>Lesnícka fakulta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52</v>
          </cell>
          <cell r="BJ1525">
            <v>0</v>
          </cell>
        </row>
        <row r="1526">
          <cell r="D1526" t="str">
            <v>Technická univerzita vo Zvolene</v>
          </cell>
          <cell r="E1526" t="str">
            <v>Drevárska fakulta</v>
          </cell>
          <cell r="AN1526">
            <v>159</v>
          </cell>
          <cell r="AO1526">
            <v>190</v>
          </cell>
          <cell r="AP1526">
            <v>0</v>
          </cell>
          <cell r="AQ1526">
            <v>0</v>
          </cell>
          <cell r="AR1526">
            <v>159</v>
          </cell>
          <cell r="BF1526">
            <v>139.80000000000001</v>
          </cell>
          <cell r="BG1526">
            <v>206.90400000000002</v>
          </cell>
          <cell r="BH1526">
            <v>206.90400000000002</v>
          </cell>
          <cell r="BI1526">
            <v>190</v>
          </cell>
          <cell r="BJ1526">
            <v>0</v>
          </cell>
        </row>
        <row r="1527">
          <cell r="D1527" t="str">
            <v>Technická univerzita vo Zvolene</v>
          </cell>
          <cell r="E1527" t="str">
            <v>Drevárska fakulta</v>
          </cell>
          <cell r="AN1527">
            <v>0</v>
          </cell>
          <cell r="AO1527">
            <v>0</v>
          </cell>
          <cell r="AP1527">
            <v>0</v>
          </cell>
          <cell r="AQ1527">
            <v>0</v>
          </cell>
          <cell r="AR1527">
            <v>0</v>
          </cell>
          <cell r="BF1527">
            <v>0</v>
          </cell>
          <cell r="BG1527">
            <v>0</v>
          </cell>
          <cell r="BH1527">
            <v>0</v>
          </cell>
          <cell r="BI1527">
            <v>35</v>
          </cell>
          <cell r="BJ1527">
            <v>0</v>
          </cell>
        </row>
        <row r="1528">
          <cell r="D1528" t="str">
            <v>Technická univerzita vo Zvolene</v>
          </cell>
          <cell r="E1528" t="str">
            <v>Drevárska fakulta</v>
          </cell>
          <cell r="AN1528">
            <v>0</v>
          </cell>
          <cell r="AO1528">
            <v>0</v>
          </cell>
          <cell r="AP1528">
            <v>0</v>
          </cell>
          <cell r="AQ1528">
            <v>0</v>
          </cell>
          <cell r="AR1528">
            <v>0</v>
          </cell>
          <cell r="BF1528">
            <v>0</v>
          </cell>
          <cell r="BG1528">
            <v>0</v>
          </cell>
          <cell r="BH1528">
            <v>0</v>
          </cell>
          <cell r="BI1528">
            <v>48</v>
          </cell>
          <cell r="BJ1528">
            <v>0</v>
          </cell>
        </row>
        <row r="1529">
          <cell r="D1529" t="str">
            <v>Technická univerzita vo Zvolene</v>
          </cell>
          <cell r="E1529" t="str">
            <v>Drevárska fakulta</v>
          </cell>
          <cell r="AN1529">
            <v>0</v>
          </cell>
          <cell r="AO1529">
            <v>0</v>
          </cell>
          <cell r="AP1529">
            <v>0</v>
          </cell>
          <cell r="AQ1529">
            <v>0</v>
          </cell>
          <cell r="AR1529">
            <v>0</v>
          </cell>
          <cell r="BF1529">
            <v>0</v>
          </cell>
          <cell r="BG1529">
            <v>0</v>
          </cell>
          <cell r="BH1529">
            <v>0</v>
          </cell>
          <cell r="BI1529">
            <v>47</v>
          </cell>
          <cell r="BJ1529">
            <v>0</v>
          </cell>
        </row>
        <row r="1530">
          <cell r="D1530" t="str">
            <v>Technická univerzita vo Zvolene</v>
          </cell>
          <cell r="E1530" t="str">
            <v>Drevárska fakulta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BF1530">
            <v>0</v>
          </cell>
          <cell r="BG1530">
            <v>0</v>
          </cell>
          <cell r="BH1530">
            <v>0</v>
          </cell>
          <cell r="BI1530">
            <v>16</v>
          </cell>
          <cell r="BJ1530">
            <v>0</v>
          </cell>
        </row>
        <row r="1531">
          <cell r="D1531" t="str">
            <v>Technická univerzita vo Zvolene</v>
          </cell>
          <cell r="E1531" t="str">
            <v>Fakulta techniky</v>
          </cell>
          <cell r="AN1531">
            <v>0</v>
          </cell>
          <cell r="AO1531">
            <v>0</v>
          </cell>
          <cell r="AP1531">
            <v>0</v>
          </cell>
          <cell r="AQ1531">
            <v>0</v>
          </cell>
          <cell r="AR1531">
            <v>0</v>
          </cell>
          <cell r="BF1531">
            <v>0</v>
          </cell>
          <cell r="BG1531">
            <v>0</v>
          </cell>
          <cell r="BH1531">
            <v>0</v>
          </cell>
          <cell r="BI1531">
            <v>5</v>
          </cell>
          <cell r="BJ1531">
            <v>0</v>
          </cell>
        </row>
        <row r="1532">
          <cell r="D1532" t="str">
            <v>Technická univerzita vo Zvolene</v>
          </cell>
          <cell r="E1532" t="str">
            <v>Drevárska fakulta</v>
          </cell>
          <cell r="AN1532">
            <v>94</v>
          </cell>
          <cell r="AO1532">
            <v>110</v>
          </cell>
          <cell r="AP1532">
            <v>0</v>
          </cell>
          <cell r="AQ1532">
            <v>0</v>
          </cell>
          <cell r="AR1532">
            <v>94</v>
          </cell>
          <cell r="BF1532">
            <v>80.5</v>
          </cell>
          <cell r="BG1532">
            <v>83.72</v>
          </cell>
          <cell r="BH1532">
            <v>83.72</v>
          </cell>
          <cell r="BI1532">
            <v>110</v>
          </cell>
          <cell r="BJ1532">
            <v>0</v>
          </cell>
        </row>
        <row r="1533">
          <cell r="D1533" t="str">
            <v>Technická univerzita vo Zvolene</v>
          </cell>
          <cell r="E1533" t="str">
            <v>Drevárska fakulta</v>
          </cell>
          <cell r="AN1533">
            <v>28</v>
          </cell>
          <cell r="AO1533">
            <v>35</v>
          </cell>
          <cell r="AP1533">
            <v>35</v>
          </cell>
          <cell r="AQ1533">
            <v>28</v>
          </cell>
          <cell r="AR1533">
            <v>28</v>
          </cell>
          <cell r="BF1533">
            <v>22.9</v>
          </cell>
          <cell r="BG1533">
            <v>33.891999999999996</v>
          </cell>
          <cell r="BH1533">
            <v>33.891999999999996</v>
          </cell>
          <cell r="BI1533">
            <v>35</v>
          </cell>
          <cell r="BJ1533">
            <v>0</v>
          </cell>
        </row>
        <row r="1534">
          <cell r="D1534" t="str">
            <v>Univerzita J. Selyeho</v>
          </cell>
          <cell r="E1534" t="str">
            <v>Pedagogická fakulta</v>
          </cell>
          <cell r="AN1534">
            <v>5</v>
          </cell>
          <cell r="AO1534">
            <v>6</v>
          </cell>
          <cell r="AP1534">
            <v>0</v>
          </cell>
          <cell r="AQ1534">
            <v>0</v>
          </cell>
          <cell r="AR1534">
            <v>5</v>
          </cell>
          <cell r="BF1534">
            <v>5</v>
          </cell>
          <cell r="BG1534">
            <v>5.2</v>
          </cell>
          <cell r="BH1534">
            <v>2.6</v>
          </cell>
          <cell r="BI1534">
            <v>6</v>
          </cell>
          <cell r="BJ1534">
            <v>0</v>
          </cell>
        </row>
        <row r="1535">
          <cell r="D1535" t="str">
            <v>Univerzita J. Selyeho</v>
          </cell>
          <cell r="E1535" t="str">
            <v>Fakulta ekonómie a informatiky</v>
          </cell>
          <cell r="AN1535">
            <v>0</v>
          </cell>
          <cell r="AO1535">
            <v>0</v>
          </cell>
          <cell r="AP1535">
            <v>0</v>
          </cell>
          <cell r="AQ1535">
            <v>0</v>
          </cell>
          <cell r="AR1535">
            <v>0</v>
          </cell>
          <cell r="BF1535">
            <v>0</v>
          </cell>
          <cell r="BG1535">
            <v>0</v>
          </cell>
          <cell r="BH1535">
            <v>0</v>
          </cell>
          <cell r="BI1535">
            <v>7</v>
          </cell>
          <cell r="BJ1535">
            <v>0</v>
          </cell>
        </row>
        <row r="1536">
          <cell r="D1536" t="str">
            <v>Univerzita J. Selyeho</v>
          </cell>
          <cell r="E1536" t="str">
            <v>Pedagogická fakulta</v>
          </cell>
          <cell r="AN1536">
            <v>0</v>
          </cell>
          <cell r="AO1536">
            <v>0</v>
          </cell>
          <cell r="AP1536">
            <v>0</v>
          </cell>
          <cell r="AQ1536">
            <v>0</v>
          </cell>
          <cell r="AR1536">
            <v>0</v>
          </cell>
          <cell r="BF1536">
            <v>0</v>
          </cell>
          <cell r="BG1536">
            <v>0</v>
          </cell>
          <cell r="BH1536">
            <v>0</v>
          </cell>
          <cell r="BI1536">
            <v>1</v>
          </cell>
          <cell r="BJ1536">
            <v>0</v>
          </cell>
        </row>
        <row r="1537">
          <cell r="D1537" t="str">
            <v>Univerzita J. Selyeho</v>
          </cell>
          <cell r="E1537" t="str">
            <v>Pedagogická fakulta</v>
          </cell>
          <cell r="AN1537">
            <v>219</v>
          </cell>
          <cell r="AO1537">
            <v>226</v>
          </cell>
          <cell r="AP1537">
            <v>0</v>
          </cell>
          <cell r="AQ1537">
            <v>0</v>
          </cell>
          <cell r="AR1537">
            <v>219</v>
          </cell>
          <cell r="BF1537">
            <v>195</v>
          </cell>
          <cell r="BG1537">
            <v>232.04999999999998</v>
          </cell>
          <cell r="BH1537">
            <v>222.76799999999997</v>
          </cell>
          <cell r="BI1537">
            <v>226</v>
          </cell>
          <cell r="BJ1537">
            <v>0</v>
          </cell>
        </row>
        <row r="1538">
          <cell r="D1538" t="str">
            <v>Univerzita J. Selyeho</v>
          </cell>
          <cell r="E1538" t="str">
            <v>Reformovaná teologická fakulta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R1538">
            <v>0</v>
          </cell>
          <cell r="BF1538">
            <v>0</v>
          </cell>
          <cell r="BG1538">
            <v>0</v>
          </cell>
          <cell r="BH1538">
            <v>0</v>
          </cell>
          <cell r="BI1538">
            <v>7</v>
          </cell>
          <cell r="BJ1538">
            <v>0</v>
          </cell>
        </row>
        <row r="1539">
          <cell r="D1539" t="str">
            <v>Univerzita J. Selyeho</v>
          </cell>
          <cell r="E1539" t="str">
            <v>Pedagogická fakulta</v>
          </cell>
          <cell r="AN1539">
            <v>15</v>
          </cell>
          <cell r="AO1539">
            <v>16</v>
          </cell>
          <cell r="AP1539">
            <v>0</v>
          </cell>
          <cell r="AQ1539">
            <v>0</v>
          </cell>
          <cell r="AR1539">
            <v>15</v>
          </cell>
          <cell r="BF1539">
            <v>22.5</v>
          </cell>
          <cell r="BG1539">
            <v>32.4</v>
          </cell>
          <cell r="BH1539">
            <v>30.375</v>
          </cell>
          <cell r="BI1539">
            <v>16</v>
          </cell>
          <cell r="BJ1539">
            <v>0</v>
          </cell>
        </row>
        <row r="1540">
          <cell r="D1540" t="str">
            <v>Univerzita J. Selyeho</v>
          </cell>
          <cell r="E1540" t="str">
            <v>Pedagogická fakulta</v>
          </cell>
          <cell r="AN1540">
            <v>25.5</v>
          </cell>
          <cell r="AO1540">
            <v>28</v>
          </cell>
          <cell r="AP1540">
            <v>0</v>
          </cell>
          <cell r="AQ1540">
            <v>0</v>
          </cell>
          <cell r="AR1540">
            <v>25.5</v>
          </cell>
          <cell r="BF1540">
            <v>38.25</v>
          </cell>
          <cell r="BG1540">
            <v>41.692500000000003</v>
          </cell>
          <cell r="BH1540">
            <v>35.278269230769233</v>
          </cell>
          <cell r="BI1540">
            <v>28</v>
          </cell>
          <cell r="BJ1540">
            <v>0</v>
          </cell>
        </row>
        <row r="1541">
          <cell r="D1541" t="str">
            <v>Univerzita J. Selyeho</v>
          </cell>
          <cell r="E1541" t="str">
            <v>Pedagogická fakulta</v>
          </cell>
          <cell r="AN1541">
            <v>56</v>
          </cell>
          <cell r="AO1541">
            <v>67</v>
          </cell>
          <cell r="AP1541">
            <v>0</v>
          </cell>
          <cell r="AQ1541">
            <v>0</v>
          </cell>
          <cell r="AR1541">
            <v>56</v>
          </cell>
          <cell r="BF1541">
            <v>48.2</v>
          </cell>
          <cell r="BG1541">
            <v>52.538000000000004</v>
          </cell>
          <cell r="BH1541">
            <v>52.538000000000004</v>
          </cell>
          <cell r="BI1541">
            <v>67</v>
          </cell>
          <cell r="BJ1541">
            <v>0</v>
          </cell>
        </row>
        <row r="1542">
          <cell r="D1542" t="str">
            <v>Univerzita J. Selyeho</v>
          </cell>
          <cell r="E1542" t="str">
            <v>Pedagogická fakulta</v>
          </cell>
          <cell r="AN1542">
            <v>9</v>
          </cell>
          <cell r="AO1542">
            <v>11.5</v>
          </cell>
          <cell r="AP1542">
            <v>0</v>
          </cell>
          <cell r="AQ1542">
            <v>0</v>
          </cell>
          <cell r="AR1542">
            <v>9</v>
          </cell>
          <cell r="BF1542">
            <v>7.9499999999999993</v>
          </cell>
          <cell r="BG1542">
            <v>8.6654999999999998</v>
          </cell>
          <cell r="BH1542">
            <v>8.6654999999999998</v>
          </cell>
          <cell r="BI1542">
            <v>11.5</v>
          </cell>
          <cell r="BJ1542">
            <v>0</v>
          </cell>
        </row>
        <row r="1543">
          <cell r="D1543" t="str">
            <v>Univerzita J. Selyeho</v>
          </cell>
          <cell r="E1543" t="str">
            <v>Pedagogická fakulta</v>
          </cell>
          <cell r="AN1543">
            <v>10</v>
          </cell>
          <cell r="AO1543">
            <v>11</v>
          </cell>
          <cell r="AP1543">
            <v>0</v>
          </cell>
          <cell r="AQ1543">
            <v>0</v>
          </cell>
          <cell r="AR1543">
            <v>10</v>
          </cell>
          <cell r="BF1543">
            <v>15</v>
          </cell>
          <cell r="BG1543">
            <v>17.849999999999998</v>
          </cell>
          <cell r="BH1543">
            <v>12.749999999999998</v>
          </cell>
          <cell r="BI1543">
            <v>11</v>
          </cell>
          <cell r="BJ1543">
            <v>0</v>
          </cell>
        </row>
        <row r="1544">
          <cell r="D1544" t="str">
            <v>Univerzita J. Selyeho</v>
          </cell>
          <cell r="E1544" t="str">
            <v>Pedagogická fakulta</v>
          </cell>
          <cell r="AN1544">
            <v>11.5</v>
          </cell>
          <cell r="AO1544">
            <v>13</v>
          </cell>
          <cell r="AP1544">
            <v>0</v>
          </cell>
          <cell r="AQ1544">
            <v>0</v>
          </cell>
          <cell r="AR1544">
            <v>11.5</v>
          </cell>
          <cell r="BF1544">
            <v>17.25</v>
          </cell>
          <cell r="BG1544">
            <v>20.5275</v>
          </cell>
          <cell r="BH1544">
            <v>16.422000000000001</v>
          </cell>
          <cell r="BI1544">
            <v>13</v>
          </cell>
          <cell r="BJ1544">
            <v>0</v>
          </cell>
        </row>
        <row r="1545">
          <cell r="D1545" t="str">
            <v>Univerzita J. Selyeho</v>
          </cell>
          <cell r="E1545" t="str">
            <v>Pedagogická fakulta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BF1545">
            <v>0</v>
          </cell>
          <cell r="BG1545">
            <v>0</v>
          </cell>
          <cell r="BH1545">
            <v>0</v>
          </cell>
          <cell r="BI1545">
            <v>1</v>
          </cell>
          <cell r="BJ1545">
            <v>0</v>
          </cell>
        </row>
        <row r="1546">
          <cell r="D1546" t="str">
            <v>Univerzita J. Selyeho</v>
          </cell>
          <cell r="E1546" t="str">
            <v>Fakulta ekonómie a informatiky</v>
          </cell>
          <cell r="AN1546">
            <v>171</v>
          </cell>
          <cell r="AO1546">
            <v>195</v>
          </cell>
          <cell r="AP1546">
            <v>0</v>
          </cell>
          <cell r="AQ1546">
            <v>0</v>
          </cell>
          <cell r="AR1546">
            <v>171</v>
          </cell>
          <cell r="BF1546">
            <v>142.19999999999999</v>
          </cell>
          <cell r="BG1546">
            <v>210.45599999999999</v>
          </cell>
          <cell r="BH1546">
            <v>182.39519999999999</v>
          </cell>
          <cell r="BI1546">
            <v>195</v>
          </cell>
          <cell r="BJ1546">
            <v>0</v>
          </cell>
        </row>
        <row r="1547">
          <cell r="D1547" t="str">
            <v>Univerzita J. Selyeho</v>
          </cell>
          <cell r="E1547" t="str">
            <v>Reformovaná teologická fakulta</v>
          </cell>
          <cell r="AN1547">
            <v>25</v>
          </cell>
          <cell r="AO1547">
            <v>29</v>
          </cell>
          <cell r="AP1547">
            <v>0</v>
          </cell>
          <cell r="AQ1547">
            <v>0</v>
          </cell>
          <cell r="AR1547">
            <v>25</v>
          </cell>
          <cell r="BF1547">
            <v>26.5</v>
          </cell>
          <cell r="BG1547">
            <v>26.5</v>
          </cell>
          <cell r="BH1547">
            <v>26.5</v>
          </cell>
          <cell r="BI1547">
            <v>29</v>
          </cell>
          <cell r="BJ1547">
            <v>0</v>
          </cell>
        </row>
        <row r="1548">
          <cell r="D1548" t="str">
            <v>Univerzita J. Selyeho</v>
          </cell>
          <cell r="E1548" t="str">
            <v>Fakulta ekonómie a informatiky</v>
          </cell>
          <cell r="AN1548">
            <v>293</v>
          </cell>
          <cell r="AO1548">
            <v>323</v>
          </cell>
          <cell r="AP1548">
            <v>0</v>
          </cell>
          <cell r="AQ1548">
            <v>0</v>
          </cell>
          <cell r="AR1548">
            <v>293</v>
          </cell>
          <cell r="BF1548">
            <v>253.7</v>
          </cell>
          <cell r="BG1548">
            <v>263.84800000000001</v>
          </cell>
          <cell r="BH1548">
            <v>263.84800000000001</v>
          </cell>
          <cell r="BI1548">
            <v>323</v>
          </cell>
          <cell r="BJ1548">
            <v>0</v>
          </cell>
        </row>
        <row r="1549">
          <cell r="D1549" t="str">
            <v>Univerzita J. Selyeho</v>
          </cell>
          <cell r="E1549" t="str">
            <v>Pedagogická fakulta</v>
          </cell>
          <cell r="AN1549">
            <v>42.5</v>
          </cell>
          <cell r="AO1549">
            <v>57.5</v>
          </cell>
          <cell r="AP1549">
            <v>0</v>
          </cell>
          <cell r="AQ1549">
            <v>0</v>
          </cell>
          <cell r="AR1549">
            <v>42.5</v>
          </cell>
          <cell r="BF1549">
            <v>34.700000000000003</v>
          </cell>
          <cell r="BG1549">
            <v>37.823000000000008</v>
          </cell>
          <cell r="BH1549">
            <v>37.823000000000008</v>
          </cell>
          <cell r="BI1549">
            <v>57.5</v>
          </cell>
          <cell r="BJ1549">
            <v>0</v>
          </cell>
        </row>
        <row r="1550">
          <cell r="D1550" t="str">
            <v>Univerzita J. Selyeho</v>
          </cell>
          <cell r="E1550" t="str">
            <v>Pedagogická fakulta</v>
          </cell>
          <cell r="AN1550">
            <v>17</v>
          </cell>
          <cell r="AO1550">
            <v>22</v>
          </cell>
          <cell r="AP1550">
            <v>22</v>
          </cell>
          <cell r="AQ1550">
            <v>17</v>
          </cell>
          <cell r="AR1550">
            <v>17</v>
          </cell>
          <cell r="BF1550">
            <v>12.799999999999999</v>
          </cell>
          <cell r="BG1550">
            <v>15.231999999999998</v>
          </cell>
          <cell r="BH1550">
            <v>15.231999999999998</v>
          </cell>
          <cell r="BI1550">
            <v>22</v>
          </cell>
          <cell r="BJ1550">
            <v>0</v>
          </cell>
        </row>
        <row r="1551">
          <cell r="D1551" t="str">
            <v>Univerzita J. Selyeho</v>
          </cell>
          <cell r="E1551" t="str">
            <v>Pedagogická fakulta</v>
          </cell>
          <cell r="AN1551">
            <v>12</v>
          </cell>
          <cell r="AO1551">
            <v>15</v>
          </cell>
          <cell r="AP1551">
            <v>15</v>
          </cell>
          <cell r="AQ1551">
            <v>12</v>
          </cell>
          <cell r="AR1551">
            <v>12</v>
          </cell>
          <cell r="BF1551">
            <v>10.5</v>
          </cell>
          <cell r="BG1551">
            <v>12.494999999999999</v>
          </cell>
          <cell r="BH1551">
            <v>12.494999999999999</v>
          </cell>
          <cell r="BI1551">
            <v>15</v>
          </cell>
          <cell r="BJ1551">
            <v>0</v>
          </cell>
        </row>
        <row r="1552">
          <cell r="D1552" t="str">
            <v>Univerzita J. Selyeho</v>
          </cell>
          <cell r="E1552" t="str">
            <v>Pedagogická fakulta</v>
          </cell>
          <cell r="AN1552">
            <v>39.5</v>
          </cell>
          <cell r="AO1552">
            <v>48</v>
          </cell>
          <cell r="AP1552">
            <v>0</v>
          </cell>
          <cell r="AQ1552">
            <v>0</v>
          </cell>
          <cell r="AR1552">
            <v>39.5</v>
          </cell>
          <cell r="BF1552">
            <v>34.25</v>
          </cell>
          <cell r="BG1552">
            <v>37.332500000000003</v>
          </cell>
          <cell r="BH1552">
            <v>37.332500000000003</v>
          </cell>
          <cell r="BI1552">
            <v>48</v>
          </cell>
          <cell r="BJ1552">
            <v>0</v>
          </cell>
        </row>
        <row r="1553">
          <cell r="D1553" t="str">
            <v>Univerzita J. Selyeho</v>
          </cell>
          <cell r="E1553" t="str">
            <v>Pedagogická fakulta</v>
          </cell>
          <cell r="AN1553">
            <v>4.5</v>
          </cell>
          <cell r="AO1553">
            <v>5</v>
          </cell>
          <cell r="AP1553">
            <v>5</v>
          </cell>
          <cell r="AQ1553">
            <v>4.5</v>
          </cell>
          <cell r="AR1553">
            <v>4.5</v>
          </cell>
          <cell r="BF1553">
            <v>3.5999999999999996</v>
          </cell>
          <cell r="BG1553">
            <v>5.1839999999999993</v>
          </cell>
          <cell r="BH1553">
            <v>5.1839999999999993</v>
          </cell>
          <cell r="BI1553">
            <v>5</v>
          </cell>
          <cell r="BJ1553">
            <v>0</v>
          </cell>
        </row>
        <row r="1554">
          <cell r="D1554" t="str">
            <v>Univerzita J. Selyeho</v>
          </cell>
          <cell r="E1554" t="str">
            <v>Fakulta ekonómie a informatiky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BF1554">
            <v>0</v>
          </cell>
          <cell r="BG1554">
            <v>0</v>
          </cell>
          <cell r="BH1554">
            <v>0</v>
          </cell>
          <cell r="BI1554">
            <v>2</v>
          </cell>
          <cell r="BJ1554">
            <v>0</v>
          </cell>
        </row>
        <row r="1555">
          <cell r="D1555" t="str">
            <v>Univerzita Pavla Jozefa Šafárika v Košiciach</v>
          </cell>
          <cell r="E1555" t="str">
            <v>Fakulta verejnej správy</v>
          </cell>
          <cell r="AN1555">
            <v>2</v>
          </cell>
          <cell r="AO1555">
            <v>0</v>
          </cell>
          <cell r="AP1555">
            <v>0</v>
          </cell>
          <cell r="AQ1555">
            <v>0</v>
          </cell>
          <cell r="AR1555">
            <v>0</v>
          </cell>
          <cell r="BF1555">
            <v>0</v>
          </cell>
          <cell r="BG1555">
            <v>0</v>
          </cell>
          <cell r="BH1555">
            <v>0</v>
          </cell>
          <cell r="BI1555">
            <v>3</v>
          </cell>
          <cell r="BJ1555">
            <v>0</v>
          </cell>
        </row>
        <row r="1556">
          <cell r="D1556" t="str">
            <v>Vysoká škola manažmentu</v>
          </cell>
          <cell r="E1556">
            <v>0</v>
          </cell>
          <cell r="AN1556">
            <v>4</v>
          </cell>
          <cell r="AO1556">
            <v>0</v>
          </cell>
          <cell r="AP1556">
            <v>0</v>
          </cell>
          <cell r="AQ1556">
            <v>0</v>
          </cell>
          <cell r="AR1556">
            <v>0</v>
          </cell>
          <cell r="BF1556">
            <v>0</v>
          </cell>
          <cell r="BG1556">
            <v>0</v>
          </cell>
          <cell r="BH1556">
            <v>0</v>
          </cell>
          <cell r="BI1556">
            <v>4</v>
          </cell>
          <cell r="BJ1556">
            <v>0</v>
          </cell>
        </row>
        <row r="1557">
          <cell r="D1557" t="str">
            <v>Univerzita Pavla Jozefa Šafárika v Košiciach</v>
          </cell>
          <cell r="E1557" t="str">
            <v>Filozofická fakulta</v>
          </cell>
          <cell r="AN1557">
            <v>1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BF1557">
            <v>0</v>
          </cell>
          <cell r="BG1557">
            <v>0</v>
          </cell>
          <cell r="BH1557">
            <v>0</v>
          </cell>
          <cell r="BI1557">
            <v>1</v>
          </cell>
          <cell r="BJ1557">
            <v>0</v>
          </cell>
        </row>
        <row r="1558">
          <cell r="D1558" t="str">
            <v>Univerzita Konštantína Filozofa v Nitre</v>
          </cell>
          <cell r="E1558" t="str">
            <v>Filozofická fakulta</v>
          </cell>
          <cell r="AN1558">
            <v>7</v>
          </cell>
          <cell r="AO1558">
            <v>0</v>
          </cell>
          <cell r="AP1558">
            <v>0</v>
          </cell>
          <cell r="AQ1558">
            <v>0</v>
          </cell>
          <cell r="AR1558">
            <v>7</v>
          </cell>
          <cell r="BF1558">
            <v>28</v>
          </cell>
          <cell r="BG1558">
            <v>30.800000000000004</v>
          </cell>
          <cell r="BH1558">
            <v>30.800000000000004</v>
          </cell>
          <cell r="BI1558">
            <v>8</v>
          </cell>
          <cell r="BJ1558">
            <v>7</v>
          </cell>
        </row>
        <row r="1559">
          <cell r="D1559" t="str">
            <v>Univerzita Pavla Jozefa Šafárika v Košiciach</v>
          </cell>
          <cell r="E1559" t="str">
            <v>Filozofická fakulta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BF1559">
            <v>0</v>
          </cell>
          <cell r="BG1559">
            <v>0</v>
          </cell>
          <cell r="BH1559">
            <v>0</v>
          </cell>
          <cell r="BI1559">
            <v>5</v>
          </cell>
          <cell r="BJ1559">
            <v>0</v>
          </cell>
        </row>
        <row r="1560">
          <cell r="D1560" t="str">
            <v>Vysoká škola Danubius</v>
          </cell>
          <cell r="E1560" t="str">
            <v>Fakulta verejnej politiky a verejnej správy</v>
          </cell>
          <cell r="AN1560">
            <v>1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BF1560">
            <v>0</v>
          </cell>
          <cell r="BG1560">
            <v>0</v>
          </cell>
          <cell r="BH1560">
            <v>0</v>
          </cell>
          <cell r="BI1560">
            <v>1</v>
          </cell>
          <cell r="BJ1560">
            <v>0</v>
          </cell>
        </row>
        <row r="1561">
          <cell r="D1561" t="str">
            <v>Vysoká škola Danubius</v>
          </cell>
          <cell r="E1561" t="str">
            <v>Fakulta práva Janka Jesenského</v>
          </cell>
          <cell r="AN1561">
            <v>2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BF1561">
            <v>0</v>
          </cell>
          <cell r="BG1561">
            <v>0</v>
          </cell>
          <cell r="BH1561">
            <v>0</v>
          </cell>
          <cell r="BI1561">
            <v>2</v>
          </cell>
          <cell r="BJ1561">
            <v>0</v>
          </cell>
        </row>
        <row r="1562">
          <cell r="D1562" t="str">
            <v>Vysoká škola Danubius</v>
          </cell>
          <cell r="E1562" t="str">
            <v>Fakulta verejnej politiky a verejnej správy</v>
          </cell>
          <cell r="AN1562">
            <v>1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1</v>
          </cell>
          <cell r="BJ1562">
            <v>0</v>
          </cell>
        </row>
        <row r="1563">
          <cell r="D1563" t="str">
            <v>Vysoká škola Danubius</v>
          </cell>
          <cell r="E1563" t="str">
            <v>Fakulta práva Janka Jesenského</v>
          </cell>
          <cell r="AN1563">
            <v>101</v>
          </cell>
          <cell r="AO1563">
            <v>101</v>
          </cell>
          <cell r="AP1563">
            <v>0</v>
          </cell>
          <cell r="AQ1563">
            <v>0</v>
          </cell>
          <cell r="AR1563">
            <v>101</v>
          </cell>
          <cell r="BF1563">
            <v>151.5</v>
          </cell>
          <cell r="BG1563">
            <v>151.5</v>
          </cell>
          <cell r="BH1563">
            <v>144.45348837209303</v>
          </cell>
          <cell r="BI1563">
            <v>101</v>
          </cell>
          <cell r="BJ1563">
            <v>0</v>
          </cell>
        </row>
        <row r="1564">
          <cell r="D1564" t="str">
            <v>Vysoká škola Danubius</v>
          </cell>
          <cell r="E1564" t="str">
            <v>Fakulta práva Janka Jesenského</v>
          </cell>
          <cell r="AN1564">
            <v>156</v>
          </cell>
          <cell r="AO1564">
            <v>156</v>
          </cell>
          <cell r="AP1564">
            <v>0</v>
          </cell>
          <cell r="AQ1564">
            <v>0</v>
          </cell>
          <cell r="AR1564">
            <v>156</v>
          </cell>
          <cell r="BF1564">
            <v>136.80000000000001</v>
          </cell>
          <cell r="BG1564">
            <v>136.80000000000001</v>
          </cell>
          <cell r="BH1564">
            <v>136.80000000000001</v>
          </cell>
          <cell r="BI1564">
            <v>156</v>
          </cell>
          <cell r="BJ1564">
            <v>0</v>
          </cell>
        </row>
        <row r="1565">
          <cell r="D1565" t="str">
            <v>Univerzita veterinárskeho lekárstva a farmácie v Košiciach</v>
          </cell>
          <cell r="E1565">
            <v>0</v>
          </cell>
          <cell r="AN1565">
            <v>82</v>
          </cell>
          <cell r="AO1565">
            <v>82</v>
          </cell>
          <cell r="AP1565">
            <v>0</v>
          </cell>
          <cell r="AQ1565">
            <v>0</v>
          </cell>
          <cell r="AR1565">
            <v>82</v>
          </cell>
          <cell r="BF1565">
            <v>72.400000000000006</v>
          </cell>
          <cell r="BG1565">
            <v>319.28400000000005</v>
          </cell>
          <cell r="BH1565">
            <v>238.01170909090916</v>
          </cell>
          <cell r="BI1565">
            <v>82</v>
          </cell>
          <cell r="BJ1565">
            <v>0</v>
          </cell>
        </row>
        <row r="1566">
          <cell r="D1566" t="str">
            <v>Slovenská zdravotnícka univerzita v Bratislave</v>
          </cell>
          <cell r="E1566" t="str">
            <v>Fakulta ošetrovateľstva a zdravotníckych odborných štúdií</v>
          </cell>
          <cell r="AN1566">
            <v>88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301</v>
          </cell>
          <cell r="BJ1566">
            <v>0</v>
          </cell>
        </row>
        <row r="1567">
          <cell r="D1567" t="str">
            <v>Slovenská zdravotnícka univerzita v Bratislave</v>
          </cell>
          <cell r="E1567" t="str">
            <v>Fakulta ošetrovateľstva a zdravotníckych odborných štúdií</v>
          </cell>
          <cell r="AN1567">
            <v>25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25</v>
          </cell>
          <cell r="BJ1567">
            <v>0</v>
          </cell>
        </row>
        <row r="1568">
          <cell r="D1568" t="str">
            <v>Slovenská zdravotnícka univerzita v Bratislave</v>
          </cell>
          <cell r="E1568" t="str">
            <v>Fakulta ošetrovateľstva a zdravotníckych odborných štúdií</v>
          </cell>
          <cell r="AN1568">
            <v>44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BF1568">
            <v>0</v>
          </cell>
          <cell r="BG1568">
            <v>0</v>
          </cell>
          <cell r="BH1568">
            <v>0</v>
          </cell>
          <cell r="BI1568">
            <v>124</v>
          </cell>
          <cell r="BJ1568">
            <v>0</v>
          </cell>
        </row>
        <row r="1569">
          <cell r="D1569" t="str">
            <v>Slovenská zdravotnícka univerzita v Bratislave</v>
          </cell>
          <cell r="E1569" t="str">
            <v>Fakulta verejného zdravotníctva</v>
          </cell>
          <cell r="AN1569">
            <v>3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BF1569">
            <v>0</v>
          </cell>
          <cell r="BG1569">
            <v>0</v>
          </cell>
          <cell r="BH1569">
            <v>0</v>
          </cell>
          <cell r="BI1569">
            <v>37</v>
          </cell>
          <cell r="BJ1569">
            <v>0</v>
          </cell>
        </row>
        <row r="1570">
          <cell r="D1570" t="str">
            <v>Paneurópska vysoká škola</v>
          </cell>
          <cell r="E1570" t="str">
            <v>Fakulta psychológie</v>
          </cell>
          <cell r="AN1570">
            <v>0</v>
          </cell>
          <cell r="AO1570">
            <v>65</v>
          </cell>
          <cell r="AP1570">
            <v>0</v>
          </cell>
          <cell r="AQ1570">
            <v>0</v>
          </cell>
          <cell r="AR1570">
            <v>0</v>
          </cell>
          <cell r="BF1570">
            <v>0</v>
          </cell>
          <cell r="BG1570">
            <v>0</v>
          </cell>
          <cell r="BH1570">
            <v>0</v>
          </cell>
          <cell r="BI1570">
            <v>65</v>
          </cell>
          <cell r="BJ1570">
            <v>0</v>
          </cell>
        </row>
        <row r="1571">
          <cell r="D1571" t="str">
            <v>Univerzita Komenského v Bratislave</v>
          </cell>
          <cell r="E1571" t="str">
            <v>Fakulta managementu</v>
          </cell>
          <cell r="AN1571">
            <v>2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415</v>
          </cell>
          <cell r="BJ1571">
            <v>0</v>
          </cell>
        </row>
        <row r="1572">
          <cell r="D1572" t="str">
            <v>Univerzita Komenského v Bratislave</v>
          </cell>
          <cell r="E1572" t="str">
            <v>Fakulta managementu</v>
          </cell>
          <cell r="AN1572">
            <v>92</v>
          </cell>
          <cell r="AO1572">
            <v>96</v>
          </cell>
          <cell r="AP1572">
            <v>0</v>
          </cell>
          <cell r="AQ1572">
            <v>0</v>
          </cell>
          <cell r="AR1572">
            <v>92</v>
          </cell>
          <cell r="BF1572">
            <v>77.3</v>
          </cell>
          <cell r="BG1572">
            <v>80.391999999999996</v>
          </cell>
          <cell r="BH1572">
            <v>80.391999999999996</v>
          </cell>
          <cell r="BI1572">
            <v>96</v>
          </cell>
          <cell r="BJ1572">
            <v>0</v>
          </cell>
        </row>
        <row r="1573">
          <cell r="D1573" t="str">
            <v>Bratislavská medzinárodná škola liberálnych štúdií</v>
          </cell>
          <cell r="E1573">
            <v>0</v>
          </cell>
          <cell r="AN1573">
            <v>49</v>
          </cell>
          <cell r="AO1573">
            <v>49</v>
          </cell>
          <cell r="AP1573">
            <v>0</v>
          </cell>
          <cell r="AQ1573">
            <v>0</v>
          </cell>
          <cell r="AR1573">
            <v>49</v>
          </cell>
          <cell r="BF1573">
            <v>41.8</v>
          </cell>
          <cell r="BG1573">
            <v>41.8</v>
          </cell>
          <cell r="BH1573">
            <v>31.349999999999998</v>
          </cell>
          <cell r="BI1573">
            <v>49</v>
          </cell>
          <cell r="BJ1573">
            <v>0</v>
          </cell>
        </row>
        <row r="1574">
          <cell r="D1574" t="str">
            <v>Slovenská zdravotnícka univerzita v Bratislave</v>
          </cell>
          <cell r="E1574" t="str">
            <v>Fakulta zdravotníctva so sídlom v Banskej Bystrici</v>
          </cell>
          <cell r="AN1574">
            <v>6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BF1574">
            <v>0</v>
          </cell>
          <cell r="BG1574">
            <v>0</v>
          </cell>
          <cell r="BH1574">
            <v>0</v>
          </cell>
          <cell r="BI1574">
            <v>30</v>
          </cell>
          <cell r="BJ1574">
            <v>0</v>
          </cell>
        </row>
        <row r="1575">
          <cell r="D1575" t="str">
            <v>Univerzita Komenského v Bratislave</v>
          </cell>
          <cell r="E1575" t="str">
            <v>Filozofická fakulta</v>
          </cell>
          <cell r="AN1575">
            <v>3</v>
          </cell>
          <cell r="AO1575">
            <v>0</v>
          </cell>
          <cell r="AP1575">
            <v>0</v>
          </cell>
          <cell r="AQ1575">
            <v>0</v>
          </cell>
          <cell r="AR1575">
            <v>3</v>
          </cell>
          <cell r="BF1575">
            <v>9</v>
          </cell>
          <cell r="BG1575">
            <v>9.9</v>
          </cell>
          <cell r="BH1575">
            <v>9.9</v>
          </cell>
          <cell r="BI1575">
            <v>3</v>
          </cell>
          <cell r="BJ1575">
            <v>3</v>
          </cell>
        </row>
        <row r="1576">
          <cell r="D1576" t="str">
            <v>Katolícka univerzita v Ružomberku</v>
          </cell>
          <cell r="E1576" t="str">
            <v>Filozofická fakulta</v>
          </cell>
          <cell r="AN1576">
            <v>33</v>
          </cell>
          <cell r="AO1576">
            <v>41</v>
          </cell>
          <cell r="AP1576">
            <v>0</v>
          </cell>
          <cell r="AQ1576">
            <v>0</v>
          </cell>
          <cell r="AR1576">
            <v>33</v>
          </cell>
          <cell r="BF1576">
            <v>28.799999999999997</v>
          </cell>
          <cell r="BG1576">
            <v>34.271999999999998</v>
          </cell>
          <cell r="BH1576">
            <v>34.271999999999998</v>
          </cell>
          <cell r="BI1576">
            <v>41</v>
          </cell>
          <cell r="BJ1576">
            <v>0</v>
          </cell>
        </row>
        <row r="1577">
          <cell r="D1577" t="str">
            <v>Žilinská univerzita v Žiline</v>
          </cell>
          <cell r="E1577" t="str">
            <v>Strojnícka fakulta</v>
          </cell>
          <cell r="AN1577">
            <v>1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7</v>
          </cell>
          <cell r="BJ1577">
            <v>0</v>
          </cell>
        </row>
        <row r="1578">
          <cell r="D1578" t="str">
            <v>Žilinská univerzita v Žiline</v>
          </cell>
          <cell r="E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14</v>
          </cell>
          <cell r="BJ1578">
            <v>0</v>
          </cell>
        </row>
        <row r="1579">
          <cell r="D1579" t="str">
            <v>Žilinská univerzita v Žiline</v>
          </cell>
          <cell r="E1579" t="str">
            <v>Fakulta elektrotechniky a informačných technológií</v>
          </cell>
          <cell r="AN1579">
            <v>5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5</v>
          </cell>
          <cell r="BJ1579">
            <v>0</v>
          </cell>
        </row>
        <row r="1580">
          <cell r="D1580" t="str">
            <v>Žilinská univerzita v Žiline</v>
          </cell>
          <cell r="E1580" t="str">
            <v>Fakulta bezpečnostného inžinierstva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4</v>
          </cell>
          <cell r="BJ1580">
            <v>0</v>
          </cell>
        </row>
        <row r="1581">
          <cell r="D1581" t="str">
            <v>Žilinská univerzita v Žiline</v>
          </cell>
          <cell r="E1581" t="str">
            <v>Fakulta elektrotechniky a informačných technológií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13</v>
          </cell>
          <cell r="BJ1581">
            <v>0</v>
          </cell>
        </row>
        <row r="1582">
          <cell r="D1582" t="str">
            <v>Žilinská univerzita v Žiline</v>
          </cell>
          <cell r="E1582" t="str">
            <v>Strojnícka fakulta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5</v>
          </cell>
          <cell r="BJ1582">
            <v>0</v>
          </cell>
        </row>
        <row r="1583">
          <cell r="D1583" t="str">
            <v>Žilinská univerzita v Žiline</v>
          </cell>
          <cell r="E1583" t="str">
            <v>Strojnícka fakulta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76</v>
          </cell>
          <cell r="BJ1583">
            <v>0</v>
          </cell>
        </row>
        <row r="1584">
          <cell r="D1584" t="str">
            <v>Žilinská univerzita v Žiline</v>
          </cell>
          <cell r="E1584" t="str">
            <v>Stavebná fakulta</v>
          </cell>
          <cell r="AN1584">
            <v>1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21</v>
          </cell>
          <cell r="BJ1584">
            <v>0</v>
          </cell>
        </row>
        <row r="1585">
          <cell r="D1585" t="str">
            <v>Žilinská univerzita v Žiline</v>
          </cell>
          <cell r="E1585" t="str">
            <v>Strojnícka fakulta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41</v>
          </cell>
          <cell r="BJ1585">
            <v>0</v>
          </cell>
        </row>
        <row r="1586">
          <cell r="D1586" t="str">
            <v>Žilinská univerzita v Žiline</v>
          </cell>
          <cell r="E1586" t="str">
            <v>Fakulta humanitných vied</v>
          </cell>
          <cell r="AN1586">
            <v>2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3</v>
          </cell>
          <cell r="BJ1586">
            <v>0</v>
          </cell>
        </row>
        <row r="1587">
          <cell r="D1587" t="str">
            <v>Žilinská univerzita v Žiline</v>
          </cell>
          <cell r="E1587" t="str">
            <v>Fakulta bezpečnostného inžinierstva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15</v>
          </cell>
          <cell r="BJ1587">
            <v>0</v>
          </cell>
        </row>
        <row r="1588">
          <cell r="D1588" t="str">
            <v>Žilinská univerzita v Žiline</v>
          </cell>
          <cell r="E1588" t="str">
            <v>Strojnícka fakulta</v>
          </cell>
          <cell r="AN1588">
            <v>1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1</v>
          </cell>
          <cell r="BJ1588">
            <v>0</v>
          </cell>
        </row>
        <row r="1589">
          <cell r="D1589" t="str">
            <v>Žilinská univerzita v Žiline</v>
          </cell>
          <cell r="E1589" t="str">
            <v>Stavebná fakulta</v>
          </cell>
          <cell r="AN1589">
            <v>2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18</v>
          </cell>
          <cell r="BJ1589">
            <v>0</v>
          </cell>
        </row>
        <row r="1590">
          <cell r="D1590" t="str">
            <v>Žilinská univerzita v Žiline</v>
          </cell>
          <cell r="E1590" t="str">
            <v>Fakulta prevádzky a ekonomiky dopravy a spojov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6</v>
          </cell>
          <cell r="BJ1590">
            <v>0</v>
          </cell>
        </row>
        <row r="1591">
          <cell r="D1591" t="str">
            <v>Žilinská univerzita v Žiline</v>
          </cell>
          <cell r="E1591" t="str">
            <v>Fakulta bezpečnostného inžinierstva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15</v>
          </cell>
          <cell r="BJ1591">
            <v>0</v>
          </cell>
        </row>
        <row r="1592">
          <cell r="D1592" t="str">
            <v>Žilinská univerzita v Žiline</v>
          </cell>
          <cell r="E1592" t="str">
            <v>Fakulta prevádzky a ekonomiky dopravy a spojov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23</v>
          </cell>
          <cell r="BJ1592">
            <v>0</v>
          </cell>
        </row>
        <row r="1593">
          <cell r="D1593" t="str">
            <v>Žilinská univerzita v Žiline</v>
          </cell>
          <cell r="E1593" t="str">
            <v>Strojnícka fakulta</v>
          </cell>
          <cell r="AN1593">
            <v>4</v>
          </cell>
          <cell r="AO1593">
            <v>0</v>
          </cell>
          <cell r="AP1593">
            <v>0</v>
          </cell>
          <cell r="AQ1593">
            <v>4</v>
          </cell>
          <cell r="AR1593">
            <v>4</v>
          </cell>
          <cell r="BF1593">
            <v>16</v>
          </cell>
          <cell r="BG1593">
            <v>34.08</v>
          </cell>
          <cell r="BH1593">
            <v>34.08</v>
          </cell>
          <cell r="BI1593">
            <v>4</v>
          </cell>
          <cell r="BJ1593">
            <v>4</v>
          </cell>
        </row>
        <row r="1594">
          <cell r="D1594" t="str">
            <v>Žilinská univerzita v Žiline</v>
          </cell>
          <cell r="E1594" t="str">
            <v>Fakulta riadenia a informatiky</v>
          </cell>
          <cell r="AN1594">
            <v>1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BF1594">
            <v>0</v>
          </cell>
          <cell r="BG1594">
            <v>0</v>
          </cell>
          <cell r="BH1594">
            <v>0</v>
          </cell>
          <cell r="BI1594">
            <v>2</v>
          </cell>
          <cell r="BJ1594">
            <v>0</v>
          </cell>
        </row>
        <row r="1595">
          <cell r="D1595" t="str">
            <v>Žilinská univerzita v Žiline</v>
          </cell>
          <cell r="E1595" t="str">
            <v>Fakulta elektrotechniky a informačných technológií</v>
          </cell>
          <cell r="AN1595">
            <v>0</v>
          </cell>
          <cell r="AO1595">
            <v>0</v>
          </cell>
          <cell r="AP1595">
            <v>0</v>
          </cell>
          <cell r="AQ1595">
            <v>0</v>
          </cell>
          <cell r="AR1595">
            <v>0</v>
          </cell>
          <cell r="BF1595">
            <v>0</v>
          </cell>
          <cell r="BG1595">
            <v>0</v>
          </cell>
          <cell r="BH1595">
            <v>0</v>
          </cell>
          <cell r="BI1595">
            <v>1</v>
          </cell>
          <cell r="BJ1595">
            <v>0</v>
          </cell>
        </row>
        <row r="1596">
          <cell r="D1596" t="str">
            <v>Žilinská univerzita v Žiline</v>
          </cell>
          <cell r="E1596" t="str">
            <v>Fakulta humanitných vied</v>
          </cell>
          <cell r="AN1596">
            <v>9</v>
          </cell>
          <cell r="AO1596">
            <v>0</v>
          </cell>
          <cell r="AP1596">
            <v>0</v>
          </cell>
          <cell r="AQ1596">
            <v>0</v>
          </cell>
          <cell r="AR1596">
            <v>9</v>
          </cell>
          <cell r="BF1596">
            <v>36</v>
          </cell>
          <cell r="BG1596">
            <v>39.6</v>
          </cell>
          <cell r="BH1596">
            <v>39.6</v>
          </cell>
          <cell r="BI1596">
            <v>9</v>
          </cell>
          <cell r="BJ1596">
            <v>9</v>
          </cell>
        </row>
        <row r="1597">
          <cell r="D1597" t="str">
            <v>Žilinská univerzita v Žiline</v>
          </cell>
          <cell r="E1597" t="str">
            <v>Fakulta prevádzky a ekonomiky dopravy a spojov</v>
          </cell>
          <cell r="AN1597">
            <v>76</v>
          </cell>
          <cell r="AO1597">
            <v>79</v>
          </cell>
          <cell r="AP1597">
            <v>0</v>
          </cell>
          <cell r="AQ1597">
            <v>0</v>
          </cell>
          <cell r="AR1597">
            <v>76</v>
          </cell>
          <cell r="BF1597">
            <v>114</v>
          </cell>
          <cell r="BG1597">
            <v>118.56</v>
          </cell>
          <cell r="BH1597">
            <v>97.940869565217398</v>
          </cell>
          <cell r="BI1597">
            <v>79</v>
          </cell>
          <cell r="BJ1597">
            <v>0</v>
          </cell>
        </row>
        <row r="1598">
          <cell r="D1598" t="str">
            <v>Žilinská univerzita v Žiline</v>
          </cell>
          <cell r="E1598" t="str">
            <v>Stavebná fakulta</v>
          </cell>
          <cell r="AN1598">
            <v>10</v>
          </cell>
          <cell r="AO1598">
            <v>0</v>
          </cell>
          <cell r="AP1598">
            <v>0</v>
          </cell>
          <cell r="AQ1598">
            <v>10</v>
          </cell>
          <cell r="AR1598">
            <v>10</v>
          </cell>
          <cell r="BF1598">
            <v>40</v>
          </cell>
          <cell r="BG1598">
            <v>85.199999999999989</v>
          </cell>
          <cell r="BH1598">
            <v>85.199999999999989</v>
          </cell>
          <cell r="BI1598">
            <v>10</v>
          </cell>
          <cell r="BJ1598">
            <v>10</v>
          </cell>
        </row>
        <row r="1599">
          <cell r="D1599" t="str">
            <v>Žilinská univerzita v Žiline</v>
          </cell>
          <cell r="E1599" t="str">
            <v>Fakulta riadenia a informatiky</v>
          </cell>
          <cell r="AN1599">
            <v>109</v>
          </cell>
          <cell r="AO1599">
            <v>116</v>
          </cell>
          <cell r="AP1599">
            <v>0</v>
          </cell>
          <cell r="AQ1599">
            <v>0</v>
          </cell>
          <cell r="AR1599">
            <v>109</v>
          </cell>
          <cell r="BF1599">
            <v>163.5</v>
          </cell>
          <cell r="BG1599">
            <v>170.04</v>
          </cell>
          <cell r="BH1599">
            <v>148.09935483870967</v>
          </cell>
          <cell r="BI1599">
            <v>116</v>
          </cell>
          <cell r="BJ1599">
            <v>0</v>
          </cell>
        </row>
        <row r="1600">
          <cell r="D1600" t="str">
            <v>Žilinská univerzita v Žiline</v>
          </cell>
          <cell r="E1600" t="str">
            <v>Fakulta elektrotechniky a informačných technológií</v>
          </cell>
          <cell r="AN1600">
            <v>40</v>
          </cell>
          <cell r="AO1600">
            <v>43</v>
          </cell>
          <cell r="AP1600">
            <v>43</v>
          </cell>
          <cell r="AQ1600">
            <v>40</v>
          </cell>
          <cell r="AR1600">
            <v>40</v>
          </cell>
          <cell r="BF1600">
            <v>60</v>
          </cell>
          <cell r="BG1600">
            <v>88.8</v>
          </cell>
          <cell r="BH1600">
            <v>88.8</v>
          </cell>
          <cell r="BI1600">
            <v>43</v>
          </cell>
          <cell r="BJ1600">
            <v>0</v>
          </cell>
        </row>
        <row r="1601">
          <cell r="D1601" t="str">
            <v>Žilinská univerzita v Žiline</v>
          </cell>
          <cell r="E1601" t="str">
            <v>Fakulta riadenia a informatiky</v>
          </cell>
          <cell r="AN1601">
            <v>149</v>
          </cell>
          <cell r="AO1601">
            <v>181</v>
          </cell>
          <cell r="AP1601">
            <v>181</v>
          </cell>
          <cell r="AQ1601">
            <v>149</v>
          </cell>
          <cell r="AR1601">
            <v>149</v>
          </cell>
          <cell r="BF1601">
            <v>223.5</v>
          </cell>
          <cell r="BG1601">
            <v>330.78</v>
          </cell>
          <cell r="BH1601">
            <v>316.39826086956521</v>
          </cell>
          <cell r="BI1601">
            <v>181</v>
          </cell>
          <cell r="BJ1601">
            <v>0</v>
          </cell>
        </row>
        <row r="1602">
          <cell r="D1602" t="str">
            <v>Žilinská univerzita v Žiline</v>
          </cell>
          <cell r="E1602" t="str">
            <v>Fakulta humanitných vied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BF1602">
            <v>0</v>
          </cell>
          <cell r="BG1602">
            <v>0</v>
          </cell>
          <cell r="BH1602">
            <v>0</v>
          </cell>
          <cell r="BI1602">
            <v>17</v>
          </cell>
          <cell r="BJ1602">
            <v>0</v>
          </cell>
        </row>
        <row r="1603">
          <cell r="D1603" t="str">
            <v>Žilinská univerzita v Žiline</v>
          </cell>
          <cell r="E1603" t="str">
            <v>Fakulta humanitných vied</v>
          </cell>
          <cell r="AN1603">
            <v>100</v>
          </cell>
          <cell r="AO1603">
            <v>106</v>
          </cell>
          <cell r="AP1603">
            <v>0</v>
          </cell>
          <cell r="AQ1603">
            <v>0</v>
          </cell>
          <cell r="AR1603">
            <v>100</v>
          </cell>
          <cell r="BF1603">
            <v>150</v>
          </cell>
          <cell r="BG1603">
            <v>178.5</v>
          </cell>
          <cell r="BH1603">
            <v>168.29999999999998</v>
          </cell>
          <cell r="BI1603">
            <v>106</v>
          </cell>
          <cell r="BJ1603">
            <v>0</v>
          </cell>
        </row>
        <row r="1604">
          <cell r="D1604" t="str">
            <v>Žilinská univerzita v Žiline</v>
          </cell>
          <cell r="E1604" t="str">
            <v>Fakulta prevádzky a ekonomiky dopravy a spojov</v>
          </cell>
          <cell r="AN1604">
            <v>31</v>
          </cell>
          <cell r="AO1604">
            <v>33</v>
          </cell>
          <cell r="AP1604">
            <v>0</v>
          </cell>
          <cell r="AQ1604">
            <v>0</v>
          </cell>
          <cell r="AR1604">
            <v>31</v>
          </cell>
          <cell r="BF1604">
            <v>46.5</v>
          </cell>
          <cell r="BG1604">
            <v>68.819999999999993</v>
          </cell>
          <cell r="BH1604">
            <v>63.526153846153846</v>
          </cell>
          <cell r="BI1604">
            <v>33</v>
          </cell>
          <cell r="BJ1604">
            <v>0</v>
          </cell>
        </row>
        <row r="1605">
          <cell r="D1605" t="str">
            <v>Žilinská univerzita v Žiline</v>
          </cell>
          <cell r="E1605" t="str">
            <v>Stavebná fakulta</v>
          </cell>
          <cell r="AN1605">
            <v>1</v>
          </cell>
          <cell r="AO1605">
            <v>0</v>
          </cell>
          <cell r="AP1605">
            <v>0</v>
          </cell>
          <cell r="AQ1605">
            <v>0</v>
          </cell>
          <cell r="AR1605">
            <v>0</v>
          </cell>
          <cell r="BF1605">
            <v>0</v>
          </cell>
          <cell r="BG1605">
            <v>0</v>
          </cell>
          <cell r="BH1605">
            <v>0</v>
          </cell>
          <cell r="BI1605">
            <v>51</v>
          </cell>
          <cell r="BJ1605">
            <v>0</v>
          </cell>
        </row>
        <row r="1606">
          <cell r="D1606" t="str">
            <v>Žilinská univerzita v Žiline</v>
          </cell>
          <cell r="E1606" t="str">
            <v>Fakulta prevádzky a ekonomiky dopravy a spojov</v>
          </cell>
          <cell r="AN1606">
            <v>136</v>
          </cell>
          <cell r="AO1606">
            <v>156</v>
          </cell>
          <cell r="AP1606">
            <v>0</v>
          </cell>
          <cell r="AQ1606">
            <v>136</v>
          </cell>
          <cell r="AR1606">
            <v>136</v>
          </cell>
          <cell r="BF1606">
            <v>115.9</v>
          </cell>
          <cell r="BG1606">
            <v>171.53200000000001</v>
          </cell>
          <cell r="BH1606">
            <v>167.44790476190477</v>
          </cell>
          <cell r="BI1606">
            <v>156</v>
          </cell>
          <cell r="BJ1606">
            <v>0</v>
          </cell>
        </row>
        <row r="1607">
          <cell r="D1607" t="str">
            <v>Žilinská univerzita v Žiline</v>
          </cell>
          <cell r="E1607" t="str">
            <v>Fakulta prevádzky a ekonomiky dopravy a spojov</v>
          </cell>
          <cell r="AN1607">
            <v>146</v>
          </cell>
          <cell r="AO1607">
            <v>153</v>
          </cell>
          <cell r="AP1607">
            <v>0</v>
          </cell>
          <cell r="AQ1607">
            <v>0</v>
          </cell>
          <cell r="AR1607">
            <v>146</v>
          </cell>
          <cell r="BF1607">
            <v>122.6</v>
          </cell>
          <cell r="BG1607">
            <v>127.504</v>
          </cell>
          <cell r="BH1607">
            <v>127.504</v>
          </cell>
          <cell r="BI1607">
            <v>153</v>
          </cell>
          <cell r="BJ1607">
            <v>0</v>
          </cell>
        </row>
        <row r="1608">
          <cell r="D1608" t="str">
            <v>Žilinská univerzita v Žiline</v>
          </cell>
          <cell r="E1608" t="str">
            <v>Fakulta elektrotechniky a informačných technológií</v>
          </cell>
          <cell r="AN1608">
            <v>59</v>
          </cell>
          <cell r="AO1608">
            <v>73</v>
          </cell>
          <cell r="AP1608">
            <v>73</v>
          </cell>
          <cell r="AQ1608">
            <v>59</v>
          </cell>
          <cell r="AR1608">
            <v>59</v>
          </cell>
          <cell r="BF1608">
            <v>46.7</v>
          </cell>
          <cell r="BG1608">
            <v>69.116</v>
          </cell>
          <cell r="BH1608">
            <v>69.116</v>
          </cell>
          <cell r="BI1608">
            <v>73</v>
          </cell>
          <cell r="BJ1608">
            <v>0</v>
          </cell>
        </row>
        <row r="1609">
          <cell r="D1609" t="str">
            <v>Žilinská univerzita v Žiline</v>
          </cell>
          <cell r="E1609" t="str">
            <v>Fakulta prevádzky a ekonomiky dopravy a spojov</v>
          </cell>
          <cell r="AN1609">
            <v>74</v>
          </cell>
          <cell r="AO1609">
            <v>78</v>
          </cell>
          <cell r="AP1609">
            <v>0</v>
          </cell>
          <cell r="AQ1609">
            <v>74</v>
          </cell>
          <cell r="AR1609">
            <v>74</v>
          </cell>
          <cell r="BF1609">
            <v>66.2</v>
          </cell>
          <cell r="BG1609">
            <v>97.975999999999999</v>
          </cell>
          <cell r="BH1609">
            <v>97.975999999999999</v>
          </cell>
          <cell r="BI1609">
            <v>78</v>
          </cell>
          <cell r="BJ1609">
            <v>0</v>
          </cell>
        </row>
        <row r="1610">
          <cell r="D1610" t="str">
            <v>Žilinská univerzita v Žiline</v>
          </cell>
          <cell r="E1610" t="str">
            <v>Stavebná fakulta</v>
          </cell>
          <cell r="AN1610">
            <v>60</v>
          </cell>
          <cell r="AO1610">
            <v>66</v>
          </cell>
          <cell r="AP1610">
            <v>66</v>
          </cell>
          <cell r="AQ1610">
            <v>60</v>
          </cell>
          <cell r="AR1610">
            <v>60</v>
          </cell>
          <cell r="BF1610">
            <v>53.4</v>
          </cell>
          <cell r="BG1610">
            <v>79.031999999999996</v>
          </cell>
          <cell r="BH1610">
            <v>79.031999999999996</v>
          </cell>
          <cell r="BI1610">
            <v>66</v>
          </cell>
          <cell r="BJ1610">
            <v>0</v>
          </cell>
        </row>
        <row r="1611">
          <cell r="D1611" t="str">
            <v>Žilinská univerzita v Žiline</v>
          </cell>
          <cell r="E1611" t="str">
            <v>Fakulta elektrotechniky a informačných technológií</v>
          </cell>
          <cell r="AN1611">
            <v>95</v>
          </cell>
          <cell r="AO1611">
            <v>106</v>
          </cell>
          <cell r="AP1611">
            <v>106</v>
          </cell>
          <cell r="AQ1611">
            <v>95</v>
          </cell>
          <cell r="AR1611">
            <v>95</v>
          </cell>
          <cell r="BF1611">
            <v>79.099999999999994</v>
          </cell>
          <cell r="BG1611">
            <v>117.06799999999998</v>
          </cell>
          <cell r="BH1611">
            <v>117.06799999999998</v>
          </cell>
          <cell r="BI1611">
            <v>106</v>
          </cell>
          <cell r="BJ1611">
            <v>0</v>
          </cell>
        </row>
        <row r="1612">
          <cell r="D1612" t="str">
            <v>Žilinská univerzita v Žiline</v>
          </cell>
          <cell r="E1612" t="str">
            <v>Fakulta prevádzky a ekonomiky dopravy a spojov</v>
          </cell>
          <cell r="AN1612">
            <v>92</v>
          </cell>
          <cell r="AO1612">
            <v>96</v>
          </cell>
          <cell r="AP1612">
            <v>0</v>
          </cell>
          <cell r="AQ1612">
            <v>92</v>
          </cell>
          <cell r="AR1612">
            <v>92</v>
          </cell>
          <cell r="BF1612">
            <v>80.3</v>
          </cell>
          <cell r="BG1612">
            <v>118.84399999999999</v>
          </cell>
          <cell r="BH1612">
            <v>118.84399999999999</v>
          </cell>
          <cell r="BI1612">
            <v>96</v>
          </cell>
          <cell r="BJ1612">
            <v>0</v>
          </cell>
        </row>
        <row r="1613">
          <cell r="D1613" t="str">
            <v>Žilinská univerzita v Žiline</v>
          </cell>
          <cell r="E1613" t="str">
            <v>Fakulta bezpečnostného inžinierstva</v>
          </cell>
          <cell r="AN1613">
            <v>141</v>
          </cell>
          <cell r="AO1613">
            <v>167</v>
          </cell>
          <cell r="AP1613">
            <v>0</v>
          </cell>
          <cell r="AQ1613">
            <v>0</v>
          </cell>
          <cell r="AR1613">
            <v>141</v>
          </cell>
          <cell r="BF1613">
            <v>120.9</v>
          </cell>
          <cell r="BG1613">
            <v>178.93200000000002</v>
          </cell>
          <cell r="BH1613">
            <v>178.93200000000002</v>
          </cell>
          <cell r="BI1613">
            <v>167</v>
          </cell>
          <cell r="BJ1613">
            <v>0</v>
          </cell>
        </row>
        <row r="1614">
          <cell r="D1614" t="str">
            <v>Žilinská univerzita v Žiline</v>
          </cell>
          <cell r="E1614" t="str">
            <v>Fakulta prevádzky a ekonomiky dopravy a spojov</v>
          </cell>
          <cell r="AN1614">
            <v>158</v>
          </cell>
          <cell r="AO1614">
            <v>175</v>
          </cell>
          <cell r="AP1614">
            <v>0</v>
          </cell>
          <cell r="AQ1614">
            <v>158</v>
          </cell>
          <cell r="AR1614">
            <v>158</v>
          </cell>
          <cell r="BF1614">
            <v>135.19999999999999</v>
          </cell>
          <cell r="BG1614">
            <v>200.09599999999998</v>
          </cell>
          <cell r="BH1614">
            <v>195.21560975609754</v>
          </cell>
          <cell r="BI1614">
            <v>175</v>
          </cell>
          <cell r="BJ1614">
            <v>0</v>
          </cell>
        </row>
        <row r="1615">
          <cell r="D1615" t="str">
            <v>Žilinská univerzita v Žiline</v>
          </cell>
          <cell r="E1615" t="str">
            <v>Strojnícka fakulta</v>
          </cell>
          <cell r="AN1615">
            <v>93</v>
          </cell>
          <cell r="AO1615">
            <v>97</v>
          </cell>
          <cell r="AP1615">
            <v>97</v>
          </cell>
          <cell r="AQ1615">
            <v>93</v>
          </cell>
          <cell r="AR1615">
            <v>93</v>
          </cell>
          <cell r="BF1615">
            <v>79.5</v>
          </cell>
          <cell r="BG1615">
            <v>117.66</v>
          </cell>
          <cell r="BH1615">
            <v>117.66</v>
          </cell>
          <cell r="BI1615">
            <v>97</v>
          </cell>
          <cell r="BJ1615">
            <v>0</v>
          </cell>
        </row>
        <row r="1616">
          <cell r="D1616" t="str">
            <v>Žilinská univerzita v Žiline</v>
          </cell>
          <cell r="E1616" t="str">
            <v>Fakulta elektrotechniky a informačných technológií</v>
          </cell>
          <cell r="AN1616">
            <v>61</v>
          </cell>
          <cell r="AO1616">
            <v>70</v>
          </cell>
          <cell r="AP1616">
            <v>70</v>
          </cell>
          <cell r="AQ1616">
            <v>61</v>
          </cell>
          <cell r="AR1616">
            <v>61</v>
          </cell>
          <cell r="BF1616">
            <v>52.599999999999994</v>
          </cell>
          <cell r="BG1616">
            <v>77.847999999999985</v>
          </cell>
          <cell r="BH1616">
            <v>77.847999999999985</v>
          </cell>
          <cell r="BI1616">
            <v>70</v>
          </cell>
          <cell r="BJ1616">
            <v>0</v>
          </cell>
        </row>
        <row r="1617">
          <cell r="D1617" t="str">
            <v>Žilinská univerzita v Žiline</v>
          </cell>
          <cell r="E1617" t="str">
            <v>Fakulta prevádzky a ekonomiky dopravy a spojov</v>
          </cell>
          <cell r="AN1617">
            <v>348</v>
          </cell>
          <cell r="AO1617">
            <v>357</v>
          </cell>
          <cell r="AP1617">
            <v>0</v>
          </cell>
          <cell r="AQ1617">
            <v>0</v>
          </cell>
          <cell r="AR1617">
            <v>348</v>
          </cell>
          <cell r="BF1617">
            <v>307.5</v>
          </cell>
          <cell r="BG1617">
            <v>319.8</v>
          </cell>
          <cell r="BH1617">
            <v>312.9225806451613</v>
          </cell>
          <cell r="BI1617">
            <v>357</v>
          </cell>
          <cell r="BJ1617">
            <v>0</v>
          </cell>
        </row>
        <row r="1618">
          <cell r="D1618" t="str">
            <v>Žilinská univerzita v Žiline</v>
          </cell>
          <cell r="E1618" t="str">
            <v>Fakulta prevádzky a ekonomiky dopravy a spojov</v>
          </cell>
          <cell r="AN1618">
            <v>45</v>
          </cell>
          <cell r="AO1618">
            <v>49</v>
          </cell>
          <cell r="AP1618">
            <v>0</v>
          </cell>
          <cell r="AQ1618">
            <v>0</v>
          </cell>
          <cell r="AR1618">
            <v>45</v>
          </cell>
          <cell r="BF1618">
            <v>38.4</v>
          </cell>
          <cell r="BG1618">
            <v>56.832000000000001</v>
          </cell>
          <cell r="BH1618">
            <v>53.28</v>
          </cell>
          <cell r="BI1618">
            <v>49</v>
          </cell>
          <cell r="BJ1618">
            <v>0</v>
          </cell>
        </row>
        <row r="1619">
          <cell r="D1619" t="str">
            <v>Žilinská univerzita v Žiline</v>
          </cell>
          <cell r="E1619" t="str">
            <v>Strojnícka fakulta</v>
          </cell>
          <cell r="AN1619">
            <v>171</v>
          </cell>
          <cell r="AO1619">
            <v>179</v>
          </cell>
          <cell r="AP1619">
            <v>179</v>
          </cell>
          <cell r="AQ1619">
            <v>171</v>
          </cell>
          <cell r="AR1619">
            <v>171</v>
          </cell>
          <cell r="BF1619">
            <v>149.1</v>
          </cell>
          <cell r="BG1619">
            <v>220.66799999999998</v>
          </cell>
          <cell r="BH1619">
            <v>220.66799999999998</v>
          </cell>
          <cell r="BI1619">
            <v>179</v>
          </cell>
          <cell r="BJ1619">
            <v>0</v>
          </cell>
        </row>
        <row r="1620">
          <cell r="D1620" t="str">
            <v>Žilinská univerzita v Žiline</v>
          </cell>
          <cell r="E1620" t="str">
            <v>Fakulta humanitných vied</v>
          </cell>
          <cell r="AN1620">
            <v>110</v>
          </cell>
          <cell r="AO1620">
            <v>120</v>
          </cell>
          <cell r="AP1620">
            <v>0</v>
          </cell>
          <cell r="AQ1620">
            <v>0</v>
          </cell>
          <cell r="AR1620">
            <v>110</v>
          </cell>
          <cell r="BF1620">
            <v>92.6</v>
          </cell>
          <cell r="BG1620">
            <v>110.19399999999999</v>
          </cell>
          <cell r="BH1620">
            <v>106.25849999999998</v>
          </cell>
          <cell r="BI1620">
            <v>120</v>
          </cell>
          <cell r="BJ1620">
            <v>0</v>
          </cell>
        </row>
        <row r="1621">
          <cell r="D1621" t="str">
            <v>Žilinská univerzita v Žiline</v>
          </cell>
          <cell r="E1621" t="str">
            <v>Fakulta bezpečnostného inžinierstva</v>
          </cell>
          <cell r="AN1621">
            <v>52</v>
          </cell>
          <cell r="AO1621">
            <v>57</v>
          </cell>
          <cell r="AP1621">
            <v>0</v>
          </cell>
          <cell r="AQ1621">
            <v>0</v>
          </cell>
          <cell r="AR1621">
            <v>52</v>
          </cell>
          <cell r="BF1621">
            <v>45.4</v>
          </cell>
          <cell r="BG1621">
            <v>67.191999999999993</v>
          </cell>
          <cell r="BH1621">
            <v>67.191999999999993</v>
          </cell>
          <cell r="BI1621">
            <v>57</v>
          </cell>
          <cell r="BJ1621">
            <v>0</v>
          </cell>
        </row>
        <row r="1622">
          <cell r="D1622" t="str">
            <v>Vysoká škola zdravotníctva a sociálnej práce sv. Alžbety v Bratislave, n. o.</v>
          </cell>
          <cell r="E1622">
            <v>0</v>
          </cell>
          <cell r="AN1622">
            <v>47</v>
          </cell>
          <cell r="AO1622">
            <v>0</v>
          </cell>
          <cell r="AP1622">
            <v>0</v>
          </cell>
          <cell r="AQ1622">
            <v>0</v>
          </cell>
          <cell r="AR1622">
            <v>0</v>
          </cell>
          <cell r="BF1622">
            <v>0</v>
          </cell>
          <cell r="BG1622">
            <v>0</v>
          </cell>
          <cell r="BH1622">
            <v>0</v>
          </cell>
          <cell r="BI1622">
            <v>47</v>
          </cell>
          <cell r="BJ1622">
            <v>0</v>
          </cell>
        </row>
        <row r="1623">
          <cell r="D1623" t="str">
            <v>Vysoká škola zdravotníctva a sociálnej práce sv. Alžbety v Bratislave, n. o.</v>
          </cell>
          <cell r="E1623">
            <v>0</v>
          </cell>
          <cell r="AN1623">
            <v>22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BF1623">
            <v>0</v>
          </cell>
          <cell r="BG1623">
            <v>0</v>
          </cell>
          <cell r="BH1623">
            <v>0</v>
          </cell>
          <cell r="BI1623">
            <v>22</v>
          </cell>
          <cell r="BJ1623">
            <v>0</v>
          </cell>
        </row>
        <row r="1624">
          <cell r="D1624" t="str">
            <v>Vysoká škola zdravotníctva a sociálnej práce sv. Alžbety v Bratislave, n. o.</v>
          </cell>
          <cell r="E1624" t="str">
            <v>Inštitút sociálnych vied a zdravotníctva bl. P. P. Gojdiča v Prešove</v>
          </cell>
          <cell r="AN1624">
            <v>1</v>
          </cell>
          <cell r="AO1624">
            <v>0</v>
          </cell>
          <cell r="AP1624">
            <v>0</v>
          </cell>
          <cell r="AQ1624">
            <v>0</v>
          </cell>
          <cell r="AR1624">
            <v>0</v>
          </cell>
          <cell r="BF1624">
            <v>0</v>
          </cell>
          <cell r="BG1624">
            <v>0</v>
          </cell>
          <cell r="BH1624">
            <v>0</v>
          </cell>
          <cell r="BI1624">
            <v>1</v>
          </cell>
          <cell r="BJ1624">
            <v>0</v>
          </cell>
        </row>
        <row r="1625">
          <cell r="D1625" t="str">
            <v>Vysoká škola zdravotníctva a sociálnej práce sv. Alžbety v Bratislave, n. o.</v>
          </cell>
          <cell r="E1625">
            <v>0</v>
          </cell>
          <cell r="AN1625">
            <v>105</v>
          </cell>
          <cell r="AO1625">
            <v>0</v>
          </cell>
          <cell r="AP1625">
            <v>0</v>
          </cell>
          <cell r="AQ1625">
            <v>0</v>
          </cell>
          <cell r="AR1625">
            <v>0</v>
          </cell>
          <cell r="BF1625">
            <v>0</v>
          </cell>
          <cell r="BG1625">
            <v>0</v>
          </cell>
          <cell r="BH1625">
            <v>0</v>
          </cell>
          <cell r="BI1625">
            <v>105</v>
          </cell>
          <cell r="BJ1625">
            <v>0</v>
          </cell>
        </row>
        <row r="1626">
          <cell r="D1626" t="str">
            <v>Vysoká škola múzických umení v Bratislave</v>
          </cell>
          <cell r="E1626" t="str">
            <v>Filmová a televízna fakulta</v>
          </cell>
          <cell r="AN1626">
            <v>0</v>
          </cell>
          <cell r="AO1626">
            <v>0</v>
          </cell>
          <cell r="AP1626">
            <v>0</v>
          </cell>
          <cell r="AQ1626">
            <v>0</v>
          </cell>
          <cell r="AR1626">
            <v>0</v>
          </cell>
          <cell r="BF1626">
            <v>0</v>
          </cell>
          <cell r="BG1626">
            <v>0</v>
          </cell>
          <cell r="BH1626">
            <v>0</v>
          </cell>
          <cell r="BI1626">
            <v>1</v>
          </cell>
          <cell r="BJ1626">
            <v>0</v>
          </cell>
        </row>
        <row r="1627">
          <cell r="D1627" t="str">
            <v>Vysoká škola múzických umení v Bratislave</v>
          </cell>
          <cell r="E1627" t="str">
            <v>Divadelná fakulta</v>
          </cell>
          <cell r="AN1627">
            <v>3</v>
          </cell>
          <cell r="AO1627">
            <v>0</v>
          </cell>
          <cell r="AP1627">
            <v>0</v>
          </cell>
          <cell r="AQ1627">
            <v>0</v>
          </cell>
          <cell r="AR1627">
            <v>3</v>
          </cell>
          <cell r="BF1627">
            <v>12</v>
          </cell>
          <cell r="BG1627">
            <v>13.200000000000001</v>
          </cell>
          <cell r="BH1627">
            <v>13.200000000000001</v>
          </cell>
          <cell r="BI1627">
            <v>3</v>
          </cell>
          <cell r="BJ1627">
            <v>3</v>
          </cell>
        </row>
        <row r="1628">
          <cell r="D1628" t="str">
            <v>Vysoká škola múzických umení v Bratislave</v>
          </cell>
          <cell r="E1628" t="str">
            <v>Divadelná fakulta</v>
          </cell>
          <cell r="AN1628">
            <v>2</v>
          </cell>
          <cell r="AO1628">
            <v>0</v>
          </cell>
          <cell r="AP1628">
            <v>0</v>
          </cell>
          <cell r="AQ1628">
            <v>0</v>
          </cell>
          <cell r="AR1628">
            <v>0</v>
          </cell>
          <cell r="BF1628">
            <v>0</v>
          </cell>
          <cell r="BG1628">
            <v>0</v>
          </cell>
          <cell r="BH1628">
            <v>0</v>
          </cell>
          <cell r="BI1628">
            <v>3</v>
          </cell>
          <cell r="BJ1628">
            <v>0</v>
          </cell>
        </row>
        <row r="1629">
          <cell r="D1629" t="str">
            <v>Vysoká škola múzických umení v Bratislave</v>
          </cell>
          <cell r="E1629" t="str">
            <v>Hudobná a tanečná fakulta</v>
          </cell>
          <cell r="AN1629">
            <v>1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BF1629">
            <v>0</v>
          </cell>
          <cell r="BG1629">
            <v>0</v>
          </cell>
          <cell r="BH1629">
            <v>0</v>
          </cell>
          <cell r="BI1629">
            <v>5</v>
          </cell>
          <cell r="BJ1629">
            <v>0</v>
          </cell>
        </row>
        <row r="1630">
          <cell r="D1630" t="str">
            <v>Vysoká škola múzických umení v Bratislave</v>
          </cell>
          <cell r="E1630" t="str">
            <v>Filmová a televízna fakulta</v>
          </cell>
          <cell r="AN1630">
            <v>38</v>
          </cell>
          <cell r="AO1630">
            <v>60</v>
          </cell>
          <cell r="AP1630">
            <v>0</v>
          </cell>
          <cell r="AQ1630">
            <v>0</v>
          </cell>
          <cell r="AR1630">
            <v>38</v>
          </cell>
          <cell r="BF1630">
            <v>34.1</v>
          </cell>
          <cell r="BG1630">
            <v>110.143</v>
          </cell>
          <cell r="BH1630">
            <v>100.96441666666666</v>
          </cell>
          <cell r="BI1630">
            <v>60</v>
          </cell>
          <cell r="BJ1630">
            <v>0</v>
          </cell>
        </row>
        <row r="1631">
          <cell r="D1631" t="str">
            <v>Vysoká škola múzických umení v Bratislave</v>
          </cell>
          <cell r="E1631" t="str">
            <v>Divadelná fakulta</v>
          </cell>
          <cell r="AN1631">
            <v>37</v>
          </cell>
          <cell r="AO1631">
            <v>43</v>
          </cell>
          <cell r="AP1631">
            <v>0</v>
          </cell>
          <cell r="AQ1631">
            <v>0</v>
          </cell>
          <cell r="AR1631">
            <v>37</v>
          </cell>
          <cell r="BF1631">
            <v>32.799999999999997</v>
          </cell>
          <cell r="BG1631">
            <v>105.94399999999999</v>
          </cell>
          <cell r="BH1631">
            <v>105.94399999999999</v>
          </cell>
          <cell r="BI1631">
            <v>43</v>
          </cell>
          <cell r="BJ1631">
            <v>0</v>
          </cell>
        </row>
        <row r="1632">
          <cell r="D1632" t="str">
            <v>Vysoká škola múzických umení v Bratislave</v>
          </cell>
          <cell r="E1632" t="str">
            <v>Hudobná a tanečná fakulta</v>
          </cell>
          <cell r="AN1632">
            <v>78</v>
          </cell>
          <cell r="AO1632">
            <v>82</v>
          </cell>
          <cell r="AP1632">
            <v>0</v>
          </cell>
          <cell r="AQ1632">
            <v>0</v>
          </cell>
          <cell r="AR1632">
            <v>78</v>
          </cell>
          <cell r="BF1632">
            <v>68.099999999999994</v>
          </cell>
          <cell r="BG1632">
            <v>219.96299999999999</v>
          </cell>
          <cell r="BH1632">
            <v>219.96299999999999</v>
          </cell>
          <cell r="BI1632">
            <v>82</v>
          </cell>
          <cell r="BJ1632">
            <v>0</v>
          </cell>
        </row>
        <row r="1633">
          <cell r="D1633" t="str">
            <v>Vysoká škola múzických umení v Bratislave</v>
          </cell>
          <cell r="E1633" t="str">
            <v>Filmová a televízna fakulta</v>
          </cell>
          <cell r="AN1633">
            <v>9</v>
          </cell>
          <cell r="AO1633">
            <v>12</v>
          </cell>
          <cell r="AP1633">
            <v>0</v>
          </cell>
          <cell r="AQ1633">
            <v>0</v>
          </cell>
          <cell r="AR1633">
            <v>9</v>
          </cell>
          <cell r="BF1633">
            <v>7.8</v>
          </cell>
          <cell r="BG1633">
            <v>7.8</v>
          </cell>
          <cell r="BH1633">
            <v>7.8</v>
          </cell>
          <cell r="BI1633">
            <v>12</v>
          </cell>
          <cell r="BJ1633">
            <v>0</v>
          </cell>
        </row>
        <row r="1634">
          <cell r="D1634" t="str">
            <v>Vysoká škola výtvarných umení v Bratislave</v>
          </cell>
          <cell r="E1634">
            <v>0</v>
          </cell>
          <cell r="AN1634">
            <v>18</v>
          </cell>
          <cell r="AO1634">
            <v>21</v>
          </cell>
          <cell r="AP1634">
            <v>0</v>
          </cell>
          <cell r="AQ1634">
            <v>0</v>
          </cell>
          <cell r="AR1634">
            <v>18</v>
          </cell>
          <cell r="BF1634">
            <v>16.8</v>
          </cell>
          <cell r="BG1634">
            <v>54.264000000000003</v>
          </cell>
          <cell r="BH1634">
            <v>54.264000000000003</v>
          </cell>
          <cell r="BI1634">
            <v>21</v>
          </cell>
          <cell r="BJ1634">
            <v>0</v>
          </cell>
        </row>
        <row r="1635">
          <cell r="D1635" t="str">
            <v>Vysoká škola výtvarných umení v Bratislave</v>
          </cell>
          <cell r="E1635">
            <v>0</v>
          </cell>
          <cell r="AN1635">
            <v>45</v>
          </cell>
          <cell r="AO1635">
            <v>46</v>
          </cell>
          <cell r="AP1635">
            <v>0</v>
          </cell>
          <cell r="AQ1635">
            <v>0</v>
          </cell>
          <cell r="AR1635">
            <v>45</v>
          </cell>
          <cell r="BF1635">
            <v>41.7</v>
          </cell>
          <cell r="BG1635">
            <v>134.691</v>
          </cell>
          <cell r="BH1635">
            <v>134.691</v>
          </cell>
          <cell r="BI1635">
            <v>46</v>
          </cell>
          <cell r="BJ1635">
            <v>0</v>
          </cell>
        </row>
        <row r="1636">
          <cell r="D1636" t="str">
            <v>Slovenská technická univerzita v Bratislave</v>
          </cell>
          <cell r="E1636" t="str">
            <v>Strojnícka fakulta</v>
          </cell>
          <cell r="AN1636">
            <v>0</v>
          </cell>
          <cell r="AO1636">
            <v>2</v>
          </cell>
          <cell r="AP1636">
            <v>0</v>
          </cell>
          <cell r="AQ1636">
            <v>0</v>
          </cell>
          <cell r="AR1636">
            <v>0</v>
          </cell>
          <cell r="BF1636">
            <v>0</v>
          </cell>
          <cell r="BG1636">
            <v>0</v>
          </cell>
          <cell r="BH1636">
            <v>0</v>
          </cell>
          <cell r="BI1636">
            <v>2</v>
          </cell>
          <cell r="BJ1636">
            <v>0</v>
          </cell>
        </row>
        <row r="1637">
          <cell r="D1637" t="str">
            <v>Akadémia ozbrojených síl generála Milana Rastislava Štefánika</v>
          </cell>
          <cell r="E1637">
            <v>0</v>
          </cell>
          <cell r="AN1637">
            <v>10</v>
          </cell>
          <cell r="AO1637">
            <v>10</v>
          </cell>
          <cell r="AP1637">
            <v>0</v>
          </cell>
          <cell r="AQ1637">
            <v>0</v>
          </cell>
          <cell r="AR1637">
            <v>10</v>
          </cell>
          <cell r="BF1637">
            <v>15</v>
          </cell>
          <cell r="BG1637">
            <v>22.2</v>
          </cell>
          <cell r="BH1637">
            <v>22.2</v>
          </cell>
          <cell r="BI1637">
            <v>10</v>
          </cell>
          <cell r="BJ1637">
            <v>0</v>
          </cell>
        </row>
        <row r="1638">
          <cell r="D1638" t="str">
            <v>Univerzita Mateja Bela v Banskej Bystrici</v>
          </cell>
          <cell r="E1638" t="str">
            <v>Fakulta prírodných vied</v>
          </cell>
          <cell r="AN1638">
            <v>0</v>
          </cell>
          <cell r="AO1638">
            <v>0</v>
          </cell>
          <cell r="AP1638">
            <v>0</v>
          </cell>
          <cell r="AQ1638">
            <v>0</v>
          </cell>
          <cell r="AR1638">
            <v>0</v>
          </cell>
          <cell r="BF1638">
            <v>0</v>
          </cell>
          <cell r="BG1638">
            <v>0</v>
          </cell>
          <cell r="BH1638">
            <v>0</v>
          </cell>
          <cell r="BI1638">
            <v>25</v>
          </cell>
          <cell r="BJ1638">
            <v>0</v>
          </cell>
        </row>
        <row r="1639">
          <cell r="D1639" t="str">
            <v>Univerzita Mateja Bela v Banskej Bystrici</v>
          </cell>
          <cell r="E1639" t="str">
            <v>Fakulta prírodných vied</v>
          </cell>
          <cell r="AN1639">
            <v>0</v>
          </cell>
          <cell r="AO1639">
            <v>0</v>
          </cell>
          <cell r="AP1639">
            <v>0</v>
          </cell>
          <cell r="AQ1639">
            <v>0</v>
          </cell>
          <cell r="AR1639">
            <v>0</v>
          </cell>
          <cell r="BF1639">
            <v>0</v>
          </cell>
          <cell r="BG1639">
            <v>0</v>
          </cell>
          <cell r="BH1639">
            <v>0</v>
          </cell>
          <cell r="BI1639">
            <v>1</v>
          </cell>
          <cell r="BJ1639">
            <v>0</v>
          </cell>
        </row>
        <row r="1640">
          <cell r="D1640" t="str">
            <v>Univerzita Mateja Bela v Banskej Bystrici</v>
          </cell>
          <cell r="E1640" t="str">
            <v>Fakulta prírodných vied</v>
          </cell>
          <cell r="AN1640">
            <v>0</v>
          </cell>
          <cell r="AO1640">
            <v>0</v>
          </cell>
          <cell r="AP1640">
            <v>0</v>
          </cell>
          <cell r="AQ1640">
            <v>0</v>
          </cell>
          <cell r="AR1640">
            <v>0</v>
          </cell>
          <cell r="BF1640">
            <v>0</v>
          </cell>
          <cell r="BG1640">
            <v>0</v>
          </cell>
          <cell r="BH1640">
            <v>0</v>
          </cell>
          <cell r="BI1640">
            <v>7</v>
          </cell>
          <cell r="BJ1640">
            <v>0</v>
          </cell>
        </row>
        <row r="1641">
          <cell r="D1641" t="str">
            <v>Univerzita Mateja Bela v Banskej Bystrici</v>
          </cell>
          <cell r="E1641" t="str">
            <v>Fakulta prírodných vied</v>
          </cell>
          <cell r="AN1641">
            <v>0</v>
          </cell>
          <cell r="AO1641">
            <v>0</v>
          </cell>
          <cell r="AP1641">
            <v>0</v>
          </cell>
          <cell r="AQ1641">
            <v>0</v>
          </cell>
          <cell r="AR1641">
            <v>0</v>
          </cell>
          <cell r="BF1641">
            <v>0</v>
          </cell>
          <cell r="BG1641">
            <v>0</v>
          </cell>
          <cell r="BH1641">
            <v>0</v>
          </cell>
          <cell r="BI1641">
            <v>1</v>
          </cell>
          <cell r="BJ1641">
            <v>0</v>
          </cell>
        </row>
        <row r="1642">
          <cell r="D1642" t="str">
            <v>Vysoká škola DTI</v>
          </cell>
          <cell r="E1642">
            <v>0</v>
          </cell>
          <cell r="AN1642">
            <v>114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BF1642">
            <v>0</v>
          </cell>
          <cell r="BG1642">
            <v>0</v>
          </cell>
          <cell r="BH1642">
            <v>0</v>
          </cell>
          <cell r="BI1642">
            <v>114</v>
          </cell>
          <cell r="BJ1642">
            <v>0</v>
          </cell>
        </row>
        <row r="1643">
          <cell r="D1643" t="str">
            <v>Vysoká škola zdravotníctva a sociálnej práce sv. Alžbety v Bratislave, n. o.</v>
          </cell>
          <cell r="E1643">
            <v>0</v>
          </cell>
          <cell r="AN1643">
            <v>1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BF1643">
            <v>0</v>
          </cell>
          <cell r="BG1643">
            <v>0</v>
          </cell>
          <cell r="BH1643">
            <v>0</v>
          </cell>
          <cell r="BI1643">
            <v>1</v>
          </cell>
          <cell r="BJ1643">
            <v>0</v>
          </cell>
        </row>
        <row r="1644">
          <cell r="D1644" t="str">
            <v>Vysoká škola zdravotníctva a sociálnej práce sv. Alžbety v Bratislave, n. o.</v>
          </cell>
          <cell r="E1644">
            <v>0</v>
          </cell>
          <cell r="AN1644">
            <v>101</v>
          </cell>
          <cell r="AO1644">
            <v>0</v>
          </cell>
          <cell r="AP1644">
            <v>0</v>
          </cell>
          <cell r="AQ1644">
            <v>0</v>
          </cell>
          <cell r="AR1644">
            <v>0</v>
          </cell>
          <cell r="BF1644">
            <v>0</v>
          </cell>
          <cell r="BG1644">
            <v>0</v>
          </cell>
          <cell r="BH1644">
            <v>0</v>
          </cell>
          <cell r="BI1644">
            <v>101</v>
          </cell>
          <cell r="BJ1644">
            <v>0</v>
          </cell>
        </row>
        <row r="1645">
          <cell r="D1645" t="str">
            <v>Vysoká škola zdravotníctva a sociálnej práce sv. Alžbety v Bratislave, n. o.</v>
          </cell>
          <cell r="E1645">
            <v>0</v>
          </cell>
          <cell r="AN1645">
            <v>374</v>
          </cell>
          <cell r="AO1645">
            <v>0</v>
          </cell>
          <cell r="AP1645">
            <v>0</v>
          </cell>
          <cell r="AQ1645">
            <v>0</v>
          </cell>
          <cell r="AR1645">
            <v>0</v>
          </cell>
          <cell r="BF1645">
            <v>0</v>
          </cell>
          <cell r="BG1645">
            <v>0</v>
          </cell>
          <cell r="BH1645">
            <v>0</v>
          </cell>
          <cell r="BI1645">
            <v>374</v>
          </cell>
          <cell r="BJ1645">
            <v>0</v>
          </cell>
        </row>
        <row r="1646">
          <cell r="D1646" t="str">
            <v>Vysoká škola zdravotníctva a sociálnej práce sv. Alžbety v Bratislave, n. o.</v>
          </cell>
          <cell r="E1646">
            <v>0</v>
          </cell>
          <cell r="AN1646">
            <v>52</v>
          </cell>
          <cell r="AO1646">
            <v>0</v>
          </cell>
          <cell r="AP1646">
            <v>0</v>
          </cell>
          <cell r="AQ1646">
            <v>0</v>
          </cell>
          <cell r="AR1646">
            <v>0</v>
          </cell>
          <cell r="BF1646">
            <v>0</v>
          </cell>
          <cell r="BG1646">
            <v>0</v>
          </cell>
          <cell r="BH1646">
            <v>0</v>
          </cell>
          <cell r="BI1646">
            <v>52</v>
          </cell>
          <cell r="BJ1646">
            <v>0</v>
          </cell>
        </row>
        <row r="1647">
          <cell r="D1647" t="str">
            <v>Vysoká škola zdravotníctva a sociálnej práce sv. Alžbety v Bratislave, n. o.</v>
          </cell>
          <cell r="E1647">
            <v>0</v>
          </cell>
          <cell r="AN1647">
            <v>208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208</v>
          </cell>
          <cell r="BJ1647">
            <v>0</v>
          </cell>
        </row>
        <row r="1648">
          <cell r="D1648" t="str">
            <v>Vysoká škola zdravotníctva a sociálnej práce sv. Alžbety v Bratislave, n. o.</v>
          </cell>
          <cell r="E1648">
            <v>0</v>
          </cell>
          <cell r="AN1648">
            <v>484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484</v>
          </cell>
          <cell r="BJ1648">
            <v>0</v>
          </cell>
        </row>
        <row r="1649">
          <cell r="D1649" t="str">
            <v>Vysoká škola zdravotníctva a sociálnej práce sv. Alžbety v Bratislave, n. o.</v>
          </cell>
          <cell r="E1649">
            <v>0</v>
          </cell>
          <cell r="AN1649">
            <v>305</v>
          </cell>
          <cell r="AO1649">
            <v>0</v>
          </cell>
          <cell r="AP1649">
            <v>0</v>
          </cell>
          <cell r="AQ1649">
            <v>0</v>
          </cell>
          <cell r="AR1649">
            <v>0</v>
          </cell>
          <cell r="BF1649">
            <v>0</v>
          </cell>
          <cell r="BG1649">
            <v>0</v>
          </cell>
          <cell r="BH1649">
            <v>0</v>
          </cell>
          <cell r="BI1649">
            <v>305</v>
          </cell>
          <cell r="BJ1649">
            <v>0</v>
          </cell>
        </row>
        <row r="1650">
          <cell r="D1650" t="str">
            <v>Vysoká škola zdravotníctva a sociálnej práce sv. Alžbety v Bratislave, n. o.</v>
          </cell>
          <cell r="E1650">
            <v>0</v>
          </cell>
          <cell r="AN1650">
            <v>78</v>
          </cell>
          <cell r="AO1650">
            <v>0</v>
          </cell>
          <cell r="AP1650">
            <v>0</v>
          </cell>
          <cell r="AQ1650">
            <v>0</v>
          </cell>
          <cell r="AR1650">
            <v>0</v>
          </cell>
          <cell r="BF1650">
            <v>0</v>
          </cell>
          <cell r="BG1650">
            <v>0</v>
          </cell>
          <cell r="BH1650">
            <v>0</v>
          </cell>
          <cell r="BI1650">
            <v>78</v>
          </cell>
          <cell r="BJ1650">
            <v>0</v>
          </cell>
        </row>
        <row r="1651">
          <cell r="D1651" t="str">
            <v>Vysoká škola zdravotníctva a sociálnej práce sv. Alžbety v Bratislave, n. o.</v>
          </cell>
          <cell r="E1651">
            <v>0</v>
          </cell>
          <cell r="AN1651">
            <v>134</v>
          </cell>
          <cell r="AO1651">
            <v>0</v>
          </cell>
          <cell r="AP1651">
            <v>0</v>
          </cell>
          <cell r="AQ1651">
            <v>0</v>
          </cell>
          <cell r="AR1651">
            <v>0</v>
          </cell>
          <cell r="BF1651">
            <v>0</v>
          </cell>
          <cell r="BG1651">
            <v>0</v>
          </cell>
          <cell r="BH1651">
            <v>0</v>
          </cell>
          <cell r="BI1651">
            <v>134</v>
          </cell>
          <cell r="BJ1651">
            <v>0</v>
          </cell>
        </row>
        <row r="1652">
          <cell r="D1652" t="str">
            <v>Vysoká škola zdravotníctva a sociálnej práce sv. Alžbety v Bratislave, n. o.</v>
          </cell>
          <cell r="E1652">
            <v>0</v>
          </cell>
          <cell r="AN1652">
            <v>110</v>
          </cell>
          <cell r="AO1652">
            <v>0</v>
          </cell>
          <cell r="AP1652">
            <v>0</v>
          </cell>
          <cell r="AQ1652">
            <v>0</v>
          </cell>
          <cell r="AR1652">
            <v>0</v>
          </cell>
          <cell r="BF1652">
            <v>0</v>
          </cell>
          <cell r="BG1652">
            <v>0</v>
          </cell>
          <cell r="BH1652">
            <v>0</v>
          </cell>
          <cell r="BI1652">
            <v>110</v>
          </cell>
          <cell r="BJ1652">
            <v>0</v>
          </cell>
        </row>
        <row r="1653">
          <cell r="D1653" t="str">
            <v>Vysoká škola zdravotníctva a sociálnej práce sv. Alžbety v Bratislave, n. o.</v>
          </cell>
          <cell r="E1653">
            <v>0</v>
          </cell>
          <cell r="AN1653">
            <v>72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BF1653">
            <v>0</v>
          </cell>
          <cell r="BG1653">
            <v>0</v>
          </cell>
          <cell r="BH1653">
            <v>0</v>
          </cell>
          <cell r="BI1653">
            <v>72</v>
          </cell>
          <cell r="BJ1653">
            <v>0</v>
          </cell>
        </row>
        <row r="1654">
          <cell r="D1654" t="str">
            <v>Vysoká škola zdravotníctva a sociálnej práce sv. Alžbety v Bratislave, n. o.</v>
          </cell>
          <cell r="E1654">
            <v>0</v>
          </cell>
          <cell r="AN1654">
            <v>100</v>
          </cell>
          <cell r="AO1654">
            <v>0</v>
          </cell>
          <cell r="AP1654">
            <v>0</v>
          </cell>
          <cell r="AQ1654">
            <v>0</v>
          </cell>
          <cell r="AR1654">
            <v>0</v>
          </cell>
          <cell r="BF1654">
            <v>0</v>
          </cell>
          <cell r="BG1654">
            <v>0</v>
          </cell>
          <cell r="BH1654">
            <v>0</v>
          </cell>
          <cell r="BI1654">
            <v>100</v>
          </cell>
          <cell r="BJ1654">
            <v>0</v>
          </cell>
        </row>
        <row r="1655">
          <cell r="D1655" t="str">
            <v>Vysoká škola zdravotníctva a sociálnej práce sv. Alžbety v Bratislave, n. o.</v>
          </cell>
          <cell r="E1655">
            <v>0</v>
          </cell>
          <cell r="AN1655">
            <v>252</v>
          </cell>
          <cell r="AO1655">
            <v>0</v>
          </cell>
          <cell r="AP1655">
            <v>0</v>
          </cell>
          <cell r="AQ1655">
            <v>0</v>
          </cell>
          <cell r="AR1655">
            <v>0</v>
          </cell>
          <cell r="BF1655">
            <v>0</v>
          </cell>
          <cell r="BG1655">
            <v>0</v>
          </cell>
          <cell r="BH1655">
            <v>0</v>
          </cell>
          <cell r="BI1655">
            <v>252</v>
          </cell>
          <cell r="BJ1655">
            <v>0</v>
          </cell>
        </row>
        <row r="1656">
          <cell r="D1656" t="str">
            <v>Vysoká škola zdravotníctva a sociálnej práce sv. Alžbety v Bratislave, n. o.</v>
          </cell>
          <cell r="E1656">
            <v>0</v>
          </cell>
          <cell r="AN1656">
            <v>1</v>
          </cell>
          <cell r="AO1656">
            <v>0</v>
          </cell>
          <cell r="AP1656">
            <v>0</v>
          </cell>
          <cell r="AQ1656">
            <v>0</v>
          </cell>
          <cell r="AR1656">
            <v>0</v>
          </cell>
          <cell r="BF1656">
            <v>0</v>
          </cell>
          <cell r="BG1656">
            <v>0</v>
          </cell>
          <cell r="BH1656">
            <v>0</v>
          </cell>
          <cell r="BI1656">
            <v>1</v>
          </cell>
          <cell r="BJ1656">
            <v>0</v>
          </cell>
        </row>
        <row r="1657">
          <cell r="D1657" t="str">
            <v>Vysoká škola zdravotníctva a sociálnej práce sv. Alžbety v Bratislave, n. o.</v>
          </cell>
          <cell r="E1657">
            <v>0</v>
          </cell>
          <cell r="AN1657">
            <v>111</v>
          </cell>
          <cell r="AO1657">
            <v>0</v>
          </cell>
          <cell r="AP1657">
            <v>0</v>
          </cell>
          <cell r="AQ1657">
            <v>0</v>
          </cell>
          <cell r="AR1657">
            <v>0</v>
          </cell>
          <cell r="BF1657">
            <v>0</v>
          </cell>
          <cell r="BG1657">
            <v>0</v>
          </cell>
          <cell r="BH1657">
            <v>0</v>
          </cell>
          <cell r="BI1657">
            <v>111</v>
          </cell>
          <cell r="BJ1657">
            <v>0</v>
          </cell>
        </row>
        <row r="1658">
          <cell r="D1658" t="str">
            <v>Ekonomická univerzita v Bratislave</v>
          </cell>
          <cell r="E1658" t="str">
            <v>Fakulta hospodárskej informatiky</v>
          </cell>
          <cell r="AN1658">
            <v>5</v>
          </cell>
          <cell r="AO1658">
            <v>14</v>
          </cell>
          <cell r="AP1658">
            <v>0</v>
          </cell>
          <cell r="AQ1658">
            <v>0</v>
          </cell>
          <cell r="AR1658">
            <v>5</v>
          </cell>
          <cell r="BF1658">
            <v>7.5</v>
          </cell>
          <cell r="BG1658">
            <v>7.8000000000000007</v>
          </cell>
          <cell r="BH1658">
            <v>7.8000000000000007</v>
          </cell>
          <cell r="BI1658">
            <v>14</v>
          </cell>
          <cell r="BJ1658">
            <v>0</v>
          </cell>
        </row>
        <row r="1659">
          <cell r="D1659" t="str">
            <v>Paneurópska vysoká škola</v>
          </cell>
          <cell r="E1659" t="str">
            <v>Fakulta ekonómie a podnikania</v>
          </cell>
          <cell r="AN1659">
            <v>0</v>
          </cell>
          <cell r="AO1659">
            <v>0</v>
          </cell>
          <cell r="AP1659">
            <v>0</v>
          </cell>
          <cell r="AQ1659">
            <v>0</v>
          </cell>
          <cell r="AR1659">
            <v>0</v>
          </cell>
          <cell r="BF1659">
            <v>0</v>
          </cell>
          <cell r="BG1659">
            <v>0</v>
          </cell>
          <cell r="BH1659">
            <v>0</v>
          </cell>
          <cell r="BI1659">
            <v>9</v>
          </cell>
          <cell r="BJ1659">
            <v>0</v>
          </cell>
        </row>
        <row r="1660">
          <cell r="D1660" t="str">
            <v>Vysoká škola zdravotníctva a sociálnej práce sv. Alžbety v Bratislave, n. o.</v>
          </cell>
          <cell r="E1660">
            <v>0</v>
          </cell>
          <cell r="AN1660">
            <v>105</v>
          </cell>
          <cell r="AO1660">
            <v>0</v>
          </cell>
          <cell r="AP1660">
            <v>0</v>
          </cell>
          <cell r="AQ1660">
            <v>0</v>
          </cell>
          <cell r="AR1660">
            <v>0</v>
          </cell>
          <cell r="BF1660">
            <v>0</v>
          </cell>
          <cell r="BG1660">
            <v>0</v>
          </cell>
          <cell r="BH1660">
            <v>0</v>
          </cell>
          <cell r="BI1660">
            <v>105</v>
          </cell>
          <cell r="BJ1660">
            <v>0</v>
          </cell>
        </row>
        <row r="1661">
          <cell r="D1661" t="str">
            <v>Vysoká škola zdravotníctva a sociálnej práce sv. Alžbety v Bratislave, n. o.</v>
          </cell>
          <cell r="E1661">
            <v>0</v>
          </cell>
          <cell r="AN1661">
            <v>13</v>
          </cell>
          <cell r="AO1661">
            <v>0</v>
          </cell>
          <cell r="AP1661">
            <v>0</v>
          </cell>
          <cell r="AQ1661">
            <v>0</v>
          </cell>
          <cell r="AR1661">
            <v>0</v>
          </cell>
          <cell r="BF1661">
            <v>0</v>
          </cell>
          <cell r="BG1661">
            <v>0</v>
          </cell>
          <cell r="BH1661">
            <v>0</v>
          </cell>
          <cell r="BI1661">
            <v>13</v>
          </cell>
          <cell r="BJ1661">
            <v>0</v>
          </cell>
        </row>
        <row r="1662">
          <cell r="D1662" t="str">
            <v>Technická univerzita v Košiciach</v>
          </cell>
          <cell r="E1662" t="str">
            <v>Fakulta výrobných technológií so sídlom v Prešove</v>
          </cell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BF1662">
            <v>0</v>
          </cell>
          <cell r="BG1662">
            <v>0</v>
          </cell>
          <cell r="BH1662">
            <v>0</v>
          </cell>
          <cell r="BI1662">
            <v>1</v>
          </cell>
          <cell r="BJ1662">
            <v>0</v>
          </cell>
        </row>
        <row r="1663">
          <cell r="D1663" t="str">
            <v>Vysoká škola manažmentu</v>
          </cell>
          <cell r="E1663">
            <v>0</v>
          </cell>
          <cell r="AN1663">
            <v>8</v>
          </cell>
          <cell r="AO1663">
            <v>0</v>
          </cell>
          <cell r="AP1663">
            <v>0</v>
          </cell>
          <cell r="AQ1663">
            <v>0</v>
          </cell>
          <cell r="AR1663">
            <v>0</v>
          </cell>
          <cell r="BF1663">
            <v>0</v>
          </cell>
          <cell r="BG1663">
            <v>0</v>
          </cell>
          <cell r="BH1663">
            <v>0</v>
          </cell>
          <cell r="BI1663">
            <v>8</v>
          </cell>
          <cell r="BJ1663">
            <v>0</v>
          </cell>
        </row>
        <row r="1664">
          <cell r="D1664" t="str">
            <v>Prešovská univerzita v Prešove</v>
          </cell>
          <cell r="E1664" t="str">
            <v>Filozofická fakulta</v>
          </cell>
          <cell r="AN1664">
            <v>0</v>
          </cell>
          <cell r="AO1664">
            <v>0</v>
          </cell>
          <cell r="AP1664">
            <v>0</v>
          </cell>
          <cell r="AQ1664">
            <v>0</v>
          </cell>
          <cell r="AR1664">
            <v>0</v>
          </cell>
          <cell r="BF1664">
            <v>0</v>
          </cell>
          <cell r="BG1664">
            <v>0</v>
          </cell>
          <cell r="BH1664">
            <v>0</v>
          </cell>
          <cell r="BI1664">
            <v>10</v>
          </cell>
          <cell r="BJ1664">
            <v>0</v>
          </cell>
        </row>
        <row r="1665">
          <cell r="D1665" t="str">
            <v>Prešovská univerzita v Prešove</v>
          </cell>
          <cell r="E1665" t="str">
            <v>Filozofická fakulta</v>
          </cell>
          <cell r="AN1665">
            <v>5</v>
          </cell>
          <cell r="AO1665">
            <v>0</v>
          </cell>
          <cell r="AP1665">
            <v>0</v>
          </cell>
          <cell r="AQ1665">
            <v>0</v>
          </cell>
          <cell r="AR1665">
            <v>5</v>
          </cell>
          <cell r="BF1665">
            <v>15</v>
          </cell>
          <cell r="BG1665">
            <v>16.5</v>
          </cell>
          <cell r="BH1665">
            <v>8.25</v>
          </cell>
          <cell r="BI1665">
            <v>5</v>
          </cell>
          <cell r="BJ1665">
            <v>5</v>
          </cell>
        </row>
        <row r="1666">
          <cell r="D1666" t="str">
            <v>Prešovská univerzita v Prešove</v>
          </cell>
          <cell r="E1666" t="str">
            <v>Filozofická fakulta</v>
          </cell>
          <cell r="AN1666">
            <v>3</v>
          </cell>
          <cell r="AO1666">
            <v>0</v>
          </cell>
          <cell r="AP1666">
            <v>0</v>
          </cell>
          <cell r="AQ1666">
            <v>0</v>
          </cell>
          <cell r="AR1666">
            <v>3</v>
          </cell>
          <cell r="BF1666">
            <v>9</v>
          </cell>
          <cell r="BG1666">
            <v>9.9</v>
          </cell>
          <cell r="BH1666">
            <v>9.9</v>
          </cell>
          <cell r="BI1666">
            <v>3</v>
          </cell>
          <cell r="BJ1666">
            <v>3</v>
          </cell>
        </row>
        <row r="1667">
          <cell r="D1667" t="str">
            <v>Prešovská univerzita v Prešove</v>
          </cell>
          <cell r="E1667" t="str">
            <v>Filozofická fakulta</v>
          </cell>
          <cell r="AN1667">
            <v>2</v>
          </cell>
          <cell r="AO1667">
            <v>0</v>
          </cell>
          <cell r="AP1667">
            <v>0</v>
          </cell>
          <cell r="AQ1667">
            <v>0</v>
          </cell>
          <cell r="AR1667">
            <v>2</v>
          </cell>
          <cell r="BF1667">
            <v>8</v>
          </cell>
          <cell r="BG1667">
            <v>8.8000000000000007</v>
          </cell>
          <cell r="BH1667">
            <v>8.8000000000000007</v>
          </cell>
          <cell r="BI1667">
            <v>2</v>
          </cell>
          <cell r="BJ1667">
            <v>2</v>
          </cell>
        </row>
        <row r="1668">
          <cell r="D1668" t="str">
            <v>Prešovská univerzita v Prešove</v>
          </cell>
          <cell r="E1668" t="str">
            <v>Filozofická fakulta</v>
          </cell>
          <cell r="AN1668">
            <v>3</v>
          </cell>
          <cell r="AO1668">
            <v>0</v>
          </cell>
          <cell r="AP1668">
            <v>0</v>
          </cell>
          <cell r="AQ1668">
            <v>0</v>
          </cell>
          <cell r="AR1668">
            <v>3</v>
          </cell>
          <cell r="BF1668">
            <v>9</v>
          </cell>
          <cell r="BG1668">
            <v>9.9</v>
          </cell>
          <cell r="BH1668">
            <v>0</v>
          </cell>
          <cell r="BI1668">
            <v>3</v>
          </cell>
          <cell r="BJ1668">
            <v>3</v>
          </cell>
        </row>
        <row r="1669">
          <cell r="D1669" t="str">
            <v>Prešovská univerzita v Prešove</v>
          </cell>
          <cell r="E1669" t="str">
            <v>Filozofická fakulta</v>
          </cell>
          <cell r="AN1669">
            <v>0</v>
          </cell>
          <cell r="AO1669">
            <v>0</v>
          </cell>
          <cell r="AP1669">
            <v>0</v>
          </cell>
          <cell r="AQ1669">
            <v>0</v>
          </cell>
          <cell r="AR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3</v>
          </cell>
          <cell r="BJ1669">
            <v>0</v>
          </cell>
        </row>
        <row r="1670">
          <cell r="D1670" t="str">
            <v>Prešovská univerzita v Prešove</v>
          </cell>
          <cell r="E1670" t="str">
            <v>Filozofická fakulta</v>
          </cell>
          <cell r="AN1670">
            <v>2</v>
          </cell>
          <cell r="AO1670">
            <v>0</v>
          </cell>
          <cell r="AP1670">
            <v>0</v>
          </cell>
          <cell r="AQ1670">
            <v>0</v>
          </cell>
          <cell r="AR1670">
            <v>2</v>
          </cell>
          <cell r="BF1670">
            <v>6</v>
          </cell>
          <cell r="BG1670">
            <v>6.6000000000000005</v>
          </cell>
          <cell r="BH1670">
            <v>6.6000000000000005</v>
          </cell>
          <cell r="BI1670">
            <v>2</v>
          </cell>
          <cell r="BJ1670">
            <v>2</v>
          </cell>
        </row>
        <row r="1671">
          <cell r="D1671" t="str">
            <v>Prešovská univerzita v Prešove</v>
          </cell>
          <cell r="E1671" t="str">
            <v>Filozofická fakulta</v>
          </cell>
          <cell r="AN1671">
            <v>2</v>
          </cell>
          <cell r="AO1671">
            <v>0</v>
          </cell>
          <cell r="AP1671">
            <v>0</v>
          </cell>
          <cell r="AQ1671">
            <v>0</v>
          </cell>
          <cell r="AR1671">
            <v>2</v>
          </cell>
          <cell r="BF1671">
            <v>6</v>
          </cell>
          <cell r="BG1671">
            <v>6.6000000000000005</v>
          </cell>
          <cell r="BH1671">
            <v>6.6000000000000005</v>
          </cell>
          <cell r="BI1671">
            <v>2</v>
          </cell>
          <cell r="BJ1671">
            <v>2</v>
          </cell>
        </row>
        <row r="1672">
          <cell r="D1672" t="str">
            <v>Prešovská univerzita v Prešove</v>
          </cell>
          <cell r="E1672" t="str">
            <v>Filozofická fakulta</v>
          </cell>
          <cell r="AN1672">
            <v>6</v>
          </cell>
          <cell r="AO1672">
            <v>0</v>
          </cell>
          <cell r="AP1672">
            <v>0</v>
          </cell>
          <cell r="AQ1672">
            <v>0</v>
          </cell>
          <cell r="AR1672">
            <v>6</v>
          </cell>
          <cell r="BF1672">
            <v>18</v>
          </cell>
          <cell r="BG1672">
            <v>19.8</v>
          </cell>
          <cell r="BH1672">
            <v>19.8</v>
          </cell>
          <cell r="BI1672">
            <v>6</v>
          </cell>
          <cell r="BJ1672">
            <v>6</v>
          </cell>
        </row>
        <row r="1673">
          <cell r="D1673" t="str">
            <v>Prešovská univerzita v Prešove</v>
          </cell>
          <cell r="E1673" t="str">
            <v>Filozofická fakulta</v>
          </cell>
          <cell r="AN1673">
            <v>1</v>
          </cell>
          <cell r="AO1673">
            <v>0</v>
          </cell>
          <cell r="AP1673">
            <v>0</v>
          </cell>
          <cell r="AQ1673">
            <v>0</v>
          </cell>
          <cell r="AR1673">
            <v>1</v>
          </cell>
          <cell r="BF1673">
            <v>3</v>
          </cell>
          <cell r="BG1673">
            <v>3.3000000000000003</v>
          </cell>
          <cell r="BH1673">
            <v>3.3000000000000003</v>
          </cell>
          <cell r="BI1673">
            <v>1</v>
          </cell>
          <cell r="BJ1673">
            <v>1</v>
          </cell>
        </row>
        <row r="1674">
          <cell r="D1674" t="str">
            <v>Prešovská univerzita v Prešove</v>
          </cell>
          <cell r="E1674" t="str">
            <v>Filozofická fakulta</v>
          </cell>
          <cell r="AN1674">
            <v>4</v>
          </cell>
          <cell r="AO1674">
            <v>0</v>
          </cell>
          <cell r="AP1674">
            <v>0</v>
          </cell>
          <cell r="AQ1674">
            <v>0</v>
          </cell>
          <cell r="AR1674">
            <v>4</v>
          </cell>
          <cell r="BF1674">
            <v>12</v>
          </cell>
          <cell r="BG1674">
            <v>13.200000000000001</v>
          </cell>
          <cell r="BH1674">
            <v>13.200000000000001</v>
          </cell>
          <cell r="BI1674">
            <v>4</v>
          </cell>
          <cell r="BJ1674">
            <v>4</v>
          </cell>
        </row>
        <row r="1675">
          <cell r="D1675" t="str">
            <v>Prešovská univerzita v Prešove</v>
          </cell>
          <cell r="E1675" t="str">
            <v>Filozofická fakulta</v>
          </cell>
          <cell r="AN1675">
            <v>4</v>
          </cell>
          <cell r="AO1675">
            <v>5</v>
          </cell>
          <cell r="AP1675">
            <v>0</v>
          </cell>
          <cell r="AQ1675">
            <v>0</v>
          </cell>
          <cell r="AR1675">
            <v>4</v>
          </cell>
          <cell r="BF1675">
            <v>6</v>
          </cell>
          <cell r="BG1675">
            <v>6</v>
          </cell>
          <cell r="BH1675">
            <v>3.5999999999999996</v>
          </cell>
          <cell r="BI1675">
            <v>5</v>
          </cell>
          <cell r="BJ1675">
            <v>0</v>
          </cell>
        </row>
        <row r="1676">
          <cell r="D1676" t="str">
            <v>Prešovská univerzita v Prešove</v>
          </cell>
          <cell r="E1676" t="str">
            <v>Filozofická fakulta</v>
          </cell>
          <cell r="AN1676">
            <v>63</v>
          </cell>
          <cell r="AO1676">
            <v>69</v>
          </cell>
          <cell r="AP1676">
            <v>0</v>
          </cell>
          <cell r="AQ1676">
            <v>0</v>
          </cell>
          <cell r="AR1676">
            <v>63</v>
          </cell>
          <cell r="BF1676">
            <v>55.2</v>
          </cell>
          <cell r="BG1676">
            <v>57.408000000000008</v>
          </cell>
          <cell r="BH1676">
            <v>57.408000000000008</v>
          </cell>
          <cell r="BI1676">
            <v>69</v>
          </cell>
          <cell r="BJ1676">
            <v>0</v>
          </cell>
        </row>
        <row r="1677">
          <cell r="D1677" t="str">
            <v>Prešovská univerzita v Prešove</v>
          </cell>
          <cell r="E1677" t="str">
            <v>Filozofická fakulta</v>
          </cell>
          <cell r="AN1677">
            <v>4</v>
          </cell>
          <cell r="AO1677">
            <v>11</v>
          </cell>
          <cell r="AP1677">
            <v>0</v>
          </cell>
          <cell r="AQ1677">
            <v>0</v>
          </cell>
          <cell r="AR1677">
            <v>4</v>
          </cell>
          <cell r="BF1677">
            <v>3.7</v>
          </cell>
          <cell r="BG1677">
            <v>4.0330000000000004</v>
          </cell>
          <cell r="BH1677">
            <v>4.0330000000000004</v>
          </cell>
          <cell r="BI1677">
            <v>11</v>
          </cell>
          <cell r="BJ1677">
            <v>0</v>
          </cell>
        </row>
        <row r="1678">
          <cell r="D1678" t="str">
            <v>Prešovská univerzita v Prešove</v>
          </cell>
          <cell r="E1678" t="str">
            <v>Filozofická fakulta</v>
          </cell>
          <cell r="AN1678">
            <v>73</v>
          </cell>
          <cell r="AO1678">
            <v>83.5</v>
          </cell>
          <cell r="AP1678">
            <v>0</v>
          </cell>
          <cell r="AQ1678">
            <v>0</v>
          </cell>
          <cell r="AR1678">
            <v>73</v>
          </cell>
          <cell r="BF1678">
            <v>62.05</v>
          </cell>
          <cell r="BG1678">
            <v>93.074999999999989</v>
          </cell>
          <cell r="BH1678">
            <v>88.421249999999986</v>
          </cell>
          <cell r="BI1678">
            <v>83.5</v>
          </cell>
          <cell r="BJ1678">
            <v>0</v>
          </cell>
        </row>
        <row r="1679">
          <cell r="D1679" t="str">
            <v>Prešovská univerzita v Prešove</v>
          </cell>
          <cell r="E1679" t="str">
            <v>Filozofická fakulta</v>
          </cell>
          <cell r="AN1679">
            <v>16</v>
          </cell>
          <cell r="AO1679">
            <v>19.5</v>
          </cell>
          <cell r="AP1679">
            <v>0</v>
          </cell>
          <cell r="AQ1679">
            <v>0</v>
          </cell>
          <cell r="AR1679">
            <v>16</v>
          </cell>
          <cell r="BF1679">
            <v>14.35</v>
          </cell>
          <cell r="BG1679">
            <v>21.524999999999999</v>
          </cell>
          <cell r="BH1679">
            <v>21.524999999999999</v>
          </cell>
          <cell r="BI1679">
            <v>19.5</v>
          </cell>
          <cell r="BJ1679">
            <v>0</v>
          </cell>
        </row>
        <row r="1680">
          <cell r="D1680" t="str">
            <v>Prešovská univerzita v Prešove</v>
          </cell>
          <cell r="E1680" t="str">
            <v>Filozofická fakulta</v>
          </cell>
          <cell r="AN1680">
            <v>14.5</v>
          </cell>
          <cell r="AO1680">
            <v>19.5</v>
          </cell>
          <cell r="AP1680">
            <v>0</v>
          </cell>
          <cell r="AQ1680">
            <v>0</v>
          </cell>
          <cell r="AR1680">
            <v>14.5</v>
          </cell>
          <cell r="BF1680">
            <v>12.55</v>
          </cell>
          <cell r="BG1680">
            <v>13.679500000000003</v>
          </cell>
          <cell r="BH1680">
            <v>13.679500000000003</v>
          </cell>
          <cell r="BI1680">
            <v>19.5</v>
          </cell>
          <cell r="BJ1680">
            <v>0</v>
          </cell>
        </row>
        <row r="1681">
          <cell r="D1681" t="str">
            <v>Prešovská univerzita v Prešove</v>
          </cell>
          <cell r="E1681" t="str">
            <v>Filozofická fakulta</v>
          </cell>
          <cell r="AN1681">
            <v>16.5</v>
          </cell>
          <cell r="AO1681">
            <v>18</v>
          </cell>
          <cell r="AP1681">
            <v>0</v>
          </cell>
          <cell r="AQ1681">
            <v>0</v>
          </cell>
          <cell r="AR1681">
            <v>16.5</v>
          </cell>
          <cell r="BF1681">
            <v>14.25</v>
          </cell>
          <cell r="BG1681">
            <v>15.532500000000001</v>
          </cell>
          <cell r="BH1681">
            <v>15.532500000000001</v>
          </cell>
          <cell r="BI1681">
            <v>18</v>
          </cell>
          <cell r="BJ1681">
            <v>0</v>
          </cell>
        </row>
        <row r="1682">
          <cell r="D1682" t="str">
            <v>Prešovská univerzita v Prešove</v>
          </cell>
          <cell r="E1682" t="str">
            <v>Filozofická fakulta</v>
          </cell>
          <cell r="AN1682">
            <v>50</v>
          </cell>
          <cell r="AO1682">
            <v>58</v>
          </cell>
          <cell r="AP1682">
            <v>0</v>
          </cell>
          <cell r="AQ1682">
            <v>0</v>
          </cell>
          <cell r="AR1682">
            <v>50</v>
          </cell>
          <cell r="BF1682">
            <v>42.8</v>
          </cell>
          <cell r="BG1682">
            <v>44.512</v>
          </cell>
          <cell r="BH1682">
            <v>34.973714285714287</v>
          </cell>
          <cell r="BI1682">
            <v>58</v>
          </cell>
          <cell r="BJ1682">
            <v>0</v>
          </cell>
        </row>
        <row r="1683">
          <cell r="D1683" t="str">
            <v>Prešovská univerzita v Prešove</v>
          </cell>
          <cell r="E1683" t="str">
            <v>Filozofická fakulta</v>
          </cell>
          <cell r="AN1683">
            <v>89</v>
          </cell>
          <cell r="AO1683">
            <v>98</v>
          </cell>
          <cell r="AP1683">
            <v>0</v>
          </cell>
          <cell r="AQ1683">
            <v>0</v>
          </cell>
          <cell r="AR1683">
            <v>89</v>
          </cell>
          <cell r="BF1683">
            <v>78.5</v>
          </cell>
          <cell r="BG1683">
            <v>78.5</v>
          </cell>
          <cell r="BH1683">
            <v>78.5</v>
          </cell>
          <cell r="BI1683">
            <v>98</v>
          </cell>
          <cell r="BJ1683">
            <v>0</v>
          </cell>
        </row>
        <row r="1684">
          <cell r="D1684" t="str">
            <v>Prešovská univerzita v Prešove</v>
          </cell>
          <cell r="E1684" t="str">
            <v>Filozofická fakulta</v>
          </cell>
          <cell r="AN1684">
            <v>17.5</v>
          </cell>
          <cell r="AO1684">
            <v>23</v>
          </cell>
          <cell r="AP1684">
            <v>0</v>
          </cell>
          <cell r="AQ1684">
            <v>0</v>
          </cell>
          <cell r="AR1684">
            <v>17.5</v>
          </cell>
          <cell r="BF1684">
            <v>15.1</v>
          </cell>
          <cell r="BG1684">
            <v>32.464999999999996</v>
          </cell>
          <cell r="BH1684">
            <v>32.464999999999996</v>
          </cell>
          <cell r="BI1684">
            <v>23</v>
          </cell>
          <cell r="BJ1684">
            <v>0</v>
          </cell>
        </row>
        <row r="1685">
          <cell r="D1685" t="str">
            <v>Prešovská univerzita v Prešove</v>
          </cell>
          <cell r="E1685" t="str">
            <v>Filozofická fakulta</v>
          </cell>
          <cell r="AN1685">
            <v>24</v>
          </cell>
          <cell r="AO1685">
            <v>31.5</v>
          </cell>
          <cell r="AP1685">
            <v>0</v>
          </cell>
          <cell r="AQ1685">
            <v>0</v>
          </cell>
          <cell r="AR1685">
            <v>24</v>
          </cell>
          <cell r="BF1685">
            <v>20.85</v>
          </cell>
          <cell r="BG1685">
            <v>22.726500000000001</v>
          </cell>
          <cell r="BH1685">
            <v>21.67259571938169</v>
          </cell>
          <cell r="BI1685">
            <v>31.5</v>
          </cell>
          <cell r="BJ1685">
            <v>0</v>
          </cell>
        </row>
        <row r="1686">
          <cell r="D1686" t="str">
            <v>Prešovská univerzita v Prešove</v>
          </cell>
          <cell r="E1686" t="str">
            <v>Filozofická fakulta</v>
          </cell>
          <cell r="AN1686">
            <v>2</v>
          </cell>
          <cell r="AO1686">
            <v>0</v>
          </cell>
          <cell r="AP1686">
            <v>0</v>
          </cell>
          <cell r="AQ1686">
            <v>0</v>
          </cell>
          <cell r="AR1686">
            <v>2</v>
          </cell>
          <cell r="BF1686">
            <v>6</v>
          </cell>
          <cell r="BG1686">
            <v>6.6000000000000005</v>
          </cell>
          <cell r="BH1686">
            <v>6.6000000000000005</v>
          </cell>
          <cell r="BI1686">
            <v>2</v>
          </cell>
          <cell r="BJ1686">
            <v>2</v>
          </cell>
        </row>
        <row r="1687">
          <cell r="D1687" t="str">
            <v>Prešovská univerzita v Prešove</v>
          </cell>
          <cell r="E1687" t="str">
            <v>Filozofická fakulta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BF1687">
            <v>0</v>
          </cell>
          <cell r="BG1687">
            <v>0</v>
          </cell>
          <cell r="BH1687">
            <v>0</v>
          </cell>
          <cell r="BI1687">
            <v>1</v>
          </cell>
          <cell r="BJ1687">
            <v>0</v>
          </cell>
        </row>
        <row r="1688">
          <cell r="D1688" t="str">
            <v>Prešovská univerzita v Prešove</v>
          </cell>
          <cell r="E1688" t="str">
            <v>Filozofická fakulta</v>
          </cell>
          <cell r="AN1688">
            <v>36</v>
          </cell>
          <cell r="AO1688">
            <v>50</v>
          </cell>
          <cell r="AP1688">
            <v>0</v>
          </cell>
          <cell r="AQ1688">
            <v>0</v>
          </cell>
          <cell r="AR1688">
            <v>36</v>
          </cell>
          <cell r="BF1688">
            <v>30</v>
          </cell>
          <cell r="BG1688">
            <v>32.700000000000003</v>
          </cell>
          <cell r="BH1688">
            <v>32.700000000000003</v>
          </cell>
          <cell r="BI1688">
            <v>50</v>
          </cell>
          <cell r="BJ1688">
            <v>0</v>
          </cell>
        </row>
        <row r="1689">
          <cell r="D1689" t="str">
            <v>Prešovská univerzita v Prešove</v>
          </cell>
          <cell r="E1689" t="str">
            <v>Filozofická fakulta</v>
          </cell>
          <cell r="AN1689">
            <v>29.5</v>
          </cell>
          <cell r="AO1689">
            <v>34</v>
          </cell>
          <cell r="AP1689">
            <v>0</v>
          </cell>
          <cell r="AQ1689">
            <v>0</v>
          </cell>
          <cell r="AR1689">
            <v>29.5</v>
          </cell>
          <cell r="BF1689">
            <v>25.45</v>
          </cell>
          <cell r="BG1689">
            <v>38.174999999999997</v>
          </cell>
          <cell r="BH1689">
            <v>38.174999999999997</v>
          </cell>
          <cell r="BI1689">
            <v>34</v>
          </cell>
          <cell r="BJ1689">
            <v>0</v>
          </cell>
        </row>
        <row r="1690">
          <cell r="D1690" t="str">
            <v>Prešovská univerzita v Prešove</v>
          </cell>
          <cell r="E1690" t="str">
            <v>Gréckokatolícka teologická fakulta</v>
          </cell>
          <cell r="AN1690">
            <v>0</v>
          </cell>
          <cell r="AO1690">
            <v>0</v>
          </cell>
          <cell r="AP1690">
            <v>0</v>
          </cell>
          <cell r="AQ1690">
            <v>0</v>
          </cell>
          <cell r="AR1690">
            <v>0</v>
          </cell>
          <cell r="BF1690">
            <v>0</v>
          </cell>
          <cell r="BG1690">
            <v>0</v>
          </cell>
          <cell r="BH1690">
            <v>0</v>
          </cell>
          <cell r="BI1690">
            <v>11</v>
          </cell>
          <cell r="BJ1690">
            <v>0</v>
          </cell>
        </row>
        <row r="1691">
          <cell r="D1691" t="str">
            <v>Prešovská univerzita v Prešove</v>
          </cell>
          <cell r="E1691" t="str">
            <v>Gréckokatolícka teologická fakulta</v>
          </cell>
          <cell r="AN1691">
            <v>5</v>
          </cell>
          <cell r="AO1691">
            <v>0</v>
          </cell>
          <cell r="AP1691">
            <v>0</v>
          </cell>
          <cell r="AQ1691">
            <v>0</v>
          </cell>
          <cell r="AR1691">
            <v>5</v>
          </cell>
          <cell r="BF1691">
            <v>15</v>
          </cell>
          <cell r="BG1691">
            <v>16.5</v>
          </cell>
          <cell r="BH1691">
            <v>11.000000000000002</v>
          </cell>
          <cell r="BI1691">
            <v>5</v>
          </cell>
          <cell r="BJ1691">
            <v>5</v>
          </cell>
        </row>
        <row r="1692">
          <cell r="D1692" t="str">
            <v>Prešovská univerzita v Prešove</v>
          </cell>
          <cell r="E1692" t="str">
            <v>Gréckokatolícka teologická fakulta</v>
          </cell>
          <cell r="AN1692">
            <v>5</v>
          </cell>
          <cell r="AO1692">
            <v>0</v>
          </cell>
          <cell r="AP1692">
            <v>0</v>
          </cell>
          <cell r="AQ1692">
            <v>0</v>
          </cell>
          <cell r="AR1692">
            <v>5</v>
          </cell>
          <cell r="BF1692">
            <v>15</v>
          </cell>
          <cell r="BG1692">
            <v>16.5</v>
          </cell>
          <cell r="BH1692">
            <v>16.5</v>
          </cell>
          <cell r="BI1692">
            <v>5</v>
          </cell>
          <cell r="BJ1692">
            <v>5</v>
          </cell>
        </row>
        <row r="1693">
          <cell r="D1693" t="str">
            <v>Prešovská univerzita v Prešove</v>
          </cell>
          <cell r="E1693" t="str">
            <v>Gréckokatolícka teologická fakulta</v>
          </cell>
          <cell r="AN1693">
            <v>0</v>
          </cell>
          <cell r="AO1693">
            <v>0</v>
          </cell>
          <cell r="AP1693">
            <v>0</v>
          </cell>
          <cell r="AQ1693">
            <v>0</v>
          </cell>
          <cell r="AR1693">
            <v>0</v>
          </cell>
          <cell r="BF1693">
            <v>0</v>
          </cell>
          <cell r="BG1693">
            <v>0</v>
          </cell>
          <cell r="BH1693">
            <v>0</v>
          </cell>
          <cell r="BI1693">
            <v>20</v>
          </cell>
          <cell r="BJ1693">
            <v>0</v>
          </cell>
        </row>
        <row r="1694">
          <cell r="D1694" t="str">
            <v>Prešovská univerzita v Prešove</v>
          </cell>
          <cell r="E1694" t="str">
            <v>Gréckokatolícka teologická fakulta</v>
          </cell>
          <cell r="AN1694">
            <v>15</v>
          </cell>
          <cell r="AO1694">
            <v>18</v>
          </cell>
          <cell r="AP1694">
            <v>0</v>
          </cell>
          <cell r="AQ1694">
            <v>0</v>
          </cell>
          <cell r="AR1694">
            <v>15</v>
          </cell>
          <cell r="BF1694">
            <v>12.6</v>
          </cell>
          <cell r="BG1694">
            <v>12.6</v>
          </cell>
          <cell r="BH1694">
            <v>12.6</v>
          </cell>
          <cell r="BI1694">
            <v>18</v>
          </cell>
          <cell r="BJ1694">
            <v>0</v>
          </cell>
        </row>
        <row r="1695">
          <cell r="D1695" t="str">
            <v>Prešovská univerzita v Prešove</v>
          </cell>
          <cell r="E1695" t="str">
            <v>Fakulta humanitných a prírodných vied</v>
          </cell>
          <cell r="AN1695">
            <v>0</v>
          </cell>
          <cell r="AO1695">
            <v>0</v>
          </cell>
          <cell r="AP1695">
            <v>0</v>
          </cell>
          <cell r="AQ1695">
            <v>0</v>
          </cell>
          <cell r="AR1695">
            <v>0</v>
          </cell>
          <cell r="BF1695">
            <v>0</v>
          </cell>
          <cell r="BG1695">
            <v>0</v>
          </cell>
          <cell r="BH1695">
            <v>0</v>
          </cell>
          <cell r="BI1695">
            <v>78</v>
          </cell>
          <cell r="BJ1695">
            <v>0</v>
          </cell>
        </row>
        <row r="1696">
          <cell r="D1696" t="str">
            <v>Prešovská univerzita v Prešove</v>
          </cell>
          <cell r="E1696" t="str">
            <v>Fakulta humanitných a prírodných vied</v>
          </cell>
          <cell r="AN1696">
            <v>37</v>
          </cell>
          <cell r="AO1696">
            <v>38</v>
          </cell>
          <cell r="AP1696">
            <v>38</v>
          </cell>
          <cell r="AQ1696">
            <v>37</v>
          </cell>
          <cell r="AR1696">
            <v>37</v>
          </cell>
          <cell r="BF1696">
            <v>55.5</v>
          </cell>
          <cell r="BG1696">
            <v>79.92</v>
          </cell>
          <cell r="BH1696">
            <v>77.164137931034489</v>
          </cell>
          <cell r="BI1696">
            <v>38</v>
          </cell>
          <cell r="BJ1696">
            <v>0</v>
          </cell>
        </row>
        <row r="1697">
          <cell r="D1697" t="str">
            <v>Prešovská univerzita v Prešove</v>
          </cell>
          <cell r="E1697" t="str">
            <v>Filozofická fakulta</v>
          </cell>
          <cell r="AN1697">
            <v>35</v>
          </cell>
          <cell r="AO1697">
            <v>37.5</v>
          </cell>
          <cell r="AP1697">
            <v>0</v>
          </cell>
          <cell r="AQ1697">
            <v>0</v>
          </cell>
          <cell r="AR1697">
            <v>35</v>
          </cell>
          <cell r="BF1697">
            <v>52.5</v>
          </cell>
          <cell r="BG1697">
            <v>57.225000000000001</v>
          </cell>
          <cell r="BH1697">
            <v>51.385714285714286</v>
          </cell>
          <cell r="BI1697">
            <v>37.5</v>
          </cell>
          <cell r="BJ1697">
            <v>0</v>
          </cell>
        </row>
        <row r="1698">
          <cell r="D1698" t="str">
            <v>Prešovská univerzita v Prešove</v>
          </cell>
          <cell r="E1698" t="str">
            <v>Fakulta humanitných a prírodných vied</v>
          </cell>
          <cell r="AN1698">
            <v>1.5</v>
          </cell>
          <cell r="AO1698">
            <v>2.5</v>
          </cell>
          <cell r="AP1698">
            <v>0</v>
          </cell>
          <cell r="AQ1698">
            <v>0</v>
          </cell>
          <cell r="AR1698">
            <v>1.5</v>
          </cell>
          <cell r="BF1698">
            <v>2.25</v>
          </cell>
          <cell r="BG1698">
            <v>3.2399999999999998</v>
          </cell>
          <cell r="BH1698">
            <v>2.16</v>
          </cell>
          <cell r="BI1698">
            <v>2.5</v>
          </cell>
          <cell r="BJ1698">
            <v>0</v>
          </cell>
        </row>
        <row r="1699">
          <cell r="D1699" t="str">
            <v>Prešovská univerzita v Prešove</v>
          </cell>
          <cell r="E1699" t="str">
            <v>Fakulta humanitných a prírodných vied</v>
          </cell>
          <cell r="AN1699">
            <v>6.5</v>
          </cell>
          <cell r="AO1699">
            <v>7.5</v>
          </cell>
          <cell r="AP1699">
            <v>0</v>
          </cell>
          <cell r="AQ1699">
            <v>0</v>
          </cell>
          <cell r="AR1699">
            <v>6.5</v>
          </cell>
          <cell r="BF1699">
            <v>9.75</v>
          </cell>
          <cell r="BG1699">
            <v>14.04</v>
          </cell>
          <cell r="BH1699">
            <v>14.04</v>
          </cell>
          <cell r="BI1699">
            <v>7.5</v>
          </cell>
          <cell r="BJ1699">
            <v>0</v>
          </cell>
        </row>
        <row r="1700">
          <cell r="D1700" t="str">
            <v>Prešovská univerzita v Prešove</v>
          </cell>
          <cell r="E1700" t="str">
            <v>Fakulta humanitných a prírodných vied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R1700">
            <v>0</v>
          </cell>
          <cell r="BF1700">
            <v>0</v>
          </cell>
          <cell r="BG1700">
            <v>0</v>
          </cell>
          <cell r="BH1700">
            <v>0</v>
          </cell>
          <cell r="BI1700">
            <v>42</v>
          </cell>
          <cell r="BJ1700">
            <v>0</v>
          </cell>
        </row>
        <row r="1701">
          <cell r="D1701" t="str">
            <v>Prešovská univerzita v Prešove</v>
          </cell>
          <cell r="E1701" t="str">
            <v>Fakulta humanitných a prírodných vied</v>
          </cell>
          <cell r="AN1701">
            <v>74.5</v>
          </cell>
          <cell r="AO1701">
            <v>83.5</v>
          </cell>
          <cell r="AP1701">
            <v>83.5</v>
          </cell>
          <cell r="AQ1701">
            <v>74.5</v>
          </cell>
          <cell r="AR1701">
            <v>74.5</v>
          </cell>
          <cell r="BF1701">
            <v>64.75</v>
          </cell>
          <cell r="BG1701">
            <v>93.24</v>
          </cell>
          <cell r="BH1701">
            <v>93.24</v>
          </cell>
          <cell r="BI1701">
            <v>83.5</v>
          </cell>
          <cell r="BJ1701">
            <v>0</v>
          </cell>
        </row>
        <row r="1702">
          <cell r="D1702" t="str">
            <v>Prešovská univerzita v Prešove</v>
          </cell>
          <cell r="E1702" t="str">
            <v>Fakulta humanitných a prírodných vied</v>
          </cell>
          <cell r="AN1702">
            <v>86.5</v>
          </cell>
          <cell r="AO1702">
            <v>100</v>
          </cell>
          <cell r="AP1702">
            <v>100</v>
          </cell>
          <cell r="AQ1702">
            <v>86.5</v>
          </cell>
          <cell r="AR1702">
            <v>86.5</v>
          </cell>
          <cell r="BF1702">
            <v>74.650000000000006</v>
          </cell>
          <cell r="BG1702">
            <v>107.49600000000001</v>
          </cell>
          <cell r="BH1702">
            <v>107.49600000000001</v>
          </cell>
          <cell r="BI1702">
            <v>100</v>
          </cell>
          <cell r="BJ1702">
            <v>0</v>
          </cell>
        </row>
        <row r="1703">
          <cell r="D1703" t="str">
            <v>Prešovská univerzita v Prešove</v>
          </cell>
          <cell r="E1703" t="str">
            <v>Fakulta humanitných a prírodných vied</v>
          </cell>
          <cell r="AN1703">
            <v>10</v>
          </cell>
          <cell r="AO1703">
            <v>10.5</v>
          </cell>
          <cell r="AP1703">
            <v>10.5</v>
          </cell>
          <cell r="AQ1703">
            <v>10</v>
          </cell>
          <cell r="AR1703">
            <v>10</v>
          </cell>
          <cell r="BF1703">
            <v>8.5</v>
          </cell>
          <cell r="BG1703">
            <v>12.24</v>
          </cell>
          <cell r="BH1703">
            <v>12.24</v>
          </cell>
          <cell r="BI1703">
            <v>10.5</v>
          </cell>
          <cell r="BJ1703">
            <v>0</v>
          </cell>
        </row>
        <row r="1704">
          <cell r="D1704" t="str">
            <v>Prešovská univerzita v Prešove</v>
          </cell>
          <cell r="E1704" t="str">
            <v>Fakulta humanitných a prírodných vied</v>
          </cell>
          <cell r="AN1704">
            <v>21.5</v>
          </cell>
          <cell r="AO1704">
            <v>24.5</v>
          </cell>
          <cell r="AP1704">
            <v>24.5</v>
          </cell>
          <cell r="AQ1704">
            <v>21.5</v>
          </cell>
          <cell r="AR1704">
            <v>21.5</v>
          </cell>
          <cell r="BF1704">
            <v>18.2</v>
          </cell>
          <cell r="BG1704">
            <v>21.657999999999998</v>
          </cell>
          <cell r="BH1704">
            <v>21.657999999999998</v>
          </cell>
          <cell r="BI1704">
            <v>24.5</v>
          </cell>
          <cell r="BJ1704">
            <v>0</v>
          </cell>
        </row>
        <row r="1705">
          <cell r="D1705" t="str">
            <v>Prešovská univerzita v Prešove</v>
          </cell>
          <cell r="E1705" t="str">
            <v>Fakulta humanitných a prírodných vied</v>
          </cell>
          <cell r="AN1705">
            <v>29.5</v>
          </cell>
          <cell r="AO1705">
            <v>41</v>
          </cell>
          <cell r="AP1705">
            <v>0</v>
          </cell>
          <cell r="AQ1705">
            <v>0</v>
          </cell>
          <cell r="AR1705">
            <v>29.5</v>
          </cell>
          <cell r="BF1705">
            <v>25.75</v>
          </cell>
          <cell r="BG1705">
            <v>30.642499999999998</v>
          </cell>
          <cell r="BH1705">
            <v>30.642499999999998</v>
          </cell>
          <cell r="BI1705">
            <v>41</v>
          </cell>
          <cell r="BJ1705">
            <v>0</v>
          </cell>
        </row>
        <row r="1706">
          <cell r="D1706" t="str">
            <v>Prešovská univerzita v Prešove</v>
          </cell>
          <cell r="E1706" t="str">
            <v>Fakulta humanitných a prírodných vied</v>
          </cell>
          <cell r="AN1706">
            <v>22</v>
          </cell>
          <cell r="AO1706">
            <v>26</v>
          </cell>
          <cell r="AP1706">
            <v>26</v>
          </cell>
          <cell r="AQ1706">
            <v>22</v>
          </cell>
          <cell r="AR1706">
            <v>22</v>
          </cell>
          <cell r="BF1706">
            <v>21.1</v>
          </cell>
          <cell r="BG1706">
            <v>31.228000000000002</v>
          </cell>
          <cell r="BH1706">
            <v>31.228000000000002</v>
          </cell>
          <cell r="BI1706">
            <v>26</v>
          </cell>
          <cell r="BJ1706">
            <v>0</v>
          </cell>
        </row>
        <row r="1707">
          <cell r="D1707" t="str">
            <v>Prešovská univerzita v Prešove</v>
          </cell>
          <cell r="E1707" t="str">
            <v>Fakulta humanitných a prírodných vied</v>
          </cell>
          <cell r="AN1707">
            <v>85</v>
          </cell>
          <cell r="AO1707">
            <v>94</v>
          </cell>
          <cell r="AP1707">
            <v>94</v>
          </cell>
          <cell r="AQ1707">
            <v>85</v>
          </cell>
          <cell r="AR1707">
            <v>85</v>
          </cell>
          <cell r="BF1707">
            <v>73.3</v>
          </cell>
          <cell r="BG1707">
            <v>108.48399999999999</v>
          </cell>
          <cell r="BH1707">
            <v>108.48399999999999</v>
          </cell>
          <cell r="BI1707">
            <v>94</v>
          </cell>
          <cell r="BJ1707">
            <v>0</v>
          </cell>
        </row>
        <row r="1708">
          <cell r="D1708" t="str">
            <v>Prešovská univerzita v Prešove</v>
          </cell>
          <cell r="E1708" t="str">
            <v>Fakulta manažmentu</v>
          </cell>
          <cell r="AN1708">
            <v>0</v>
          </cell>
          <cell r="AO1708">
            <v>0</v>
          </cell>
          <cell r="AP1708">
            <v>0</v>
          </cell>
          <cell r="AQ1708">
            <v>0</v>
          </cell>
          <cell r="AR1708">
            <v>0</v>
          </cell>
          <cell r="BF1708">
            <v>0</v>
          </cell>
          <cell r="BG1708">
            <v>0</v>
          </cell>
          <cell r="BH1708">
            <v>0</v>
          </cell>
          <cell r="BI1708">
            <v>49</v>
          </cell>
          <cell r="BJ1708">
            <v>0</v>
          </cell>
        </row>
        <row r="1709">
          <cell r="D1709" t="str">
            <v>Prešovská univerzita v Prešove</v>
          </cell>
          <cell r="E1709" t="str">
            <v>Fakulta manažmentu</v>
          </cell>
          <cell r="AN1709">
            <v>319</v>
          </cell>
          <cell r="AO1709">
            <v>349</v>
          </cell>
          <cell r="AP1709">
            <v>0</v>
          </cell>
          <cell r="AQ1709">
            <v>0</v>
          </cell>
          <cell r="AR1709">
            <v>319</v>
          </cell>
          <cell r="BF1709">
            <v>283</v>
          </cell>
          <cell r="BG1709">
            <v>294.32</v>
          </cell>
          <cell r="BH1709">
            <v>287.77955555555553</v>
          </cell>
          <cell r="BI1709">
            <v>349</v>
          </cell>
          <cell r="BJ1709">
            <v>0</v>
          </cell>
        </row>
        <row r="1710">
          <cell r="D1710" t="str">
            <v>Prešovská univerzita v Prešove</v>
          </cell>
          <cell r="E1710" t="str">
            <v>Fakulta manažmentu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BF1710">
            <v>0</v>
          </cell>
          <cell r="BG1710">
            <v>0</v>
          </cell>
          <cell r="BH1710">
            <v>0</v>
          </cell>
          <cell r="BI1710">
            <v>34</v>
          </cell>
          <cell r="BJ1710">
            <v>0</v>
          </cell>
        </row>
        <row r="1711">
          <cell r="D1711" t="str">
            <v>Prešovská univerzita v Prešove</v>
          </cell>
          <cell r="E1711" t="str">
            <v>Fakulta manažmentu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BF1711">
            <v>0</v>
          </cell>
          <cell r="BG1711">
            <v>0</v>
          </cell>
          <cell r="BH1711">
            <v>0</v>
          </cell>
          <cell r="BI1711">
            <v>129</v>
          </cell>
          <cell r="BJ1711">
            <v>0</v>
          </cell>
        </row>
        <row r="1712">
          <cell r="D1712" t="str">
            <v>Prešovská univerzita v Prešove</v>
          </cell>
          <cell r="E1712" t="str">
            <v>Pedagogická fakulta</v>
          </cell>
          <cell r="AN1712">
            <v>0</v>
          </cell>
          <cell r="AO1712">
            <v>0</v>
          </cell>
          <cell r="AP1712">
            <v>0</v>
          </cell>
          <cell r="AQ1712">
            <v>0</v>
          </cell>
          <cell r="AR1712">
            <v>0</v>
          </cell>
          <cell r="BF1712">
            <v>0</v>
          </cell>
          <cell r="BG1712">
            <v>0</v>
          </cell>
          <cell r="BH1712">
            <v>0</v>
          </cell>
          <cell r="BI1712">
            <v>51</v>
          </cell>
          <cell r="BJ1712">
            <v>0</v>
          </cell>
        </row>
        <row r="1713">
          <cell r="D1713" t="str">
            <v>Prešovská univerzita v Prešove</v>
          </cell>
          <cell r="E1713" t="str">
            <v>Pedagogická fakulta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BF1713">
            <v>0</v>
          </cell>
          <cell r="BG1713">
            <v>0</v>
          </cell>
          <cell r="BH1713">
            <v>0</v>
          </cell>
          <cell r="BI1713">
            <v>192</v>
          </cell>
          <cell r="BJ1713">
            <v>0</v>
          </cell>
        </row>
        <row r="1714">
          <cell r="D1714" t="str">
            <v>Prešovská univerzita v Prešove</v>
          </cell>
          <cell r="E1714" t="str">
            <v>Pedagogická fakulta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BF1714">
            <v>0</v>
          </cell>
          <cell r="BG1714">
            <v>0</v>
          </cell>
          <cell r="BH1714">
            <v>0</v>
          </cell>
          <cell r="BI1714">
            <v>22</v>
          </cell>
          <cell r="BJ1714">
            <v>0</v>
          </cell>
        </row>
        <row r="1715">
          <cell r="D1715" t="str">
            <v>Prešovská univerzita v Prešove</v>
          </cell>
          <cell r="E1715" t="str">
            <v>Pedagogická fakulta</v>
          </cell>
          <cell r="AN1715">
            <v>571</v>
          </cell>
          <cell r="AO1715">
            <v>602</v>
          </cell>
          <cell r="AP1715">
            <v>0</v>
          </cell>
          <cell r="AQ1715">
            <v>0</v>
          </cell>
          <cell r="AR1715">
            <v>571</v>
          </cell>
          <cell r="BF1715">
            <v>502.29999999999995</v>
          </cell>
          <cell r="BG1715">
            <v>597.73699999999997</v>
          </cell>
          <cell r="BH1715">
            <v>573.33957142857139</v>
          </cell>
          <cell r="BI1715">
            <v>602</v>
          </cell>
          <cell r="BJ1715">
            <v>0</v>
          </cell>
        </row>
        <row r="1716">
          <cell r="D1716" t="str">
            <v>Prešovská univerzita v Prešove</v>
          </cell>
          <cell r="E1716" t="str">
            <v>Pedagogická fakulta</v>
          </cell>
          <cell r="AN1716">
            <v>81</v>
          </cell>
          <cell r="AO1716">
            <v>86</v>
          </cell>
          <cell r="AP1716">
            <v>0</v>
          </cell>
          <cell r="AQ1716">
            <v>0</v>
          </cell>
          <cell r="AR1716">
            <v>81</v>
          </cell>
          <cell r="BF1716">
            <v>71.400000000000006</v>
          </cell>
          <cell r="BG1716">
            <v>84.966000000000008</v>
          </cell>
          <cell r="BH1716">
            <v>80.494105263157905</v>
          </cell>
          <cell r="BI1716">
            <v>86</v>
          </cell>
          <cell r="BJ1716">
            <v>0</v>
          </cell>
        </row>
        <row r="1717">
          <cell r="D1717" t="str">
            <v>Prešovská univerzita v Prešove</v>
          </cell>
          <cell r="E1717" t="str">
            <v>Pravoslávna bohoslovecká fakulta</v>
          </cell>
          <cell r="AN1717">
            <v>2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BF1717">
            <v>0</v>
          </cell>
          <cell r="BG1717">
            <v>0</v>
          </cell>
          <cell r="BH1717">
            <v>0</v>
          </cell>
          <cell r="BI1717">
            <v>24</v>
          </cell>
          <cell r="BJ1717">
            <v>0</v>
          </cell>
        </row>
        <row r="1718">
          <cell r="D1718" t="str">
            <v>Prešovská univerzita v Prešove</v>
          </cell>
          <cell r="E1718" t="str">
            <v>Fakulta športu</v>
          </cell>
          <cell r="AN1718">
            <v>3</v>
          </cell>
          <cell r="AO1718">
            <v>0</v>
          </cell>
          <cell r="AP1718">
            <v>0</v>
          </cell>
          <cell r="AQ1718">
            <v>0</v>
          </cell>
          <cell r="AR1718">
            <v>3</v>
          </cell>
          <cell r="BF1718">
            <v>12</v>
          </cell>
          <cell r="BG1718">
            <v>13.200000000000001</v>
          </cell>
          <cell r="BH1718">
            <v>13.200000000000001</v>
          </cell>
          <cell r="BI1718">
            <v>3</v>
          </cell>
          <cell r="BJ1718">
            <v>3</v>
          </cell>
        </row>
        <row r="1719">
          <cell r="D1719" t="str">
            <v>Prešovská univerzita v Prešove</v>
          </cell>
          <cell r="E1719" t="str">
            <v>Fakulta športu</v>
          </cell>
          <cell r="AN1719">
            <v>59</v>
          </cell>
          <cell r="AO1719">
            <v>68</v>
          </cell>
          <cell r="AP1719">
            <v>0</v>
          </cell>
          <cell r="AQ1719">
            <v>0</v>
          </cell>
          <cell r="AR1719">
            <v>59</v>
          </cell>
          <cell r="BF1719">
            <v>48.8</v>
          </cell>
          <cell r="BG1719">
            <v>58.071999999999996</v>
          </cell>
          <cell r="BH1719">
            <v>58.071999999999996</v>
          </cell>
          <cell r="BI1719">
            <v>68</v>
          </cell>
          <cell r="BJ1719">
            <v>0</v>
          </cell>
        </row>
        <row r="1720">
          <cell r="D1720" t="str">
            <v>Prešovská univerzita v Prešove</v>
          </cell>
          <cell r="E1720" t="str">
            <v>Fakulta športu</v>
          </cell>
          <cell r="AN1720">
            <v>90</v>
          </cell>
          <cell r="AO1720">
            <v>100</v>
          </cell>
          <cell r="AP1720">
            <v>0</v>
          </cell>
          <cell r="AQ1720">
            <v>0</v>
          </cell>
          <cell r="AR1720">
            <v>90</v>
          </cell>
          <cell r="BF1720">
            <v>76.199999999999989</v>
          </cell>
          <cell r="BG1720">
            <v>90.677999999999983</v>
          </cell>
          <cell r="BH1720">
            <v>90.677999999999983</v>
          </cell>
          <cell r="BI1720">
            <v>100</v>
          </cell>
          <cell r="BJ1720">
            <v>0</v>
          </cell>
        </row>
        <row r="1721">
          <cell r="D1721" t="str">
            <v>Prešovská univerzita v Prešove</v>
          </cell>
          <cell r="E1721" t="str">
            <v>Fakulta zdravotníckych odborov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BF1721">
            <v>0</v>
          </cell>
          <cell r="BG1721">
            <v>0</v>
          </cell>
          <cell r="BH1721">
            <v>0</v>
          </cell>
          <cell r="BI1721">
            <v>51</v>
          </cell>
          <cell r="BJ1721">
            <v>0</v>
          </cell>
        </row>
        <row r="1722">
          <cell r="D1722" t="str">
            <v>Prešovská univerzita v Prešove</v>
          </cell>
          <cell r="E1722" t="str">
            <v>Fakulta zdravotníckych odborov</v>
          </cell>
          <cell r="AN1722">
            <v>0</v>
          </cell>
          <cell r="AO1722">
            <v>0</v>
          </cell>
          <cell r="AP1722">
            <v>0</v>
          </cell>
          <cell r="AQ1722">
            <v>0</v>
          </cell>
          <cell r="AR1722">
            <v>0</v>
          </cell>
          <cell r="BF1722">
            <v>0</v>
          </cell>
          <cell r="BG1722">
            <v>0</v>
          </cell>
          <cell r="BH1722">
            <v>0</v>
          </cell>
          <cell r="BI1722">
            <v>133</v>
          </cell>
          <cell r="BJ1722">
            <v>0</v>
          </cell>
        </row>
        <row r="1723">
          <cell r="D1723" t="str">
            <v>Prešovská univerzita v Prešove</v>
          </cell>
          <cell r="E1723" t="str">
            <v>Fakulta zdravotníckych odborov</v>
          </cell>
          <cell r="AN1723">
            <v>98</v>
          </cell>
          <cell r="AO1723">
            <v>110</v>
          </cell>
          <cell r="AP1723">
            <v>0</v>
          </cell>
          <cell r="AQ1723">
            <v>0</v>
          </cell>
          <cell r="AR1723">
            <v>98</v>
          </cell>
          <cell r="BF1723">
            <v>85.4</v>
          </cell>
          <cell r="BG1723">
            <v>183.61</v>
          </cell>
          <cell r="BH1723">
            <v>177.05250000000001</v>
          </cell>
          <cell r="BI1723">
            <v>110</v>
          </cell>
          <cell r="BJ1723">
            <v>0</v>
          </cell>
        </row>
        <row r="1724">
          <cell r="D1724" t="str">
            <v>Prešovská univerzita v Prešove</v>
          </cell>
          <cell r="E1724" t="str">
            <v>Fakulta zdravotníckych odborov</v>
          </cell>
          <cell r="AN1724">
            <v>71</v>
          </cell>
          <cell r="AO1724">
            <v>74</v>
          </cell>
          <cell r="AP1724">
            <v>74</v>
          </cell>
          <cell r="AQ1724">
            <v>0</v>
          </cell>
          <cell r="AR1724">
            <v>71</v>
          </cell>
          <cell r="BF1724">
            <v>61.4</v>
          </cell>
          <cell r="BG1724">
            <v>132.01</v>
          </cell>
          <cell r="BH1724">
            <v>132.01</v>
          </cell>
          <cell r="BI1724">
            <v>74</v>
          </cell>
          <cell r="BJ1724">
            <v>0</v>
          </cell>
        </row>
        <row r="1725">
          <cell r="D1725" t="str">
            <v>Prešovská univerzita v Prešove</v>
          </cell>
          <cell r="E1725" t="str">
            <v>Fakulta zdravotníckych odborov</v>
          </cell>
          <cell r="AN1725">
            <v>82</v>
          </cell>
          <cell r="AO1725">
            <v>92</v>
          </cell>
          <cell r="AP1725">
            <v>0</v>
          </cell>
          <cell r="AQ1725">
            <v>0</v>
          </cell>
          <cell r="AR1725">
            <v>82</v>
          </cell>
          <cell r="BF1725">
            <v>71.8</v>
          </cell>
          <cell r="BG1725">
            <v>154.36999999999998</v>
          </cell>
          <cell r="BH1725">
            <v>142.93518518518516</v>
          </cell>
          <cell r="BI1725">
            <v>92</v>
          </cell>
          <cell r="BJ1725">
            <v>0</v>
          </cell>
        </row>
        <row r="1726">
          <cell r="D1726" t="str">
            <v>Prešovská univerzita v Prešove</v>
          </cell>
          <cell r="E1726" t="str">
            <v>Fakulta zdravotníckych odborov</v>
          </cell>
          <cell r="AN1726">
            <v>98</v>
          </cell>
          <cell r="AO1726">
            <v>110</v>
          </cell>
          <cell r="AP1726">
            <v>0</v>
          </cell>
          <cell r="AQ1726">
            <v>0</v>
          </cell>
          <cell r="AR1726">
            <v>98</v>
          </cell>
          <cell r="BF1726">
            <v>86.3</v>
          </cell>
          <cell r="BG1726">
            <v>185.54499999999999</v>
          </cell>
          <cell r="BH1726">
            <v>176.26774999999998</v>
          </cell>
          <cell r="BI1726">
            <v>110</v>
          </cell>
          <cell r="BJ1726">
            <v>0</v>
          </cell>
        </row>
        <row r="1727">
          <cell r="D1727" t="str">
            <v>Prešovská univerzita v Prešove</v>
          </cell>
          <cell r="E1727" t="str">
            <v>Fakulta zdravotníckych odborov</v>
          </cell>
          <cell r="AN1727">
            <v>279</v>
          </cell>
          <cell r="AO1727">
            <v>291</v>
          </cell>
          <cell r="AP1727">
            <v>291</v>
          </cell>
          <cell r="AQ1727">
            <v>0</v>
          </cell>
          <cell r="AR1727">
            <v>279</v>
          </cell>
          <cell r="BF1727">
            <v>246.6</v>
          </cell>
          <cell r="BG1727">
            <v>530.18999999999994</v>
          </cell>
          <cell r="BH1727">
            <v>530.18999999999994</v>
          </cell>
          <cell r="BI1727">
            <v>291</v>
          </cell>
          <cell r="BJ1727">
            <v>0</v>
          </cell>
        </row>
        <row r="1728">
          <cell r="D1728" t="str">
            <v>Prešovská univerzita v Prešove</v>
          </cell>
          <cell r="E1728">
            <v>0</v>
          </cell>
          <cell r="AN1728">
            <v>6.5</v>
          </cell>
          <cell r="AO1728">
            <v>8</v>
          </cell>
          <cell r="AP1728">
            <v>0</v>
          </cell>
          <cell r="AQ1728">
            <v>0</v>
          </cell>
          <cell r="AR1728">
            <v>6.5</v>
          </cell>
          <cell r="BF1728">
            <v>5.3</v>
          </cell>
          <cell r="BG1728">
            <v>5.7770000000000001</v>
          </cell>
          <cell r="BH1728">
            <v>5.7770000000000001</v>
          </cell>
          <cell r="BI1728">
            <v>8</v>
          </cell>
          <cell r="BJ1728">
            <v>0</v>
          </cell>
        </row>
        <row r="1729">
          <cell r="D1729" t="str">
            <v>Prešovská univerzita v Prešove</v>
          </cell>
          <cell r="E1729" t="str">
            <v>Gréckokatolícka teologická fakulta</v>
          </cell>
          <cell r="AN1729">
            <v>31</v>
          </cell>
          <cell r="AO1729">
            <v>38</v>
          </cell>
          <cell r="AP1729">
            <v>0</v>
          </cell>
          <cell r="AQ1729">
            <v>0</v>
          </cell>
          <cell r="AR1729">
            <v>31</v>
          </cell>
          <cell r="BF1729">
            <v>24.7</v>
          </cell>
          <cell r="BG1729">
            <v>24.7</v>
          </cell>
          <cell r="BH1729">
            <v>22.641666666666666</v>
          </cell>
          <cell r="BI1729">
            <v>38</v>
          </cell>
          <cell r="BJ1729">
            <v>0</v>
          </cell>
        </row>
        <row r="1730">
          <cell r="D1730" t="str">
            <v>Vysoká škola zdravotníctva a sociálnej práce sv. Alžbety v Bratislave, n. o.</v>
          </cell>
          <cell r="E1730">
            <v>0</v>
          </cell>
          <cell r="AN1730">
            <v>97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BF1730">
            <v>0</v>
          </cell>
          <cell r="BG1730">
            <v>0</v>
          </cell>
          <cell r="BH1730">
            <v>0</v>
          </cell>
          <cell r="BI1730">
            <v>97</v>
          </cell>
          <cell r="BJ1730">
            <v>0</v>
          </cell>
        </row>
        <row r="1731">
          <cell r="D1731" t="str">
            <v>Vysoká škola zdravotníctva a sociálnej práce sv. Alžbety v Bratislave, n. o.</v>
          </cell>
          <cell r="E1731">
            <v>0</v>
          </cell>
          <cell r="AN1731">
            <v>27</v>
          </cell>
          <cell r="AO1731">
            <v>0</v>
          </cell>
          <cell r="AP1731">
            <v>0</v>
          </cell>
          <cell r="AQ1731">
            <v>0</v>
          </cell>
          <cell r="AR1731">
            <v>0</v>
          </cell>
          <cell r="BF1731">
            <v>0</v>
          </cell>
          <cell r="BG1731">
            <v>0</v>
          </cell>
          <cell r="BH1731">
            <v>0</v>
          </cell>
          <cell r="BI1731">
            <v>27</v>
          </cell>
          <cell r="BJ1731">
            <v>0</v>
          </cell>
        </row>
        <row r="1732">
          <cell r="D1732" t="str">
            <v>Vysoká škola zdravotníctva a sociálnej práce sv. Alžbety v Bratislave, n. o.</v>
          </cell>
          <cell r="E1732">
            <v>0</v>
          </cell>
          <cell r="AN1732">
            <v>29</v>
          </cell>
          <cell r="AO1732">
            <v>0</v>
          </cell>
          <cell r="AP1732">
            <v>0</v>
          </cell>
          <cell r="AQ1732">
            <v>0</v>
          </cell>
          <cell r="AR1732">
            <v>0</v>
          </cell>
          <cell r="BF1732">
            <v>0</v>
          </cell>
          <cell r="BG1732">
            <v>0</v>
          </cell>
          <cell r="BH1732">
            <v>0</v>
          </cell>
          <cell r="BI1732">
            <v>29</v>
          </cell>
          <cell r="BJ1732">
            <v>0</v>
          </cell>
        </row>
        <row r="1733">
          <cell r="D1733" t="str">
            <v>Vysoká škola zdravotníctva a sociálnej práce sv. Alžbety v Bratislave, n. o.</v>
          </cell>
          <cell r="E1733">
            <v>0</v>
          </cell>
          <cell r="AN1733">
            <v>71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BF1733">
            <v>0</v>
          </cell>
          <cell r="BG1733">
            <v>0</v>
          </cell>
          <cell r="BH1733">
            <v>0</v>
          </cell>
          <cell r="BI1733">
            <v>71</v>
          </cell>
          <cell r="BJ1733">
            <v>0</v>
          </cell>
        </row>
        <row r="1734">
          <cell r="D1734" t="str">
            <v>Vysoká škola zdravotníctva a sociálnej práce sv. Alžbety v Bratislave, n. o.</v>
          </cell>
          <cell r="E1734">
            <v>0</v>
          </cell>
          <cell r="AN1734">
            <v>7</v>
          </cell>
          <cell r="AO1734">
            <v>0</v>
          </cell>
          <cell r="AP1734">
            <v>0</v>
          </cell>
          <cell r="AQ1734">
            <v>0</v>
          </cell>
          <cell r="AR1734">
            <v>0</v>
          </cell>
          <cell r="BF1734">
            <v>0</v>
          </cell>
          <cell r="BG1734">
            <v>0</v>
          </cell>
          <cell r="BH1734">
            <v>0</v>
          </cell>
          <cell r="BI1734">
            <v>7</v>
          </cell>
          <cell r="BJ1734">
            <v>0</v>
          </cell>
        </row>
        <row r="1735">
          <cell r="D1735" t="str">
            <v>Vysoká škola zdravotníctva a sociálnej práce sv. Alžbety v Bratislave, n. o.</v>
          </cell>
          <cell r="E1735">
            <v>0</v>
          </cell>
          <cell r="AN1735">
            <v>7</v>
          </cell>
          <cell r="AO1735">
            <v>0</v>
          </cell>
          <cell r="AP1735">
            <v>0</v>
          </cell>
          <cell r="AQ1735">
            <v>0</v>
          </cell>
          <cell r="AR1735">
            <v>0</v>
          </cell>
          <cell r="BF1735">
            <v>0</v>
          </cell>
          <cell r="BG1735">
            <v>0</v>
          </cell>
          <cell r="BH1735">
            <v>0</v>
          </cell>
          <cell r="BI1735">
            <v>7</v>
          </cell>
          <cell r="BJ1735">
            <v>0</v>
          </cell>
        </row>
        <row r="1736">
          <cell r="D1736" t="str">
            <v>Vysoká škola zdravotníctva a sociálnej práce sv. Alžbety v Bratislave, n. o.</v>
          </cell>
          <cell r="E1736">
            <v>0</v>
          </cell>
          <cell r="AN1736">
            <v>12</v>
          </cell>
          <cell r="AO1736">
            <v>0</v>
          </cell>
          <cell r="AP1736">
            <v>0</v>
          </cell>
          <cell r="AQ1736">
            <v>0</v>
          </cell>
          <cell r="AR1736">
            <v>0</v>
          </cell>
          <cell r="BF1736">
            <v>0</v>
          </cell>
          <cell r="BG1736">
            <v>0</v>
          </cell>
          <cell r="BH1736">
            <v>0</v>
          </cell>
          <cell r="BI1736">
            <v>12</v>
          </cell>
          <cell r="BJ1736">
            <v>0</v>
          </cell>
        </row>
        <row r="1737">
          <cell r="D1737" t="str">
            <v>Vysoká škola zdravotníctva a sociálnej práce sv. Alžbety v Bratislave, n. o.</v>
          </cell>
          <cell r="E1737">
            <v>0</v>
          </cell>
          <cell r="AN1737">
            <v>10</v>
          </cell>
          <cell r="AO1737">
            <v>0</v>
          </cell>
          <cell r="AP1737">
            <v>0</v>
          </cell>
          <cell r="AQ1737">
            <v>0</v>
          </cell>
          <cell r="AR1737">
            <v>10</v>
          </cell>
          <cell r="BF1737">
            <v>40</v>
          </cell>
          <cell r="BG1737">
            <v>85.199999999999989</v>
          </cell>
          <cell r="BH1737">
            <v>85.199999999999989</v>
          </cell>
          <cell r="BI1737">
            <v>10</v>
          </cell>
          <cell r="BJ1737">
            <v>10</v>
          </cell>
        </row>
        <row r="1738">
          <cell r="D1738" t="str">
            <v>Vysoká škola zdravotníctva a sociálnej práce sv. Alžbety v Bratislave, n. o.</v>
          </cell>
          <cell r="E1738">
            <v>0</v>
          </cell>
          <cell r="AN1738">
            <v>2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BF1738">
            <v>0</v>
          </cell>
          <cell r="BG1738">
            <v>0</v>
          </cell>
          <cell r="BH1738">
            <v>0</v>
          </cell>
          <cell r="BI1738">
            <v>2</v>
          </cell>
          <cell r="BJ1738">
            <v>0</v>
          </cell>
        </row>
        <row r="1739">
          <cell r="D1739" t="str">
            <v>Technická univerzita v Košiciach</v>
          </cell>
          <cell r="E1739" t="str">
            <v>Fakulta elektrotechniky a informatiky</v>
          </cell>
          <cell r="AN1739">
            <v>51</v>
          </cell>
          <cell r="AO1739">
            <v>57</v>
          </cell>
          <cell r="AP1739">
            <v>57</v>
          </cell>
          <cell r="AQ1739">
            <v>51</v>
          </cell>
          <cell r="AR1739">
            <v>51</v>
          </cell>
          <cell r="BF1739">
            <v>40.5</v>
          </cell>
          <cell r="BG1739">
            <v>59.94</v>
          </cell>
          <cell r="BH1739">
            <v>59.94</v>
          </cell>
          <cell r="BI1739">
            <v>57</v>
          </cell>
          <cell r="BJ1739">
            <v>0</v>
          </cell>
        </row>
        <row r="1740">
          <cell r="D1740" t="str">
            <v>Technická univerzita v Košiciach</v>
          </cell>
          <cell r="E1740" t="str">
            <v>Fakulta elektrotechniky a informatiky</v>
          </cell>
          <cell r="AN1740">
            <v>46</v>
          </cell>
          <cell r="AO1740">
            <v>54</v>
          </cell>
          <cell r="AP1740">
            <v>54</v>
          </cell>
          <cell r="AQ1740">
            <v>46</v>
          </cell>
          <cell r="AR1740">
            <v>46</v>
          </cell>
          <cell r="BF1740">
            <v>37.599999999999994</v>
          </cell>
          <cell r="BG1740">
            <v>55.647999999999989</v>
          </cell>
          <cell r="BH1740">
            <v>55.647999999999989</v>
          </cell>
          <cell r="BI1740">
            <v>54</v>
          </cell>
          <cell r="BJ1740">
            <v>0</v>
          </cell>
        </row>
        <row r="1741">
          <cell r="D1741" t="str">
            <v>Ekonomická univerzita v Bratislave</v>
          </cell>
          <cell r="E1741" t="str">
            <v>Národohospodárska fakulta</v>
          </cell>
          <cell r="AN1741">
            <v>1</v>
          </cell>
          <cell r="AO1741">
            <v>0</v>
          </cell>
          <cell r="AP1741">
            <v>0</v>
          </cell>
          <cell r="AQ1741">
            <v>0</v>
          </cell>
          <cell r="AR1741">
            <v>0</v>
          </cell>
          <cell r="BF1741">
            <v>0</v>
          </cell>
          <cell r="BG1741">
            <v>0</v>
          </cell>
          <cell r="BH1741">
            <v>0</v>
          </cell>
          <cell r="BI1741">
            <v>1</v>
          </cell>
          <cell r="BJ1741">
            <v>0</v>
          </cell>
        </row>
        <row r="1742">
          <cell r="D1742" t="str">
            <v>Katolícka univerzita v Ružomberku</v>
          </cell>
          <cell r="E1742" t="str">
            <v>Teologická fakulta v Košiciach</v>
          </cell>
          <cell r="AN1742">
            <v>8</v>
          </cell>
          <cell r="AO1742">
            <v>0</v>
          </cell>
          <cell r="AP1742">
            <v>0</v>
          </cell>
          <cell r="AQ1742">
            <v>0</v>
          </cell>
          <cell r="AR1742">
            <v>8</v>
          </cell>
          <cell r="BF1742">
            <v>32</v>
          </cell>
          <cell r="BG1742">
            <v>35.200000000000003</v>
          </cell>
          <cell r="BH1742">
            <v>35.200000000000003</v>
          </cell>
          <cell r="BI1742">
            <v>8</v>
          </cell>
          <cell r="BJ1742">
            <v>8</v>
          </cell>
        </row>
        <row r="1743">
          <cell r="D1743" t="str">
            <v>Univerzita Pavla Jozefa Šafárika v Košiciach</v>
          </cell>
          <cell r="E1743" t="str">
            <v>Filozofická fakulta</v>
          </cell>
          <cell r="AN1743">
            <v>12</v>
          </cell>
          <cell r="AO1743">
            <v>0</v>
          </cell>
          <cell r="AP1743">
            <v>0</v>
          </cell>
          <cell r="AQ1743">
            <v>0</v>
          </cell>
          <cell r="AR1743">
            <v>12</v>
          </cell>
          <cell r="BF1743">
            <v>48</v>
          </cell>
          <cell r="BG1743">
            <v>52.800000000000004</v>
          </cell>
          <cell r="BH1743">
            <v>52.800000000000004</v>
          </cell>
          <cell r="BI1743">
            <v>12</v>
          </cell>
          <cell r="BJ1743">
            <v>12</v>
          </cell>
        </row>
        <row r="1744">
          <cell r="D1744" t="str">
            <v>Univerzita Pavla Jozefa Šafárika v Košiciach</v>
          </cell>
          <cell r="E1744" t="str">
            <v>Filozofická fakulta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BF1744">
            <v>0</v>
          </cell>
          <cell r="BG1744">
            <v>0</v>
          </cell>
          <cell r="BH1744">
            <v>0</v>
          </cell>
          <cell r="BI1744">
            <v>9</v>
          </cell>
          <cell r="BJ1744">
            <v>0</v>
          </cell>
        </row>
        <row r="1745">
          <cell r="D1745" t="str">
            <v>Vysoká škola zdravotníctva a sociálnej práce sv. Alžbety v Bratislave, n. o.</v>
          </cell>
          <cell r="E1745">
            <v>0</v>
          </cell>
          <cell r="AN1745">
            <v>1</v>
          </cell>
          <cell r="AO1745">
            <v>0</v>
          </cell>
          <cell r="AP1745">
            <v>0</v>
          </cell>
          <cell r="AQ1745">
            <v>0</v>
          </cell>
          <cell r="AR1745">
            <v>1</v>
          </cell>
          <cell r="BF1745">
            <v>4</v>
          </cell>
          <cell r="BG1745">
            <v>8.52</v>
          </cell>
          <cell r="BH1745">
            <v>8.52</v>
          </cell>
          <cell r="BI1745">
            <v>1</v>
          </cell>
          <cell r="BJ1745">
            <v>1</v>
          </cell>
        </row>
        <row r="1746">
          <cell r="D1746" t="str">
            <v>Univerzita sv. Cyrila a Metoda v Trnave</v>
          </cell>
          <cell r="E1746" t="str">
            <v>Fakulta sociálnych vied</v>
          </cell>
          <cell r="AN1746">
            <v>0</v>
          </cell>
          <cell r="AO1746">
            <v>0</v>
          </cell>
          <cell r="AP1746">
            <v>0</v>
          </cell>
          <cell r="AQ1746">
            <v>0</v>
          </cell>
          <cell r="AR1746">
            <v>0</v>
          </cell>
          <cell r="BF1746">
            <v>0</v>
          </cell>
          <cell r="BG1746">
            <v>0</v>
          </cell>
          <cell r="BH1746">
            <v>0</v>
          </cell>
          <cell r="BI1746">
            <v>13</v>
          </cell>
          <cell r="BJ1746">
            <v>0</v>
          </cell>
        </row>
        <row r="1747">
          <cell r="D1747" t="str">
            <v>INSTITUT SUPÉRIEUR SPÉCIALISÉ DE LA MODE (MOD´SPÉ Paris)</v>
          </cell>
          <cell r="E1747">
            <v>0</v>
          </cell>
          <cell r="AN1747">
            <v>33</v>
          </cell>
          <cell r="AO1747">
            <v>33</v>
          </cell>
          <cell r="AP1747">
            <v>0</v>
          </cell>
          <cell r="AQ1747">
            <v>0</v>
          </cell>
          <cell r="AR1747">
            <v>33</v>
          </cell>
          <cell r="BF1747">
            <v>29.1</v>
          </cell>
          <cell r="BG1747">
            <v>0</v>
          </cell>
          <cell r="BH1747">
            <v>0</v>
          </cell>
          <cell r="BI1747">
            <v>33</v>
          </cell>
          <cell r="BJ1747">
            <v>0</v>
          </cell>
        </row>
        <row r="1748">
          <cell r="D1748" t="str">
            <v>Vysoká škola Danubius</v>
          </cell>
          <cell r="E1748" t="str">
            <v>Fakulta verejnej politiky a verejnej správy</v>
          </cell>
          <cell r="AN1748">
            <v>90</v>
          </cell>
          <cell r="AO1748">
            <v>90</v>
          </cell>
          <cell r="AP1748">
            <v>0</v>
          </cell>
          <cell r="AQ1748">
            <v>0</v>
          </cell>
          <cell r="AR1748">
            <v>90</v>
          </cell>
          <cell r="BF1748">
            <v>80.099999999999994</v>
          </cell>
          <cell r="BG1748">
            <v>80.099999999999994</v>
          </cell>
          <cell r="BH1748">
            <v>80.099999999999994</v>
          </cell>
          <cell r="BI1748">
            <v>90</v>
          </cell>
          <cell r="BJ1748">
            <v>0</v>
          </cell>
        </row>
        <row r="1749">
          <cell r="D1749" t="str">
            <v>Technická univerzita vo Zvolene</v>
          </cell>
          <cell r="E1749" t="str">
            <v>Drevárska fakulta</v>
          </cell>
          <cell r="AN1749">
            <v>0</v>
          </cell>
          <cell r="AO1749">
            <v>0</v>
          </cell>
          <cell r="AP1749">
            <v>0</v>
          </cell>
          <cell r="AQ1749">
            <v>0</v>
          </cell>
          <cell r="AR1749">
            <v>0</v>
          </cell>
          <cell r="BF1749">
            <v>0</v>
          </cell>
          <cell r="BG1749">
            <v>0</v>
          </cell>
          <cell r="BH1749">
            <v>0</v>
          </cell>
          <cell r="BI1749">
            <v>2</v>
          </cell>
          <cell r="BJ1749">
            <v>0</v>
          </cell>
        </row>
        <row r="1750">
          <cell r="D1750" t="str">
            <v>Paneurópska vysoká škola</v>
          </cell>
          <cell r="E1750" t="str">
            <v>Fakulta práva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BF1750">
            <v>0</v>
          </cell>
          <cell r="BG1750">
            <v>0</v>
          </cell>
          <cell r="BH1750">
            <v>0</v>
          </cell>
          <cell r="BI1750">
            <v>8</v>
          </cell>
          <cell r="BJ1750">
            <v>0</v>
          </cell>
        </row>
        <row r="1751">
          <cell r="D1751" t="str">
            <v>Paneurópska vysoká škola</v>
          </cell>
          <cell r="E1751" t="str">
            <v>Fakulta práva</v>
          </cell>
          <cell r="AN1751">
            <v>0</v>
          </cell>
          <cell r="AO1751">
            <v>0</v>
          </cell>
          <cell r="AP1751">
            <v>0</v>
          </cell>
          <cell r="AQ1751">
            <v>0</v>
          </cell>
          <cell r="AR1751">
            <v>0</v>
          </cell>
          <cell r="BF1751">
            <v>0</v>
          </cell>
          <cell r="BG1751">
            <v>0</v>
          </cell>
          <cell r="BH1751">
            <v>0</v>
          </cell>
          <cell r="BI1751">
            <v>111</v>
          </cell>
          <cell r="BJ1751">
            <v>0</v>
          </cell>
        </row>
        <row r="1752">
          <cell r="D1752" t="str">
            <v>Paneurópska vysoká škola</v>
          </cell>
          <cell r="E1752" t="str">
            <v>Fakulta práva</v>
          </cell>
          <cell r="AN1752">
            <v>2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7</v>
          </cell>
          <cell r="BJ1752">
            <v>0</v>
          </cell>
        </row>
        <row r="1753">
          <cell r="D1753" t="str">
            <v>Paneurópska vysoká škola</v>
          </cell>
          <cell r="E1753" t="str">
            <v>Fakulta psychológie</v>
          </cell>
          <cell r="AN1753">
            <v>1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BF1753">
            <v>0</v>
          </cell>
          <cell r="BG1753">
            <v>0</v>
          </cell>
          <cell r="BH1753">
            <v>0</v>
          </cell>
          <cell r="BI1753">
            <v>112</v>
          </cell>
          <cell r="BJ1753">
            <v>0</v>
          </cell>
        </row>
        <row r="1754">
          <cell r="D1754" t="str">
            <v>Paneurópska vysoká škola</v>
          </cell>
          <cell r="E1754" t="str">
            <v>Fakulta psychológie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BF1754">
            <v>0</v>
          </cell>
          <cell r="BG1754">
            <v>0</v>
          </cell>
          <cell r="BH1754">
            <v>0</v>
          </cell>
          <cell r="BI1754">
            <v>3</v>
          </cell>
          <cell r="BJ1754">
            <v>0</v>
          </cell>
        </row>
        <row r="1755">
          <cell r="D1755" t="str">
            <v>Paneurópska vysoká škola</v>
          </cell>
          <cell r="E1755" t="str">
            <v>Fakulta masmédií</v>
          </cell>
          <cell r="AN1755">
            <v>1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3</v>
          </cell>
          <cell r="BJ1755">
            <v>0</v>
          </cell>
        </row>
        <row r="1756">
          <cell r="D1756" t="str">
            <v>Paneurópska vysoká škola</v>
          </cell>
          <cell r="E1756" t="str">
            <v>Fakulta masmédií</v>
          </cell>
          <cell r="AN1756">
            <v>0</v>
          </cell>
          <cell r="AO1756">
            <v>96</v>
          </cell>
          <cell r="AP1756">
            <v>0</v>
          </cell>
          <cell r="AQ1756">
            <v>0</v>
          </cell>
          <cell r="AR1756">
            <v>0</v>
          </cell>
          <cell r="BF1756">
            <v>0</v>
          </cell>
          <cell r="BG1756">
            <v>0</v>
          </cell>
          <cell r="BH1756">
            <v>0</v>
          </cell>
          <cell r="BI1756">
            <v>96</v>
          </cell>
          <cell r="BJ1756">
            <v>0</v>
          </cell>
        </row>
        <row r="1757">
          <cell r="D1757" t="str">
            <v>Paneurópska vysoká škola</v>
          </cell>
          <cell r="E1757" t="str">
            <v>Fakulta ekonómie a podnikania</v>
          </cell>
          <cell r="AN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71</v>
          </cell>
          <cell r="BJ1757">
            <v>0</v>
          </cell>
        </row>
        <row r="1758">
          <cell r="D1758" t="str">
            <v>Paneurópska vysoká škola</v>
          </cell>
          <cell r="E1758" t="str">
            <v>Fakulta psychológie</v>
          </cell>
          <cell r="AN1758">
            <v>3</v>
          </cell>
          <cell r="AO1758">
            <v>160</v>
          </cell>
          <cell r="AP1758">
            <v>0</v>
          </cell>
          <cell r="AQ1758">
            <v>0</v>
          </cell>
          <cell r="AR1758">
            <v>3</v>
          </cell>
          <cell r="BF1758">
            <v>2.0999999999999996</v>
          </cell>
          <cell r="BG1758">
            <v>2.0999999999999996</v>
          </cell>
          <cell r="BH1758">
            <v>2.0999999999999996</v>
          </cell>
          <cell r="BI1758">
            <v>160</v>
          </cell>
          <cell r="BJ1758">
            <v>0</v>
          </cell>
        </row>
        <row r="1759">
          <cell r="D1759" t="str">
            <v>Paneurópska vysoká škola</v>
          </cell>
          <cell r="E1759" t="str">
            <v>Fakulta práva</v>
          </cell>
          <cell r="AN1759">
            <v>2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BF1759">
            <v>0</v>
          </cell>
          <cell r="BG1759">
            <v>0</v>
          </cell>
          <cell r="BH1759">
            <v>0</v>
          </cell>
          <cell r="BI1759">
            <v>144</v>
          </cell>
          <cell r="BJ1759">
            <v>0</v>
          </cell>
        </row>
        <row r="1760">
          <cell r="D1760" t="str">
            <v>Univerzita Konštantína Filozofa v Nitre</v>
          </cell>
          <cell r="E1760" t="str">
            <v>Fakulta stredoeurópskych štúdií</v>
          </cell>
          <cell r="AN1760">
            <v>22</v>
          </cell>
          <cell r="AO1760">
            <v>24.5</v>
          </cell>
          <cell r="AP1760">
            <v>0</v>
          </cell>
          <cell r="AQ1760">
            <v>0</v>
          </cell>
          <cell r="AR1760">
            <v>22</v>
          </cell>
          <cell r="BF1760">
            <v>18.100000000000001</v>
          </cell>
          <cell r="BG1760">
            <v>19.729000000000003</v>
          </cell>
          <cell r="BH1760">
            <v>19.729000000000003</v>
          </cell>
          <cell r="BI1760">
            <v>24.5</v>
          </cell>
          <cell r="BJ1760">
            <v>0</v>
          </cell>
        </row>
        <row r="1761">
          <cell r="D1761" t="str">
            <v>Hudobná a umelecká akadémia Jána Albrechta - Banská Štiavnica, s. r. o., odborná vysoká škola</v>
          </cell>
          <cell r="E1761">
            <v>0</v>
          </cell>
          <cell r="AN1761">
            <v>7</v>
          </cell>
          <cell r="AO1761">
            <v>9</v>
          </cell>
          <cell r="AP1761">
            <v>0</v>
          </cell>
          <cell r="AQ1761">
            <v>0</v>
          </cell>
          <cell r="AR1761">
            <v>7</v>
          </cell>
          <cell r="BF1761">
            <v>10.5</v>
          </cell>
          <cell r="BG1761">
            <v>33.914999999999999</v>
          </cell>
          <cell r="BH1761">
            <v>33.914999999999999</v>
          </cell>
          <cell r="BI1761">
            <v>9</v>
          </cell>
          <cell r="BJ1761">
            <v>0</v>
          </cell>
        </row>
        <row r="1762">
          <cell r="D1762" t="str">
            <v>Univerzita Pavla Jozefa Šafárika v Košiciach</v>
          </cell>
          <cell r="E1762" t="str">
            <v>Filozofická fakulta</v>
          </cell>
          <cell r="AN1762">
            <v>3</v>
          </cell>
          <cell r="AO1762">
            <v>5</v>
          </cell>
          <cell r="AP1762">
            <v>0</v>
          </cell>
          <cell r="AQ1762">
            <v>0</v>
          </cell>
          <cell r="AR1762">
            <v>3</v>
          </cell>
          <cell r="BF1762">
            <v>2.0999999999999996</v>
          </cell>
          <cell r="BG1762">
            <v>2.0999999999999996</v>
          </cell>
          <cell r="BH1762">
            <v>2.0999999999999996</v>
          </cell>
          <cell r="BI1762">
            <v>5</v>
          </cell>
          <cell r="BJ1762">
            <v>0</v>
          </cell>
        </row>
        <row r="1763">
          <cell r="D1763" t="str">
            <v>Univerzita Konštantína Filozofa v Nitre</v>
          </cell>
          <cell r="E1763" t="str">
            <v>Filozofická fakulta</v>
          </cell>
          <cell r="AN1763">
            <v>0</v>
          </cell>
          <cell r="AO1763">
            <v>0</v>
          </cell>
          <cell r="AP1763">
            <v>0</v>
          </cell>
          <cell r="AQ1763">
            <v>0</v>
          </cell>
          <cell r="AR1763">
            <v>0</v>
          </cell>
          <cell r="BF1763">
            <v>0</v>
          </cell>
          <cell r="BG1763">
            <v>0</v>
          </cell>
          <cell r="BH1763">
            <v>0</v>
          </cell>
          <cell r="BI1763">
            <v>31</v>
          </cell>
          <cell r="BJ1763">
            <v>0</v>
          </cell>
        </row>
        <row r="1764">
          <cell r="D1764" t="str">
            <v>Univerzita Konštantína Filozofa v Nitre</v>
          </cell>
          <cell r="E1764" t="str">
            <v>Filozofická fakulta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BF1764">
            <v>0</v>
          </cell>
          <cell r="BG1764">
            <v>0</v>
          </cell>
          <cell r="BH1764">
            <v>0</v>
          </cell>
          <cell r="BI1764">
            <v>3</v>
          </cell>
          <cell r="BJ1764">
            <v>0</v>
          </cell>
        </row>
        <row r="1765">
          <cell r="D1765" t="str">
            <v>Univerzita Konštantína Filozofa v Nitre</v>
          </cell>
          <cell r="E1765" t="str">
            <v>Filozofická fakulta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BF1765">
            <v>0</v>
          </cell>
          <cell r="BG1765">
            <v>0</v>
          </cell>
          <cell r="BH1765">
            <v>0</v>
          </cell>
          <cell r="BI1765">
            <v>9</v>
          </cell>
          <cell r="BJ1765">
            <v>0</v>
          </cell>
        </row>
        <row r="1766">
          <cell r="D1766" t="str">
            <v>Univerzita Konštantína Filozofa v Nitre</v>
          </cell>
          <cell r="E1766" t="str">
            <v>Filozofická fakulta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BF1766">
            <v>0</v>
          </cell>
          <cell r="BG1766">
            <v>0</v>
          </cell>
          <cell r="BH1766">
            <v>0</v>
          </cell>
          <cell r="BI1766">
            <v>2</v>
          </cell>
          <cell r="BJ1766">
            <v>0</v>
          </cell>
        </row>
        <row r="1767">
          <cell r="D1767" t="str">
            <v>Univerzita Konštantína Filozofa v Nitre</v>
          </cell>
          <cell r="E1767" t="str">
            <v>Filozofická fakulta</v>
          </cell>
          <cell r="AN1767">
            <v>0</v>
          </cell>
          <cell r="AO1767">
            <v>0</v>
          </cell>
          <cell r="AP1767">
            <v>0</v>
          </cell>
          <cell r="AQ1767">
            <v>0</v>
          </cell>
          <cell r="AR1767">
            <v>0</v>
          </cell>
          <cell r="BF1767">
            <v>0</v>
          </cell>
          <cell r="BG1767">
            <v>0</v>
          </cell>
          <cell r="BH1767">
            <v>0</v>
          </cell>
          <cell r="BI1767">
            <v>46</v>
          </cell>
          <cell r="BJ1767">
            <v>0</v>
          </cell>
        </row>
        <row r="1768">
          <cell r="D1768" t="str">
            <v>Univerzita Konštantína Filozofa v Nitre</v>
          </cell>
          <cell r="E1768" t="str">
            <v>Filozofická fakulta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BF1768">
            <v>0</v>
          </cell>
          <cell r="BG1768">
            <v>0</v>
          </cell>
          <cell r="BH1768">
            <v>0</v>
          </cell>
          <cell r="BI1768">
            <v>6</v>
          </cell>
          <cell r="BJ1768">
            <v>0</v>
          </cell>
        </row>
        <row r="1769">
          <cell r="D1769" t="str">
            <v>Univerzita Konštantína Filozofa v Nitre</v>
          </cell>
          <cell r="E1769" t="str">
            <v>Filozofická fakulta</v>
          </cell>
          <cell r="AN1769">
            <v>6</v>
          </cell>
          <cell r="AO1769">
            <v>7</v>
          </cell>
          <cell r="AP1769">
            <v>0</v>
          </cell>
          <cell r="AQ1769">
            <v>0</v>
          </cell>
          <cell r="AR1769">
            <v>6</v>
          </cell>
          <cell r="BF1769">
            <v>5.0999999999999996</v>
          </cell>
          <cell r="BG1769">
            <v>5.0999999999999996</v>
          </cell>
          <cell r="BH1769">
            <v>4.2339622641509429</v>
          </cell>
          <cell r="BI1769">
            <v>7</v>
          </cell>
          <cell r="BJ1769">
            <v>0</v>
          </cell>
        </row>
        <row r="1770">
          <cell r="D1770" t="str">
            <v>Univerzita Konštantína Filozofa v Nitre</v>
          </cell>
          <cell r="E1770" t="str">
            <v>Filozofická fakulta</v>
          </cell>
          <cell r="AN1770">
            <v>0</v>
          </cell>
          <cell r="AO1770">
            <v>0</v>
          </cell>
          <cell r="AP1770">
            <v>0</v>
          </cell>
          <cell r="AQ1770">
            <v>0</v>
          </cell>
          <cell r="AR1770">
            <v>0</v>
          </cell>
          <cell r="BF1770">
            <v>0</v>
          </cell>
          <cell r="BG1770">
            <v>0</v>
          </cell>
          <cell r="BH1770">
            <v>0</v>
          </cell>
          <cell r="BI1770">
            <v>2</v>
          </cell>
          <cell r="BJ1770">
            <v>0</v>
          </cell>
        </row>
        <row r="1771">
          <cell r="D1771" t="str">
            <v>Univerzita Konštantína Filozofa v Nitre</v>
          </cell>
          <cell r="E1771" t="str">
            <v>Filozofická fakulta</v>
          </cell>
          <cell r="AN1771">
            <v>16</v>
          </cell>
          <cell r="AO1771">
            <v>19.5</v>
          </cell>
          <cell r="AP1771">
            <v>0</v>
          </cell>
          <cell r="AQ1771">
            <v>0</v>
          </cell>
          <cell r="AR1771">
            <v>16</v>
          </cell>
          <cell r="BF1771">
            <v>24</v>
          </cell>
          <cell r="BG1771">
            <v>26.160000000000004</v>
          </cell>
          <cell r="BH1771">
            <v>24.970909090909096</v>
          </cell>
          <cell r="BI1771">
            <v>19.5</v>
          </cell>
          <cell r="BJ1771">
            <v>0</v>
          </cell>
        </row>
        <row r="1772">
          <cell r="D1772" t="str">
            <v>Univerzita Konštantína Filozofa v Nitre</v>
          </cell>
          <cell r="E1772" t="str">
            <v>Filozofická fakulta</v>
          </cell>
          <cell r="AN1772">
            <v>3</v>
          </cell>
          <cell r="AO1772">
            <v>0</v>
          </cell>
          <cell r="AP1772">
            <v>0</v>
          </cell>
          <cell r="AQ1772">
            <v>0</v>
          </cell>
          <cell r="AR1772">
            <v>3</v>
          </cell>
          <cell r="BF1772">
            <v>12</v>
          </cell>
          <cell r="BG1772">
            <v>13.200000000000001</v>
          </cell>
          <cell r="BH1772">
            <v>13.200000000000001</v>
          </cell>
          <cell r="BI1772">
            <v>3</v>
          </cell>
          <cell r="BJ1772">
            <v>3</v>
          </cell>
        </row>
        <row r="1773">
          <cell r="D1773" t="str">
            <v>Univerzita Konštantína Filozofa v Nitre</v>
          </cell>
          <cell r="E1773" t="str">
            <v>Filozofická fakulta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0</v>
          </cell>
          <cell r="BF1773">
            <v>0</v>
          </cell>
          <cell r="BG1773">
            <v>0</v>
          </cell>
          <cell r="BH1773">
            <v>0</v>
          </cell>
          <cell r="BI1773">
            <v>24</v>
          </cell>
          <cell r="BJ1773">
            <v>0</v>
          </cell>
        </row>
        <row r="1774">
          <cell r="D1774" t="str">
            <v>Univerzita Konštantína Filozofa v Nitre</v>
          </cell>
          <cell r="E1774" t="str">
            <v>Filozofická fakulta</v>
          </cell>
          <cell r="AN1774">
            <v>3</v>
          </cell>
          <cell r="AO1774">
            <v>0</v>
          </cell>
          <cell r="AP1774">
            <v>0</v>
          </cell>
          <cell r="AQ1774">
            <v>0</v>
          </cell>
          <cell r="AR1774">
            <v>3</v>
          </cell>
          <cell r="BF1774">
            <v>12</v>
          </cell>
          <cell r="BG1774">
            <v>13.200000000000001</v>
          </cell>
          <cell r="BH1774">
            <v>13.200000000000001</v>
          </cell>
          <cell r="BI1774">
            <v>4</v>
          </cell>
          <cell r="BJ1774">
            <v>3</v>
          </cell>
        </row>
        <row r="1775">
          <cell r="D1775" t="str">
            <v>Univerzita Konštantína Filozofa v Nitre</v>
          </cell>
          <cell r="E1775" t="str">
            <v>Filozofická fakulta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BF1775">
            <v>0</v>
          </cell>
          <cell r="BG1775">
            <v>0</v>
          </cell>
          <cell r="BH1775">
            <v>0</v>
          </cell>
          <cell r="BI1775">
            <v>11</v>
          </cell>
          <cell r="BJ1775">
            <v>0</v>
          </cell>
        </row>
        <row r="1776">
          <cell r="D1776" t="str">
            <v>Univerzita Konštantína Filozofa v Nitre</v>
          </cell>
          <cell r="E1776" t="str">
            <v>Filozofická fakulta</v>
          </cell>
          <cell r="AN1776">
            <v>0</v>
          </cell>
          <cell r="AO1776">
            <v>0</v>
          </cell>
          <cell r="AP1776">
            <v>0</v>
          </cell>
          <cell r="AQ1776">
            <v>0</v>
          </cell>
          <cell r="AR1776">
            <v>0</v>
          </cell>
          <cell r="BF1776">
            <v>0</v>
          </cell>
          <cell r="BG1776">
            <v>0</v>
          </cell>
          <cell r="BH1776">
            <v>0</v>
          </cell>
          <cell r="BI1776">
            <v>8.5</v>
          </cell>
          <cell r="BJ1776">
            <v>0</v>
          </cell>
        </row>
        <row r="1777">
          <cell r="D1777" t="str">
            <v>Univerzita Konštantína Filozofa v Nitre</v>
          </cell>
          <cell r="E1777" t="str">
            <v>Filozofická fakulta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BF1777">
            <v>0</v>
          </cell>
          <cell r="BG1777">
            <v>0</v>
          </cell>
          <cell r="BH1777">
            <v>0</v>
          </cell>
          <cell r="BI1777">
            <v>5</v>
          </cell>
          <cell r="BJ1777">
            <v>0</v>
          </cell>
        </row>
        <row r="1778">
          <cell r="D1778" t="str">
            <v>Univerzita Konštantína Filozofa v Nitre</v>
          </cell>
          <cell r="E1778" t="str">
            <v>Filozofická fakulta</v>
          </cell>
          <cell r="AN1778">
            <v>3</v>
          </cell>
          <cell r="AO1778">
            <v>6</v>
          </cell>
          <cell r="AP1778">
            <v>0</v>
          </cell>
          <cell r="AQ1778">
            <v>0</v>
          </cell>
          <cell r="AR1778">
            <v>3</v>
          </cell>
          <cell r="BF1778">
            <v>2.4</v>
          </cell>
          <cell r="BG1778">
            <v>2.4</v>
          </cell>
          <cell r="BH1778">
            <v>2.4</v>
          </cell>
          <cell r="BI1778">
            <v>6</v>
          </cell>
          <cell r="BJ1778">
            <v>0</v>
          </cell>
        </row>
        <row r="1779">
          <cell r="D1779" t="str">
            <v>Univerzita Konštantína Filozofa v Nitre</v>
          </cell>
          <cell r="E1779" t="str">
            <v>Filozofická fakulta</v>
          </cell>
          <cell r="AN1779">
            <v>4</v>
          </cell>
          <cell r="AO1779">
            <v>0</v>
          </cell>
          <cell r="AP1779">
            <v>0</v>
          </cell>
          <cell r="AQ1779">
            <v>0</v>
          </cell>
          <cell r="AR1779">
            <v>4</v>
          </cell>
          <cell r="BF1779">
            <v>16</v>
          </cell>
          <cell r="BG1779">
            <v>17.600000000000001</v>
          </cell>
          <cell r="BH1779">
            <v>17.600000000000001</v>
          </cell>
          <cell r="BI1779">
            <v>4</v>
          </cell>
          <cell r="BJ1779">
            <v>4</v>
          </cell>
        </row>
        <row r="1780">
          <cell r="D1780" t="str">
            <v>Univerzita Konštantína Filozofa v Nitre</v>
          </cell>
          <cell r="E1780" t="str">
            <v>Filozofická fakulta</v>
          </cell>
          <cell r="AN1780">
            <v>3</v>
          </cell>
          <cell r="AO1780">
            <v>0</v>
          </cell>
          <cell r="AP1780">
            <v>0</v>
          </cell>
          <cell r="AQ1780">
            <v>0</v>
          </cell>
          <cell r="AR1780">
            <v>3</v>
          </cell>
          <cell r="BF1780">
            <v>12</v>
          </cell>
          <cell r="BG1780">
            <v>13.200000000000001</v>
          </cell>
          <cell r="BH1780">
            <v>13.200000000000001</v>
          </cell>
          <cell r="BI1780">
            <v>3</v>
          </cell>
          <cell r="BJ1780">
            <v>3</v>
          </cell>
        </row>
        <row r="1781">
          <cell r="D1781" t="str">
            <v>Univerzita Konštantína Filozofa v Nitre</v>
          </cell>
          <cell r="E1781" t="str">
            <v>Filozofická fakulta</v>
          </cell>
          <cell r="AN1781">
            <v>0</v>
          </cell>
          <cell r="AO1781">
            <v>0</v>
          </cell>
          <cell r="AP1781">
            <v>0</v>
          </cell>
          <cell r="AQ1781">
            <v>0</v>
          </cell>
          <cell r="AR1781">
            <v>0</v>
          </cell>
          <cell r="BF1781">
            <v>0</v>
          </cell>
          <cell r="BG1781">
            <v>0</v>
          </cell>
          <cell r="BH1781">
            <v>0</v>
          </cell>
          <cell r="BI1781">
            <v>2</v>
          </cell>
          <cell r="BJ1781">
            <v>0</v>
          </cell>
        </row>
        <row r="1782">
          <cell r="D1782" t="str">
            <v>Univerzita Konštantína Filozofa v Nitre</v>
          </cell>
          <cell r="E1782" t="str">
            <v>Filozofická fakulta</v>
          </cell>
          <cell r="AN1782">
            <v>2</v>
          </cell>
          <cell r="AO1782">
            <v>0</v>
          </cell>
          <cell r="AP1782">
            <v>0</v>
          </cell>
          <cell r="AQ1782">
            <v>0</v>
          </cell>
          <cell r="AR1782">
            <v>2</v>
          </cell>
          <cell r="BF1782">
            <v>8</v>
          </cell>
          <cell r="BG1782">
            <v>8.8000000000000007</v>
          </cell>
          <cell r="BH1782">
            <v>8.8000000000000007</v>
          </cell>
          <cell r="BI1782">
            <v>2</v>
          </cell>
          <cell r="BJ1782">
            <v>2</v>
          </cell>
        </row>
        <row r="1783">
          <cell r="D1783" t="str">
            <v>Univerzita Konštantína Filozofa v Nitre</v>
          </cell>
          <cell r="E1783" t="str">
            <v>Filozofická fakulta</v>
          </cell>
          <cell r="AN1783">
            <v>3</v>
          </cell>
          <cell r="AO1783">
            <v>0</v>
          </cell>
          <cell r="AP1783">
            <v>0</v>
          </cell>
          <cell r="AQ1783">
            <v>0</v>
          </cell>
          <cell r="AR1783">
            <v>3</v>
          </cell>
          <cell r="BF1783">
            <v>12</v>
          </cell>
          <cell r="BG1783">
            <v>13.200000000000001</v>
          </cell>
          <cell r="BH1783">
            <v>13.200000000000001</v>
          </cell>
          <cell r="BI1783">
            <v>3</v>
          </cell>
          <cell r="BJ1783">
            <v>3</v>
          </cell>
        </row>
        <row r="1784">
          <cell r="D1784" t="str">
            <v>Univerzita Konštantína Filozofa v Nitre</v>
          </cell>
          <cell r="E1784" t="str">
            <v>Filozofická fakulta</v>
          </cell>
          <cell r="AN1784">
            <v>3</v>
          </cell>
          <cell r="AO1784">
            <v>0</v>
          </cell>
          <cell r="AP1784">
            <v>0</v>
          </cell>
          <cell r="AQ1784">
            <v>0</v>
          </cell>
          <cell r="AR1784">
            <v>3</v>
          </cell>
          <cell r="BF1784">
            <v>12</v>
          </cell>
          <cell r="BG1784">
            <v>13.200000000000001</v>
          </cell>
          <cell r="BH1784">
            <v>13.200000000000001</v>
          </cell>
          <cell r="BI1784">
            <v>3</v>
          </cell>
          <cell r="BJ1784">
            <v>3</v>
          </cell>
        </row>
        <row r="1785">
          <cell r="D1785" t="str">
            <v>Univerzita Konštantína Filozofa v Nitre</v>
          </cell>
          <cell r="E1785" t="str">
            <v>Filozofická fakulta</v>
          </cell>
          <cell r="AN1785">
            <v>11.5</v>
          </cell>
          <cell r="AO1785">
            <v>12</v>
          </cell>
          <cell r="AP1785">
            <v>0</v>
          </cell>
          <cell r="AQ1785">
            <v>0</v>
          </cell>
          <cell r="AR1785">
            <v>11.5</v>
          </cell>
          <cell r="BF1785">
            <v>9.5500000000000007</v>
          </cell>
          <cell r="BG1785">
            <v>10.409500000000001</v>
          </cell>
          <cell r="BH1785">
            <v>10.409500000000001</v>
          </cell>
          <cell r="BI1785">
            <v>12</v>
          </cell>
          <cell r="BJ1785">
            <v>0</v>
          </cell>
        </row>
        <row r="1786">
          <cell r="D1786" t="str">
            <v>Univerzita Konštantína Filozofa v Nitre</v>
          </cell>
          <cell r="E1786" t="str">
            <v>Filozofická fakulta</v>
          </cell>
          <cell r="AN1786">
            <v>34</v>
          </cell>
          <cell r="AO1786">
            <v>37</v>
          </cell>
          <cell r="AP1786">
            <v>0</v>
          </cell>
          <cell r="AQ1786">
            <v>0</v>
          </cell>
          <cell r="AR1786">
            <v>34</v>
          </cell>
          <cell r="BF1786">
            <v>51</v>
          </cell>
          <cell r="BG1786">
            <v>53.04</v>
          </cell>
          <cell r="BH1786">
            <v>44.2</v>
          </cell>
          <cell r="BI1786">
            <v>37</v>
          </cell>
          <cell r="BJ1786">
            <v>0</v>
          </cell>
        </row>
        <row r="1787">
          <cell r="D1787" t="str">
            <v>Univerzita Konštantína Filozofa v Nitre</v>
          </cell>
          <cell r="E1787" t="str">
            <v>Filozofická fakulta</v>
          </cell>
          <cell r="AN1787">
            <v>14.5</v>
          </cell>
          <cell r="AO1787">
            <v>17.5</v>
          </cell>
          <cell r="AP1787">
            <v>0</v>
          </cell>
          <cell r="AQ1787">
            <v>0</v>
          </cell>
          <cell r="AR1787">
            <v>14.5</v>
          </cell>
          <cell r="BF1787">
            <v>21.75</v>
          </cell>
          <cell r="BG1787">
            <v>23.707500000000003</v>
          </cell>
          <cell r="BH1787">
            <v>22.127000000000002</v>
          </cell>
          <cell r="BI1787">
            <v>17.5</v>
          </cell>
          <cell r="BJ1787">
            <v>0</v>
          </cell>
        </row>
        <row r="1788">
          <cell r="D1788" t="str">
            <v>Univerzita Konštantína Filozofa v Nitre</v>
          </cell>
          <cell r="E1788" t="str">
            <v>Filozofická fakulta</v>
          </cell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R1788">
            <v>0</v>
          </cell>
          <cell r="BF1788">
            <v>0</v>
          </cell>
          <cell r="BG1788">
            <v>0</v>
          </cell>
          <cell r="BH1788">
            <v>0</v>
          </cell>
          <cell r="BI1788">
            <v>4</v>
          </cell>
          <cell r="BJ1788">
            <v>0</v>
          </cell>
        </row>
        <row r="1789">
          <cell r="D1789" t="str">
            <v>Univerzita Konštantína Filozofa v Nitre</v>
          </cell>
          <cell r="E1789" t="str">
            <v>Filozofická fakulta</v>
          </cell>
          <cell r="AN1789">
            <v>6.5</v>
          </cell>
          <cell r="AO1789">
            <v>7</v>
          </cell>
          <cell r="AP1789">
            <v>0</v>
          </cell>
          <cell r="AQ1789">
            <v>0</v>
          </cell>
          <cell r="AR1789">
            <v>6.5</v>
          </cell>
          <cell r="BF1789">
            <v>9.75</v>
          </cell>
          <cell r="BG1789">
            <v>10.627500000000001</v>
          </cell>
          <cell r="BH1789">
            <v>10.627500000000001</v>
          </cell>
          <cell r="BI1789">
            <v>7</v>
          </cell>
          <cell r="BJ1789">
            <v>0</v>
          </cell>
        </row>
        <row r="1790">
          <cell r="D1790" t="str">
            <v>Univerzita Konštantína Filozofa v Nitre</v>
          </cell>
          <cell r="E1790" t="str">
            <v>Filozofická fakulta</v>
          </cell>
          <cell r="AN1790">
            <v>7</v>
          </cell>
          <cell r="AO1790">
            <v>8</v>
          </cell>
          <cell r="AP1790">
            <v>0</v>
          </cell>
          <cell r="AQ1790">
            <v>0</v>
          </cell>
          <cell r="AR1790">
            <v>7</v>
          </cell>
          <cell r="BF1790">
            <v>10.5</v>
          </cell>
          <cell r="BG1790">
            <v>11.445</v>
          </cell>
          <cell r="BH1790">
            <v>0</v>
          </cell>
          <cell r="BI1790">
            <v>8</v>
          </cell>
          <cell r="BJ1790">
            <v>0</v>
          </cell>
        </row>
        <row r="1791">
          <cell r="D1791" t="str">
            <v>Univerzita Konštantína Filozofa v Nitre</v>
          </cell>
          <cell r="E1791" t="str">
            <v>Filozofická fakulta</v>
          </cell>
          <cell r="AN1791">
            <v>6</v>
          </cell>
          <cell r="AO1791">
            <v>6.5</v>
          </cell>
          <cell r="AP1791">
            <v>0</v>
          </cell>
          <cell r="AQ1791">
            <v>0</v>
          </cell>
          <cell r="AR1791">
            <v>6</v>
          </cell>
          <cell r="BF1791">
            <v>5.0999999999999996</v>
          </cell>
          <cell r="BG1791">
            <v>5.5590000000000002</v>
          </cell>
          <cell r="BH1791">
            <v>5.5590000000000002</v>
          </cell>
          <cell r="BI1791">
            <v>6.5</v>
          </cell>
          <cell r="BJ1791">
            <v>0</v>
          </cell>
        </row>
        <row r="1792">
          <cell r="D1792" t="str">
            <v>Univerzita Konštantína Filozofa v Nitre</v>
          </cell>
          <cell r="E1792" t="str">
            <v>Filozofická fakulta</v>
          </cell>
          <cell r="AN1792">
            <v>15</v>
          </cell>
          <cell r="AO1792">
            <v>17</v>
          </cell>
          <cell r="AP1792">
            <v>0</v>
          </cell>
          <cell r="AQ1792">
            <v>0</v>
          </cell>
          <cell r="AR1792">
            <v>15</v>
          </cell>
          <cell r="BF1792">
            <v>22.5</v>
          </cell>
          <cell r="BG1792">
            <v>23.400000000000002</v>
          </cell>
          <cell r="BH1792">
            <v>23.400000000000002</v>
          </cell>
          <cell r="BI1792">
            <v>17</v>
          </cell>
          <cell r="BJ1792">
            <v>0</v>
          </cell>
        </row>
        <row r="1793">
          <cell r="D1793" t="str">
            <v>Univerzita Konštantína Filozofa v Nitre</v>
          </cell>
          <cell r="E1793" t="str">
            <v>Filozofická fakulta</v>
          </cell>
          <cell r="AN1793">
            <v>36</v>
          </cell>
          <cell r="AO1793">
            <v>38</v>
          </cell>
          <cell r="AP1793">
            <v>0</v>
          </cell>
          <cell r="AQ1793">
            <v>0</v>
          </cell>
          <cell r="AR1793">
            <v>36</v>
          </cell>
          <cell r="BF1793">
            <v>54</v>
          </cell>
          <cell r="BG1793">
            <v>64.259999999999991</v>
          </cell>
          <cell r="BH1793">
            <v>57.11999999999999</v>
          </cell>
          <cell r="BI1793">
            <v>38</v>
          </cell>
          <cell r="BJ1793">
            <v>0</v>
          </cell>
        </row>
        <row r="1794">
          <cell r="D1794" t="str">
            <v>Univerzita Konštantína Filozofa v Nitre</v>
          </cell>
          <cell r="E1794" t="str">
            <v>Filozofická fakulta</v>
          </cell>
          <cell r="AN1794">
            <v>29.5</v>
          </cell>
          <cell r="AO1794">
            <v>32</v>
          </cell>
          <cell r="AP1794">
            <v>0</v>
          </cell>
          <cell r="AQ1794">
            <v>0</v>
          </cell>
          <cell r="AR1794">
            <v>29.5</v>
          </cell>
          <cell r="BF1794">
            <v>44.25</v>
          </cell>
          <cell r="BG1794">
            <v>48.232500000000002</v>
          </cell>
          <cell r="BH1794">
            <v>44.522307692307699</v>
          </cell>
          <cell r="BI1794">
            <v>32</v>
          </cell>
          <cell r="BJ1794">
            <v>0</v>
          </cell>
        </row>
        <row r="1795">
          <cell r="D1795" t="str">
            <v>Univerzita Konštantína Filozofa v Nitre</v>
          </cell>
          <cell r="E1795" t="str">
            <v>Filozofická fakulta</v>
          </cell>
          <cell r="AN1795">
            <v>4.5</v>
          </cell>
          <cell r="AO1795">
            <v>5</v>
          </cell>
          <cell r="AP1795">
            <v>0</v>
          </cell>
          <cell r="AQ1795">
            <v>0</v>
          </cell>
          <cell r="AR1795">
            <v>4.5</v>
          </cell>
          <cell r="BF1795">
            <v>6.75</v>
          </cell>
          <cell r="BG1795">
            <v>7.3575000000000008</v>
          </cell>
          <cell r="BH1795">
            <v>7.3575000000000008</v>
          </cell>
          <cell r="BI1795">
            <v>5</v>
          </cell>
          <cell r="BJ1795">
            <v>0</v>
          </cell>
        </row>
        <row r="1796">
          <cell r="D1796" t="str">
            <v>Univerzita Konštantína Filozofa v Nitre</v>
          </cell>
          <cell r="E1796" t="str">
            <v>Filozofická fakulta</v>
          </cell>
          <cell r="AN1796">
            <v>13</v>
          </cell>
          <cell r="AO1796">
            <v>14</v>
          </cell>
          <cell r="AP1796">
            <v>0</v>
          </cell>
          <cell r="AQ1796">
            <v>0</v>
          </cell>
          <cell r="AR1796">
            <v>13</v>
          </cell>
          <cell r="BF1796">
            <v>19.5</v>
          </cell>
          <cell r="BG1796">
            <v>19.5</v>
          </cell>
          <cell r="BH1796">
            <v>15.600000000000001</v>
          </cell>
          <cell r="BI1796">
            <v>14</v>
          </cell>
          <cell r="BJ1796">
            <v>0</v>
          </cell>
        </row>
        <row r="1797">
          <cell r="D1797" t="str">
            <v>Univerzita Konštantína Filozofa v Nitre</v>
          </cell>
          <cell r="E1797" t="str">
            <v>Filozofická fakulta</v>
          </cell>
          <cell r="AN1797">
            <v>40</v>
          </cell>
          <cell r="AO1797">
            <v>41</v>
          </cell>
          <cell r="AP1797">
            <v>0</v>
          </cell>
          <cell r="AQ1797">
            <v>0</v>
          </cell>
          <cell r="AR1797">
            <v>40</v>
          </cell>
          <cell r="BF1797">
            <v>60</v>
          </cell>
          <cell r="BG1797">
            <v>71.399999999999991</v>
          </cell>
          <cell r="BH1797">
            <v>59.821621621621617</v>
          </cell>
          <cell r="BI1797">
            <v>41</v>
          </cell>
          <cell r="BJ1797">
            <v>0</v>
          </cell>
        </row>
        <row r="1798">
          <cell r="D1798" t="str">
            <v>Univerzita Konštantína Filozofa v Nitre</v>
          </cell>
          <cell r="E1798" t="str">
            <v>Filozofická fakulta</v>
          </cell>
          <cell r="AN1798">
            <v>49</v>
          </cell>
          <cell r="AO1798">
            <v>50</v>
          </cell>
          <cell r="AP1798">
            <v>0</v>
          </cell>
          <cell r="AQ1798">
            <v>0</v>
          </cell>
          <cell r="AR1798">
            <v>49</v>
          </cell>
          <cell r="BF1798">
            <v>73.5</v>
          </cell>
          <cell r="BG1798">
            <v>87.464999999999989</v>
          </cell>
          <cell r="BH1798">
            <v>76.531874999999985</v>
          </cell>
          <cell r="BI1798">
            <v>50</v>
          </cell>
          <cell r="BJ1798">
            <v>0</v>
          </cell>
        </row>
        <row r="1799">
          <cell r="D1799" t="str">
            <v>Univerzita Konštantína Filozofa v Nitre</v>
          </cell>
          <cell r="E1799" t="str">
            <v>Filozofická fakulta</v>
          </cell>
          <cell r="AN1799">
            <v>30</v>
          </cell>
          <cell r="AO1799">
            <v>32</v>
          </cell>
          <cell r="AP1799">
            <v>0</v>
          </cell>
          <cell r="AQ1799">
            <v>0</v>
          </cell>
          <cell r="AR1799">
            <v>30</v>
          </cell>
          <cell r="BF1799">
            <v>25.5</v>
          </cell>
          <cell r="BG1799">
            <v>25.5</v>
          </cell>
          <cell r="BH1799">
            <v>21.982758620689655</v>
          </cell>
          <cell r="BI1799">
            <v>32</v>
          </cell>
          <cell r="BJ1799">
            <v>0</v>
          </cell>
        </row>
        <row r="1800">
          <cell r="D1800" t="str">
            <v>Univerzita Konštantína Filozofa v Nitre</v>
          </cell>
          <cell r="E1800" t="str">
            <v>Filozofická fakulta</v>
          </cell>
          <cell r="AN1800">
            <v>17</v>
          </cell>
          <cell r="AO1800">
            <v>21</v>
          </cell>
          <cell r="AP1800">
            <v>0</v>
          </cell>
          <cell r="AQ1800">
            <v>0</v>
          </cell>
          <cell r="AR1800">
            <v>17</v>
          </cell>
          <cell r="BF1800">
            <v>14.3</v>
          </cell>
          <cell r="BG1800">
            <v>14.3</v>
          </cell>
          <cell r="BH1800">
            <v>14.3</v>
          </cell>
          <cell r="BI1800">
            <v>21</v>
          </cell>
          <cell r="BJ1800">
            <v>0</v>
          </cell>
        </row>
        <row r="1801">
          <cell r="D1801" t="str">
            <v>Univerzita Konštantína Filozofa v Nitre</v>
          </cell>
          <cell r="E1801" t="str">
            <v>Filozofická fakulta</v>
          </cell>
          <cell r="AN1801">
            <v>4</v>
          </cell>
          <cell r="AO1801">
            <v>6</v>
          </cell>
          <cell r="AP1801">
            <v>0</v>
          </cell>
          <cell r="AQ1801">
            <v>0</v>
          </cell>
          <cell r="AR1801">
            <v>4</v>
          </cell>
          <cell r="BF1801">
            <v>4</v>
          </cell>
          <cell r="BG1801">
            <v>4.76</v>
          </cell>
          <cell r="BH1801">
            <v>4.76</v>
          </cell>
          <cell r="BI1801">
            <v>6</v>
          </cell>
          <cell r="BJ1801">
            <v>0</v>
          </cell>
        </row>
        <row r="1802">
          <cell r="D1802" t="str">
            <v>Univerzita Konštantína Filozofa v Nitre</v>
          </cell>
          <cell r="E1802" t="str">
            <v>Filozofická fakulta</v>
          </cell>
          <cell r="AN1802">
            <v>87</v>
          </cell>
          <cell r="AO1802">
            <v>90</v>
          </cell>
          <cell r="AP1802">
            <v>0</v>
          </cell>
          <cell r="AQ1802">
            <v>0</v>
          </cell>
          <cell r="AR1802">
            <v>87</v>
          </cell>
          <cell r="BF1802">
            <v>76.5</v>
          </cell>
          <cell r="BG1802">
            <v>79.56</v>
          </cell>
          <cell r="BH1802">
            <v>75.943636363636372</v>
          </cell>
          <cell r="BI1802">
            <v>90</v>
          </cell>
          <cell r="BJ1802">
            <v>0</v>
          </cell>
        </row>
        <row r="1803">
          <cell r="D1803" t="str">
            <v>Univerzita Konštantína Filozofa v Nitre</v>
          </cell>
          <cell r="E1803" t="str">
            <v>Filozofická fakulta</v>
          </cell>
          <cell r="AN1803">
            <v>19</v>
          </cell>
          <cell r="AO1803">
            <v>22</v>
          </cell>
          <cell r="AP1803">
            <v>0</v>
          </cell>
          <cell r="AQ1803">
            <v>0</v>
          </cell>
          <cell r="AR1803">
            <v>19</v>
          </cell>
          <cell r="BF1803">
            <v>15.399999999999999</v>
          </cell>
          <cell r="BG1803">
            <v>15.399999999999999</v>
          </cell>
          <cell r="BH1803">
            <v>15.399999999999999</v>
          </cell>
          <cell r="BI1803">
            <v>22</v>
          </cell>
          <cell r="BJ1803">
            <v>0</v>
          </cell>
        </row>
        <row r="1804">
          <cell r="D1804" t="str">
            <v>Univerzita Konštantína Filozofa v Nitre</v>
          </cell>
          <cell r="E1804" t="str">
            <v>Filozofická fakulta</v>
          </cell>
          <cell r="AN1804">
            <v>22</v>
          </cell>
          <cell r="AO1804">
            <v>25</v>
          </cell>
          <cell r="AP1804">
            <v>0</v>
          </cell>
          <cell r="AQ1804">
            <v>0</v>
          </cell>
          <cell r="AR1804">
            <v>22</v>
          </cell>
          <cell r="BF1804">
            <v>17.5</v>
          </cell>
          <cell r="BG1804">
            <v>17.5</v>
          </cell>
          <cell r="BH1804">
            <v>17.5</v>
          </cell>
          <cell r="BI1804">
            <v>25</v>
          </cell>
          <cell r="BJ1804">
            <v>0</v>
          </cell>
        </row>
        <row r="1805">
          <cell r="D1805" t="str">
            <v>Univerzita Konštantína Filozofa v Nitre</v>
          </cell>
          <cell r="E1805" t="str">
            <v>Filozofická fakulta</v>
          </cell>
          <cell r="AN1805">
            <v>19</v>
          </cell>
          <cell r="AO1805">
            <v>24</v>
          </cell>
          <cell r="AP1805">
            <v>0</v>
          </cell>
          <cell r="AQ1805">
            <v>0</v>
          </cell>
          <cell r="AR1805">
            <v>19</v>
          </cell>
          <cell r="BF1805">
            <v>15.1</v>
          </cell>
          <cell r="BG1805">
            <v>15.1</v>
          </cell>
          <cell r="BH1805">
            <v>11.324999999999999</v>
          </cell>
          <cell r="BI1805">
            <v>24</v>
          </cell>
          <cell r="BJ1805">
            <v>0</v>
          </cell>
        </row>
        <row r="1806">
          <cell r="D1806" t="str">
            <v>Univerzita Konštantína Filozofa v Nitre</v>
          </cell>
          <cell r="E1806" t="str">
            <v>Filozofická fakulta</v>
          </cell>
          <cell r="AN1806">
            <v>3</v>
          </cell>
          <cell r="AO1806">
            <v>3</v>
          </cell>
          <cell r="AP1806">
            <v>0</v>
          </cell>
          <cell r="AQ1806">
            <v>0</v>
          </cell>
          <cell r="AR1806">
            <v>3</v>
          </cell>
          <cell r="BF1806">
            <v>2.7</v>
          </cell>
          <cell r="BG1806">
            <v>2.9430000000000005</v>
          </cell>
          <cell r="BH1806">
            <v>2.9430000000000005</v>
          </cell>
          <cell r="BI1806">
            <v>3</v>
          </cell>
          <cell r="BJ1806">
            <v>0</v>
          </cell>
        </row>
        <row r="1807">
          <cell r="D1807" t="str">
            <v>Univerzita Konštantína Filozofa v Nitre</v>
          </cell>
          <cell r="E1807" t="str">
            <v>Filozofická fakulta</v>
          </cell>
          <cell r="AN1807">
            <v>8</v>
          </cell>
          <cell r="AO1807">
            <v>8.5</v>
          </cell>
          <cell r="AP1807">
            <v>0</v>
          </cell>
          <cell r="AQ1807">
            <v>0</v>
          </cell>
          <cell r="AR1807">
            <v>8</v>
          </cell>
          <cell r="BF1807">
            <v>7.1</v>
          </cell>
          <cell r="BG1807">
            <v>10.649999999999999</v>
          </cell>
          <cell r="BH1807">
            <v>10.649999999999999</v>
          </cell>
          <cell r="BI1807">
            <v>8.5</v>
          </cell>
          <cell r="BJ1807">
            <v>0</v>
          </cell>
        </row>
        <row r="1808">
          <cell r="D1808" t="str">
            <v>Univerzita Konštantína Filozofa v Nitre</v>
          </cell>
          <cell r="E1808" t="str">
            <v>Filozofická fakulta</v>
          </cell>
          <cell r="AN1808">
            <v>17.5</v>
          </cell>
          <cell r="AO1808">
            <v>18</v>
          </cell>
          <cell r="AP1808">
            <v>0</v>
          </cell>
          <cell r="AQ1808">
            <v>0</v>
          </cell>
          <cell r="AR1808">
            <v>17.5</v>
          </cell>
          <cell r="BF1808">
            <v>14.8</v>
          </cell>
          <cell r="BG1808">
            <v>22.200000000000003</v>
          </cell>
          <cell r="BH1808">
            <v>19.028571428571432</v>
          </cell>
          <cell r="BI1808">
            <v>18</v>
          </cell>
          <cell r="BJ1808">
            <v>0</v>
          </cell>
        </row>
        <row r="1809">
          <cell r="D1809" t="str">
            <v>Univerzita Konštantína Filozofa v Nitre</v>
          </cell>
          <cell r="E1809" t="str">
            <v>Filozofická fakulta</v>
          </cell>
          <cell r="AN1809">
            <v>15</v>
          </cell>
          <cell r="AO1809">
            <v>15</v>
          </cell>
          <cell r="AP1809">
            <v>0</v>
          </cell>
          <cell r="AQ1809">
            <v>0</v>
          </cell>
          <cell r="AR1809">
            <v>15</v>
          </cell>
          <cell r="BF1809">
            <v>12.3</v>
          </cell>
          <cell r="BG1809">
            <v>12.792000000000002</v>
          </cell>
          <cell r="BH1809">
            <v>12.792000000000002</v>
          </cell>
          <cell r="BI1809">
            <v>15</v>
          </cell>
          <cell r="BJ1809">
            <v>0</v>
          </cell>
        </row>
        <row r="1810">
          <cell r="D1810" t="str">
            <v>Paneurópska vysoká škola</v>
          </cell>
          <cell r="E1810" t="str">
            <v>Fakulta informatiky</v>
          </cell>
          <cell r="AN1810">
            <v>0</v>
          </cell>
          <cell r="AO1810">
            <v>0</v>
          </cell>
          <cell r="AP1810">
            <v>0</v>
          </cell>
          <cell r="AQ1810">
            <v>0</v>
          </cell>
          <cell r="AR1810">
            <v>0</v>
          </cell>
          <cell r="BF1810">
            <v>0</v>
          </cell>
          <cell r="BG1810">
            <v>0</v>
          </cell>
          <cell r="BH1810">
            <v>0</v>
          </cell>
          <cell r="BI1810">
            <v>21</v>
          </cell>
          <cell r="BJ1810">
            <v>0</v>
          </cell>
        </row>
        <row r="1811">
          <cell r="D1811" t="str">
            <v>Paneurópska vysoká škola</v>
          </cell>
          <cell r="E1811" t="str">
            <v>Fakulta informatiky</v>
          </cell>
          <cell r="AN1811">
            <v>0</v>
          </cell>
          <cell r="AO1811">
            <v>29</v>
          </cell>
          <cell r="AP1811">
            <v>29</v>
          </cell>
          <cell r="AQ1811">
            <v>0</v>
          </cell>
          <cell r="AR1811">
            <v>0</v>
          </cell>
          <cell r="BF1811">
            <v>0</v>
          </cell>
          <cell r="BG1811">
            <v>0</v>
          </cell>
          <cell r="BH1811">
            <v>0</v>
          </cell>
          <cell r="BI1811">
            <v>29</v>
          </cell>
          <cell r="BJ1811">
            <v>0</v>
          </cell>
        </row>
        <row r="1812">
          <cell r="D1812" t="str">
            <v>Paneurópska vysoká škola</v>
          </cell>
          <cell r="E1812" t="str">
            <v>Fakulta ekonómie a podnikania</v>
          </cell>
          <cell r="AN1812">
            <v>0</v>
          </cell>
          <cell r="AO1812">
            <v>0</v>
          </cell>
          <cell r="AP1812">
            <v>0</v>
          </cell>
          <cell r="AQ1812">
            <v>0</v>
          </cell>
          <cell r="AR1812">
            <v>0</v>
          </cell>
          <cell r="BF1812">
            <v>0</v>
          </cell>
          <cell r="BG1812">
            <v>0</v>
          </cell>
          <cell r="BH1812">
            <v>0</v>
          </cell>
          <cell r="BI1812">
            <v>57</v>
          </cell>
          <cell r="BJ1812">
            <v>0</v>
          </cell>
        </row>
        <row r="1813">
          <cell r="D1813" t="str">
            <v>Paneurópska vysoká škola</v>
          </cell>
          <cell r="E1813" t="str">
            <v>Fakulta psychológie</v>
          </cell>
          <cell r="AN1813">
            <v>0</v>
          </cell>
          <cell r="AO1813">
            <v>0</v>
          </cell>
          <cell r="AP1813">
            <v>0</v>
          </cell>
          <cell r="AQ1813">
            <v>0</v>
          </cell>
          <cell r="AR1813">
            <v>0</v>
          </cell>
          <cell r="BF1813">
            <v>0</v>
          </cell>
          <cell r="BG1813">
            <v>0</v>
          </cell>
          <cell r="BH1813">
            <v>0</v>
          </cell>
          <cell r="BI1813">
            <v>5</v>
          </cell>
          <cell r="BJ1813">
            <v>0</v>
          </cell>
        </row>
        <row r="1814">
          <cell r="D1814" t="str">
            <v>Paneurópska vysoká škola</v>
          </cell>
          <cell r="E1814" t="str">
            <v>Fakulta ekonómie a podnikania</v>
          </cell>
          <cell r="AN1814">
            <v>0</v>
          </cell>
          <cell r="AO1814">
            <v>51</v>
          </cell>
          <cell r="AP1814">
            <v>0</v>
          </cell>
          <cell r="AQ1814">
            <v>0</v>
          </cell>
          <cell r="AR1814">
            <v>0</v>
          </cell>
          <cell r="BF1814">
            <v>0</v>
          </cell>
          <cell r="BG1814">
            <v>0</v>
          </cell>
          <cell r="BH1814">
            <v>0</v>
          </cell>
          <cell r="BI1814">
            <v>51</v>
          </cell>
          <cell r="BJ1814">
            <v>0</v>
          </cell>
        </row>
        <row r="1815">
          <cell r="D1815" t="str">
            <v>Paneurópska vysoká škola</v>
          </cell>
          <cell r="E1815" t="str">
            <v>Fakulta informatiky</v>
          </cell>
          <cell r="AN1815">
            <v>0</v>
          </cell>
          <cell r="AO1815">
            <v>0</v>
          </cell>
          <cell r="AP1815">
            <v>0</v>
          </cell>
          <cell r="AQ1815">
            <v>0</v>
          </cell>
          <cell r="AR1815">
            <v>0</v>
          </cell>
          <cell r="BF1815">
            <v>0</v>
          </cell>
          <cell r="BG1815">
            <v>0</v>
          </cell>
          <cell r="BH1815">
            <v>0</v>
          </cell>
          <cell r="BI1815">
            <v>48</v>
          </cell>
          <cell r="BJ1815">
            <v>0</v>
          </cell>
        </row>
        <row r="1816">
          <cell r="D1816" t="str">
            <v>Technická univerzita v Košiciach</v>
          </cell>
          <cell r="E1816" t="str">
            <v>Fakulta baníctva, ekológie, riadenia a geotechnológií</v>
          </cell>
          <cell r="AN1816">
            <v>49</v>
          </cell>
          <cell r="AO1816">
            <v>52</v>
          </cell>
          <cell r="AP1816">
            <v>0</v>
          </cell>
          <cell r="AQ1816">
            <v>49</v>
          </cell>
          <cell r="AR1816">
            <v>49</v>
          </cell>
          <cell r="BF1816">
            <v>41.2</v>
          </cell>
          <cell r="BG1816">
            <v>61.800000000000004</v>
          </cell>
          <cell r="BH1816">
            <v>61.800000000000004</v>
          </cell>
          <cell r="BI1816">
            <v>52</v>
          </cell>
          <cell r="BJ1816">
            <v>0</v>
          </cell>
        </row>
        <row r="1817">
          <cell r="D1817" t="str">
            <v>Technická univerzita v Košiciach</v>
          </cell>
          <cell r="E1817" t="str">
            <v>Fakulta baníctva, ekológie, riadenia a geotechnológií</v>
          </cell>
          <cell r="AN1817">
            <v>3</v>
          </cell>
          <cell r="AO1817">
            <v>0</v>
          </cell>
          <cell r="AP1817">
            <v>0</v>
          </cell>
          <cell r="AQ1817">
            <v>3</v>
          </cell>
          <cell r="AR1817">
            <v>3</v>
          </cell>
          <cell r="BF1817">
            <v>12</v>
          </cell>
          <cell r="BG1817">
            <v>25.56</v>
          </cell>
          <cell r="BH1817">
            <v>25.56</v>
          </cell>
          <cell r="BI1817">
            <v>3</v>
          </cell>
          <cell r="BJ1817">
            <v>3</v>
          </cell>
        </row>
        <row r="1818">
          <cell r="D1818" t="str">
            <v>Technická univerzita v Košiciach</v>
          </cell>
          <cell r="E1818" t="str">
            <v>Fakulta baníctva, ekológie, riadenia a geotechnológií</v>
          </cell>
          <cell r="AN1818">
            <v>0</v>
          </cell>
          <cell r="AO1818">
            <v>0</v>
          </cell>
          <cell r="AP1818">
            <v>0</v>
          </cell>
          <cell r="AQ1818">
            <v>0</v>
          </cell>
          <cell r="AR1818">
            <v>0</v>
          </cell>
          <cell r="BF1818">
            <v>0</v>
          </cell>
          <cell r="BG1818">
            <v>0</v>
          </cell>
          <cell r="BH1818">
            <v>0</v>
          </cell>
          <cell r="BI1818">
            <v>6</v>
          </cell>
          <cell r="BJ1818">
            <v>0</v>
          </cell>
        </row>
        <row r="1819">
          <cell r="D1819" t="str">
            <v>Technická univerzita v Košiciach</v>
          </cell>
          <cell r="E1819" t="str">
            <v>Fakulta baníctva, ekológie, riadenia a geotechnológií</v>
          </cell>
          <cell r="AN1819">
            <v>0</v>
          </cell>
          <cell r="AO1819">
            <v>0</v>
          </cell>
          <cell r="AP1819">
            <v>0</v>
          </cell>
          <cell r="AQ1819">
            <v>0</v>
          </cell>
          <cell r="AR1819">
            <v>0</v>
          </cell>
          <cell r="BF1819">
            <v>0</v>
          </cell>
          <cell r="BG1819">
            <v>0</v>
          </cell>
          <cell r="BH1819">
            <v>0</v>
          </cell>
          <cell r="BI1819">
            <v>7</v>
          </cell>
          <cell r="BJ1819">
            <v>0</v>
          </cell>
        </row>
        <row r="1820">
          <cell r="D1820" t="str">
            <v>Technická univerzita v Košiciach</v>
          </cell>
          <cell r="E1820" t="str">
            <v>Fakulta baníctva, ekológie, riadenia a geotechnológií</v>
          </cell>
          <cell r="AN1820">
            <v>3</v>
          </cell>
          <cell r="AO1820">
            <v>0</v>
          </cell>
          <cell r="AP1820">
            <v>0</v>
          </cell>
          <cell r="AQ1820">
            <v>3</v>
          </cell>
          <cell r="AR1820">
            <v>3</v>
          </cell>
          <cell r="BF1820">
            <v>12</v>
          </cell>
          <cell r="BG1820">
            <v>25.56</v>
          </cell>
          <cell r="BH1820">
            <v>25.56</v>
          </cell>
          <cell r="BI1820">
            <v>3</v>
          </cell>
          <cell r="BJ1820">
            <v>3</v>
          </cell>
        </row>
        <row r="1821">
          <cell r="D1821" t="str">
            <v>Technická univerzita v Košiciach</v>
          </cell>
          <cell r="E1821" t="str">
            <v>Fakulta baníctva, ekológie, riadenia a geotechnológií</v>
          </cell>
          <cell r="AN1821">
            <v>0</v>
          </cell>
          <cell r="AO1821">
            <v>0</v>
          </cell>
          <cell r="AP1821">
            <v>0</v>
          </cell>
          <cell r="AQ1821">
            <v>0</v>
          </cell>
          <cell r="AR1821">
            <v>0</v>
          </cell>
          <cell r="BF1821">
            <v>0</v>
          </cell>
          <cell r="BG1821">
            <v>0</v>
          </cell>
          <cell r="BH1821">
            <v>0</v>
          </cell>
          <cell r="BI1821">
            <v>3</v>
          </cell>
          <cell r="BJ1821">
            <v>0</v>
          </cell>
        </row>
        <row r="1822">
          <cell r="D1822" t="str">
            <v>Technická univerzita v Košiciach</v>
          </cell>
          <cell r="E1822" t="str">
            <v>Fakulta baníctva, ekológie, riadenia a geotechnológií</v>
          </cell>
          <cell r="AN1822">
            <v>5</v>
          </cell>
          <cell r="AO1822">
            <v>0</v>
          </cell>
          <cell r="AP1822">
            <v>0</v>
          </cell>
          <cell r="AQ1822">
            <v>5</v>
          </cell>
          <cell r="AR1822">
            <v>5</v>
          </cell>
          <cell r="BF1822">
            <v>20</v>
          </cell>
          <cell r="BG1822">
            <v>42.599999999999994</v>
          </cell>
          <cell r="BH1822">
            <v>42.599999999999994</v>
          </cell>
          <cell r="BI1822">
            <v>5</v>
          </cell>
          <cell r="BJ1822">
            <v>5</v>
          </cell>
        </row>
        <row r="1823">
          <cell r="D1823" t="str">
            <v>Technická univerzita v Košiciach</v>
          </cell>
          <cell r="E1823" t="str">
            <v>Fakulta baníctva, ekológie, riadenia a geotechnológií</v>
          </cell>
          <cell r="AN1823">
            <v>0</v>
          </cell>
          <cell r="AO1823">
            <v>0</v>
          </cell>
          <cell r="AP1823">
            <v>0</v>
          </cell>
          <cell r="AQ1823">
            <v>0</v>
          </cell>
          <cell r="AR1823">
            <v>0</v>
          </cell>
          <cell r="BF1823">
            <v>0</v>
          </cell>
          <cell r="BG1823">
            <v>0</v>
          </cell>
          <cell r="BH1823">
            <v>0</v>
          </cell>
          <cell r="BI1823">
            <v>5</v>
          </cell>
          <cell r="BJ1823">
            <v>0</v>
          </cell>
        </row>
        <row r="1824">
          <cell r="D1824" t="str">
            <v>Technická univerzita v Košiciach</v>
          </cell>
          <cell r="E1824" t="str">
            <v>Fakulta baníctva, ekológie, riadenia a geotechnológií</v>
          </cell>
          <cell r="AN1824">
            <v>33</v>
          </cell>
          <cell r="AO1824">
            <v>35</v>
          </cell>
          <cell r="AP1824">
            <v>0</v>
          </cell>
          <cell r="AQ1824">
            <v>0</v>
          </cell>
          <cell r="AR1824">
            <v>33</v>
          </cell>
          <cell r="BF1824">
            <v>49.5</v>
          </cell>
          <cell r="BG1824">
            <v>73.260000000000005</v>
          </cell>
          <cell r="BH1824">
            <v>53.724000000000011</v>
          </cell>
          <cell r="BI1824">
            <v>35</v>
          </cell>
          <cell r="BJ1824">
            <v>0</v>
          </cell>
        </row>
        <row r="1825">
          <cell r="D1825" t="str">
            <v>Technická univerzita v Košiciach</v>
          </cell>
          <cell r="E1825" t="str">
            <v>Fakulta baníctva, ekológie, riadenia a geotechnológií</v>
          </cell>
          <cell r="AN1825">
            <v>0</v>
          </cell>
          <cell r="AO1825">
            <v>0</v>
          </cell>
          <cell r="AP1825">
            <v>0</v>
          </cell>
          <cell r="AQ1825">
            <v>0</v>
          </cell>
          <cell r="AR1825">
            <v>0</v>
          </cell>
          <cell r="BF1825">
            <v>0</v>
          </cell>
          <cell r="BG1825">
            <v>0</v>
          </cell>
          <cell r="BH1825">
            <v>0</v>
          </cell>
          <cell r="BI1825">
            <v>9</v>
          </cell>
          <cell r="BJ1825">
            <v>0</v>
          </cell>
        </row>
        <row r="1826">
          <cell r="D1826" t="str">
            <v>Technická univerzita v Košiciach</v>
          </cell>
          <cell r="E1826" t="str">
            <v>Fakulta baníctva, ekológie, riadenia a geotechnológií</v>
          </cell>
          <cell r="AN1826">
            <v>56</v>
          </cell>
          <cell r="AO1826">
            <v>62</v>
          </cell>
          <cell r="AP1826">
            <v>0</v>
          </cell>
          <cell r="AQ1826">
            <v>0</v>
          </cell>
          <cell r="AR1826">
            <v>56</v>
          </cell>
          <cell r="BF1826">
            <v>84</v>
          </cell>
          <cell r="BG1826">
            <v>124.32</v>
          </cell>
          <cell r="BH1826">
            <v>100.06243902439024</v>
          </cell>
          <cell r="BI1826">
            <v>62</v>
          </cell>
          <cell r="BJ1826">
            <v>0</v>
          </cell>
        </row>
        <row r="1827">
          <cell r="D1827" t="str">
            <v>Technická univerzita v Košiciach</v>
          </cell>
          <cell r="E1827" t="str">
            <v>Fakulta baníctva, ekológie, riadenia a geotechnológií</v>
          </cell>
          <cell r="AN1827">
            <v>20</v>
          </cell>
          <cell r="AO1827">
            <v>25</v>
          </cell>
          <cell r="AP1827">
            <v>0</v>
          </cell>
          <cell r="AQ1827">
            <v>0</v>
          </cell>
          <cell r="AR1827">
            <v>20</v>
          </cell>
          <cell r="BF1827">
            <v>30</v>
          </cell>
          <cell r="BG1827">
            <v>44.4</v>
          </cell>
          <cell r="BH1827">
            <v>39.466666666666661</v>
          </cell>
          <cell r="BI1827">
            <v>25</v>
          </cell>
          <cell r="BJ1827">
            <v>0</v>
          </cell>
        </row>
        <row r="1828">
          <cell r="D1828" t="str">
            <v>Technická univerzita v Košiciach</v>
          </cell>
          <cell r="E1828" t="str">
            <v>Fakulta baníctva, ekológie, riadenia a geotechnológií</v>
          </cell>
          <cell r="AN1828">
            <v>37</v>
          </cell>
          <cell r="AO1828">
            <v>46</v>
          </cell>
          <cell r="AP1828">
            <v>46</v>
          </cell>
          <cell r="AQ1828">
            <v>37</v>
          </cell>
          <cell r="AR1828">
            <v>37</v>
          </cell>
          <cell r="BF1828">
            <v>29.2</v>
          </cell>
          <cell r="BG1828">
            <v>43.216000000000001</v>
          </cell>
          <cell r="BH1828">
            <v>43.216000000000001</v>
          </cell>
          <cell r="BI1828">
            <v>46</v>
          </cell>
          <cell r="BJ1828">
            <v>0</v>
          </cell>
        </row>
        <row r="1829">
          <cell r="D1829" t="str">
            <v>Technická univerzita v Košiciach</v>
          </cell>
          <cell r="E1829" t="str">
            <v>Fakulta baníctva, ekológie, riadenia a geotechnológií</v>
          </cell>
          <cell r="AN1829">
            <v>38</v>
          </cell>
          <cell r="AO1829">
            <v>40</v>
          </cell>
          <cell r="AP1829">
            <v>0</v>
          </cell>
          <cell r="AQ1829">
            <v>38</v>
          </cell>
          <cell r="AR1829">
            <v>38</v>
          </cell>
          <cell r="BF1829">
            <v>33.799999999999997</v>
          </cell>
          <cell r="BG1829">
            <v>50.023999999999994</v>
          </cell>
          <cell r="BH1829">
            <v>50.023999999999994</v>
          </cell>
          <cell r="BI1829">
            <v>40</v>
          </cell>
          <cell r="BJ1829">
            <v>0</v>
          </cell>
        </row>
        <row r="1830">
          <cell r="D1830" t="str">
            <v>Technická univerzita v Košiciach</v>
          </cell>
          <cell r="E1830" t="str">
            <v>Fakulta baníctva, ekológie, riadenia a geotechnológií</v>
          </cell>
          <cell r="AN1830">
            <v>161</v>
          </cell>
          <cell r="AO1830">
            <v>182</v>
          </cell>
          <cell r="AP1830">
            <v>0</v>
          </cell>
          <cell r="AQ1830">
            <v>0</v>
          </cell>
          <cell r="AR1830">
            <v>161</v>
          </cell>
          <cell r="BF1830">
            <v>130.39999999999998</v>
          </cell>
          <cell r="BG1830">
            <v>192.99199999999996</v>
          </cell>
          <cell r="BH1830">
            <v>181.29551515151513</v>
          </cell>
          <cell r="BI1830">
            <v>182</v>
          </cell>
          <cell r="BJ1830">
            <v>0</v>
          </cell>
        </row>
        <row r="1831">
          <cell r="D1831" t="str">
            <v>Technická univerzita v Košiciach</v>
          </cell>
          <cell r="E1831" t="str">
            <v>Fakulta baníctva, ekológie, riadenia a geotechnológií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BF1831">
            <v>0</v>
          </cell>
          <cell r="BG1831">
            <v>0</v>
          </cell>
          <cell r="BH1831">
            <v>0</v>
          </cell>
          <cell r="BI1831">
            <v>8</v>
          </cell>
          <cell r="BJ1831">
            <v>0</v>
          </cell>
        </row>
        <row r="1832">
          <cell r="D1832" t="str">
            <v>Technická univerzita v Košiciach</v>
          </cell>
          <cell r="E1832" t="str">
            <v>Fakulta baníctva, ekológie, riadenia a geotechnológií</v>
          </cell>
          <cell r="AN1832">
            <v>12</v>
          </cell>
          <cell r="AO1832">
            <v>14</v>
          </cell>
          <cell r="AP1832">
            <v>0</v>
          </cell>
          <cell r="AQ1832">
            <v>12</v>
          </cell>
          <cell r="AR1832">
            <v>12</v>
          </cell>
          <cell r="BF1832">
            <v>9.3000000000000007</v>
          </cell>
          <cell r="BG1832">
            <v>13.950000000000001</v>
          </cell>
          <cell r="BH1832">
            <v>13.950000000000001</v>
          </cell>
          <cell r="BI1832">
            <v>14</v>
          </cell>
          <cell r="BJ1832">
            <v>0</v>
          </cell>
        </row>
        <row r="1833">
          <cell r="D1833" t="str">
            <v>Technická univerzita v Košiciach</v>
          </cell>
          <cell r="E1833" t="str">
            <v>Fakulta baníctva, ekológie, riadenia a geotechnológií</v>
          </cell>
          <cell r="AN1833">
            <v>26</v>
          </cell>
          <cell r="AO1833">
            <v>29</v>
          </cell>
          <cell r="AP1833">
            <v>29</v>
          </cell>
          <cell r="AQ1833">
            <v>26</v>
          </cell>
          <cell r="AR1833">
            <v>26</v>
          </cell>
          <cell r="BF1833">
            <v>22.7</v>
          </cell>
          <cell r="BG1833">
            <v>33.595999999999997</v>
          </cell>
          <cell r="BH1833">
            <v>33.595999999999997</v>
          </cell>
          <cell r="BI1833">
            <v>29</v>
          </cell>
          <cell r="BJ1833">
            <v>0</v>
          </cell>
        </row>
        <row r="1834">
          <cell r="D1834" t="str">
            <v>Technická univerzita v Košiciach</v>
          </cell>
          <cell r="E1834" t="str">
            <v>Fakulta baníctva, ekológie, riadenia a geotechnológií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R1834">
            <v>0</v>
          </cell>
          <cell r="BF1834">
            <v>0</v>
          </cell>
          <cell r="BG1834">
            <v>0</v>
          </cell>
          <cell r="BH1834">
            <v>0</v>
          </cell>
          <cell r="BI1834">
            <v>3</v>
          </cell>
          <cell r="BJ1834">
            <v>0</v>
          </cell>
        </row>
        <row r="1835">
          <cell r="D1835" t="str">
            <v>Technická univerzita v Košiciach</v>
          </cell>
          <cell r="E1835" t="str">
            <v>Fakulta baníctva, ekológie, riadenia a geotechnológií</v>
          </cell>
          <cell r="AN1835">
            <v>11</v>
          </cell>
          <cell r="AO1835">
            <v>12</v>
          </cell>
          <cell r="AP1835">
            <v>12</v>
          </cell>
          <cell r="AQ1835">
            <v>11</v>
          </cell>
          <cell r="AR1835">
            <v>11</v>
          </cell>
          <cell r="BF1835">
            <v>8.6</v>
          </cell>
          <cell r="BG1835">
            <v>12.728</v>
          </cell>
          <cell r="BH1835">
            <v>12.728</v>
          </cell>
          <cell r="BI1835">
            <v>12</v>
          </cell>
          <cell r="BJ1835">
            <v>0</v>
          </cell>
        </row>
        <row r="1836">
          <cell r="D1836" t="str">
            <v>Technická univerzita v Košiciach</v>
          </cell>
          <cell r="E1836" t="str">
            <v>Fakulta baníctva, ekológie, riadenia a geotechnológií</v>
          </cell>
          <cell r="AN1836">
            <v>0</v>
          </cell>
          <cell r="AO1836">
            <v>0</v>
          </cell>
          <cell r="AP1836">
            <v>0</v>
          </cell>
          <cell r="AQ1836">
            <v>0</v>
          </cell>
          <cell r="AR1836">
            <v>0</v>
          </cell>
          <cell r="BF1836">
            <v>0</v>
          </cell>
          <cell r="BG1836">
            <v>0</v>
          </cell>
          <cell r="BH1836">
            <v>0</v>
          </cell>
          <cell r="BI1836">
            <v>5</v>
          </cell>
          <cell r="BJ1836">
            <v>0</v>
          </cell>
        </row>
        <row r="1837">
          <cell r="D1837" t="str">
            <v>Technická univerzita v Košiciach</v>
          </cell>
          <cell r="E1837" t="str">
            <v>Fakulta baníctva, ekológie, riadenia a geotechnológií</v>
          </cell>
          <cell r="AN1837">
            <v>6</v>
          </cell>
          <cell r="AO1837">
            <v>6</v>
          </cell>
          <cell r="AP1837">
            <v>0</v>
          </cell>
          <cell r="AQ1837">
            <v>0</v>
          </cell>
          <cell r="AR1837">
            <v>6</v>
          </cell>
          <cell r="BF1837">
            <v>5.0999999999999996</v>
          </cell>
          <cell r="BG1837">
            <v>7.5479999999999992</v>
          </cell>
          <cell r="BH1837">
            <v>6.812389830508474</v>
          </cell>
          <cell r="BI1837">
            <v>6</v>
          </cell>
          <cell r="BJ1837">
            <v>0</v>
          </cell>
        </row>
        <row r="1838">
          <cell r="D1838" t="str">
            <v>Technická univerzita v Košiciach</v>
          </cell>
          <cell r="E1838" t="str">
            <v>Fakulta baníctva, ekológie, riadenia a geotechnológií</v>
          </cell>
          <cell r="AN1838">
            <v>2</v>
          </cell>
          <cell r="AO1838">
            <v>0</v>
          </cell>
          <cell r="AP1838">
            <v>0</v>
          </cell>
          <cell r="AQ1838">
            <v>2</v>
          </cell>
          <cell r="AR1838">
            <v>2</v>
          </cell>
          <cell r="BF1838">
            <v>8</v>
          </cell>
          <cell r="BG1838">
            <v>17.04</v>
          </cell>
          <cell r="BH1838">
            <v>17.04</v>
          </cell>
          <cell r="BI1838">
            <v>2</v>
          </cell>
          <cell r="BJ1838">
            <v>2</v>
          </cell>
        </row>
        <row r="1839">
          <cell r="D1839" t="str">
            <v>Technická univerzita v Košiciach</v>
          </cell>
          <cell r="E1839" t="str">
            <v>Fakulta materiálov, metalurgie a recyklácie</v>
          </cell>
          <cell r="AN1839">
            <v>0</v>
          </cell>
          <cell r="AO1839">
            <v>0</v>
          </cell>
          <cell r="AP1839">
            <v>0</v>
          </cell>
          <cell r="AQ1839">
            <v>0</v>
          </cell>
          <cell r="AR1839">
            <v>0</v>
          </cell>
          <cell r="BF1839">
            <v>0</v>
          </cell>
          <cell r="BG1839">
            <v>0</v>
          </cell>
          <cell r="BH1839">
            <v>0</v>
          </cell>
          <cell r="BI1839">
            <v>3</v>
          </cell>
          <cell r="BJ1839">
            <v>0</v>
          </cell>
        </row>
        <row r="1840">
          <cell r="D1840" t="str">
            <v>Technická univerzita v Košiciach</v>
          </cell>
          <cell r="E1840" t="str">
            <v>Fakulta materiálov, metalurgie a recyklácie</v>
          </cell>
          <cell r="AN1840">
            <v>0</v>
          </cell>
          <cell r="AO1840">
            <v>0</v>
          </cell>
          <cell r="AP1840">
            <v>0</v>
          </cell>
          <cell r="AQ1840">
            <v>0</v>
          </cell>
          <cell r="AR1840">
            <v>0</v>
          </cell>
          <cell r="BF1840">
            <v>0</v>
          </cell>
          <cell r="BG1840">
            <v>0</v>
          </cell>
          <cell r="BH1840">
            <v>0</v>
          </cell>
          <cell r="BI1840">
            <v>5</v>
          </cell>
          <cell r="BJ1840">
            <v>0</v>
          </cell>
        </row>
        <row r="1841">
          <cell r="D1841" t="str">
            <v>Technická univerzita v Košiciach</v>
          </cell>
          <cell r="E1841" t="str">
            <v>Fakulta materiálov, metalurgie a recyklácie</v>
          </cell>
          <cell r="AN1841">
            <v>5</v>
          </cell>
          <cell r="AO1841">
            <v>6</v>
          </cell>
          <cell r="AP1841">
            <v>6</v>
          </cell>
          <cell r="AQ1841">
            <v>5</v>
          </cell>
          <cell r="AR1841">
            <v>5</v>
          </cell>
          <cell r="BF1841">
            <v>7.5</v>
          </cell>
          <cell r="BG1841">
            <v>18.075000000000003</v>
          </cell>
          <cell r="BH1841">
            <v>18.075000000000003</v>
          </cell>
          <cell r="BI1841">
            <v>6</v>
          </cell>
          <cell r="BJ1841">
            <v>0</v>
          </cell>
        </row>
        <row r="1842">
          <cell r="D1842" t="str">
            <v>Technická univerzita v Košiciach</v>
          </cell>
          <cell r="E1842" t="str">
            <v>Fakulta materiálov, metalurgie a recyklácie</v>
          </cell>
          <cell r="AN1842">
            <v>18</v>
          </cell>
          <cell r="AO1842">
            <v>27</v>
          </cell>
          <cell r="AP1842">
            <v>27</v>
          </cell>
          <cell r="AQ1842">
            <v>18</v>
          </cell>
          <cell r="AR1842">
            <v>18</v>
          </cell>
          <cell r="BF1842">
            <v>15</v>
          </cell>
          <cell r="BG1842">
            <v>22.2</v>
          </cell>
          <cell r="BH1842">
            <v>22.2</v>
          </cell>
          <cell r="BI1842">
            <v>27</v>
          </cell>
          <cell r="BJ1842">
            <v>0</v>
          </cell>
        </row>
        <row r="1843">
          <cell r="D1843" t="str">
            <v>Technická univerzita v Košiciach</v>
          </cell>
          <cell r="E1843" t="str">
            <v>Fakulta materiálov, metalurgie a recyklácie</v>
          </cell>
          <cell r="AN1843">
            <v>14</v>
          </cell>
          <cell r="AO1843">
            <v>14</v>
          </cell>
          <cell r="AP1843">
            <v>14</v>
          </cell>
          <cell r="AQ1843">
            <v>14</v>
          </cell>
          <cell r="AR1843">
            <v>14</v>
          </cell>
          <cell r="BF1843">
            <v>12.2</v>
          </cell>
          <cell r="BG1843">
            <v>18.055999999999997</v>
          </cell>
          <cell r="BH1843">
            <v>18.055999999999997</v>
          </cell>
          <cell r="BI1843">
            <v>14</v>
          </cell>
          <cell r="BJ1843">
            <v>0</v>
          </cell>
        </row>
        <row r="1844">
          <cell r="D1844" t="str">
            <v>Technická univerzita v Košiciach</v>
          </cell>
          <cell r="E1844" t="str">
            <v>Fakulta materiálov, metalurgie a recyklácie</v>
          </cell>
          <cell r="AN1844">
            <v>24</v>
          </cell>
          <cell r="AO1844">
            <v>25</v>
          </cell>
          <cell r="AP1844">
            <v>25</v>
          </cell>
          <cell r="AQ1844">
            <v>24</v>
          </cell>
          <cell r="AR1844">
            <v>24</v>
          </cell>
          <cell r="BF1844">
            <v>18.899999999999999</v>
          </cell>
          <cell r="BG1844">
            <v>27.971999999999998</v>
          </cell>
          <cell r="BH1844">
            <v>27.971999999999998</v>
          </cell>
          <cell r="BI1844">
            <v>25</v>
          </cell>
          <cell r="BJ1844">
            <v>0</v>
          </cell>
        </row>
        <row r="1845">
          <cell r="D1845" t="str">
            <v>Technická univerzita v Košiciach</v>
          </cell>
          <cell r="E1845" t="str">
            <v>Fakulta materiálov, metalurgie a recyklácie</v>
          </cell>
          <cell r="AN1845">
            <v>73</v>
          </cell>
          <cell r="AO1845">
            <v>83</v>
          </cell>
          <cell r="AP1845">
            <v>0</v>
          </cell>
          <cell r="AQ1845">
            <v>0</v>
          </cell>
          <cell r="AR1845">
            <v>73</v>
          </cell>
          <cell r="BF1845">
            <v>62.5</v>
          </cell>
          <cell r="BG1845">
            <v>150.625</v>
          </cell>
          <cell r="BH1845">
            <v>100.41666666666667</v>
          </cell>
          <cell r="BI1845">
            <v>83</v>
          </cell>
          <cell r="BJ1845">
            <v>0</v>
          </cell>
        </row>
        <row r="1846">
          <cell r="D1846" t="str">
            <v>Technická univerzita v Košiciach</v>
          </cell>
          <cell r="E1846" t="str">
            <v>Fakulta materiálov, metalurgie a recyklácie</v>
          </cell>
          <cell r="AN1846">
            <v>0</v>
          </cell>
          <cell r="AO1846">
            <v>0</v>
          </cell>
          <cell r="AP1846">
            <v>0</v>
          </cell>
          <cell r="AQ1846">
            <v>0</v>
          </cell>
          <cell r="AR1846">
            <v>0</v>
          </cell>
          <cell r="BF1846">
            <v>0</v>
          </cell>
          <cell r="BG1846">
            <v>0</v>
          </cell>
          <cell r="BH1846">
            <v>0</v>
          </cell>
          <cell r="BI1846">
            <v>1</v>
          </cell>
          <cell r="BJ1846">
            <v>0</v>
          </cell>
        </row>
        <row r="1847">
          <cell r="D1847" t="str">
            <v>Technická univerzita v Košiciach</v>
          </cell>
          <cell r="E1847" t="str">
            <v>Fakulta materiálov, metalurgie a recyklácie</v>
          </cell>
          <cell r="AN1847">
            <v>2</v>
          </cell>
          <cell r="AO1847">
            <v>0</v>
          </cell>
          <cell r="AP1847">
            <v>0</v>
          </cell>
          <cell r="AQ1847">
            <v>2</v>
          </cell>
          <cell r="AR1847">
            <v>2</v>
          </cell>
          <cell r="BF1847">
            <v>6</v>
          </cell>
          <cell r="BG1847">
            <v>12.78</v>
          </cell>
          <cell r="BH1847">
            <v>12.78</v>
          </cell>
          <cell r="BI1847">
            <v>2</v>
          </cell>
          <cell r="BJ1847">
            <v>2</v>
          </cell>
        </row>
        <row r="1848">
          <cell r="D1848" t="str">
            <v>Technická univerzita v Košiciach</v>
          </cell>
          <cell r="E1848" t="str">
            <v>Strojnícka fakulta</v>
          </cell>
          <cell r="AN1848">
            <v>24</v>
          </cell>
          <cell r="AO1848">
            <v>26</v>
          </cell>
          <cell r="AP1848">
            <v>26</v>
          </cell>
          <cell r="AQ1848">
            <v>24</v>
          </cell>
          <cell r="AR1848">
            <v>24</v>
          </cell>
          <cell r="BF1848">
            <v>17.099999999999998</v>
          </cell>
          <cell r="BG1848">
            <v>25.307999999999996</v>
          </cell>
          <cell r="BH1848">
            <v>24.129692307692302</v>
          </cell>
          <cell r="BI1848">
            <v>26</v>
          </cell>
          <cell r="BJ1848">
            <v>0</v>
          </cell>
        </row>
        <row r="1849">
          <cell r="D1849" t="str">
            <v>Technická univerzita v Košiciach</v>
          </cell>
          <cell r="E1849" t="str">
            <v>Strojnícka fakulta</v>
          </cell>
          <cell r="AN1849">
            <v>39</v>
          </cell>
          <cell r="AO1849">
            <v>41</v>
          </cell>
          <cell r="AP1849">
            <v>41</v>
          </cell>
          <cell r="AQ1849">
            <v>39</v>
          </cell>
          <cell r="AR1849">
            <v>39</v>
          </cell>
          <cell r="BF1849">
            <v>31.2</v>
          </cell>
          <cell r="BG1849">
            <v>46.176000000000002</v>
          </cell>
          <cell r="BH1849">
            <v>46.176000000000002</v>
          </cell>
          <cell r="BI1849">
            <v>41</v>
          </cell>
          <cell r="BJ1849">
            <v>0</v>
          </cell>
        </row>
        <row r="1850">
          <cell r="D1850" t="str">
            <v>Technická univerzita v Košiciach</v>
          </cell>
          <cell r="E1850" t="str">
            <v>Strojnícka fakulta</v>
          </cell>
          <cell r="AN1850">
            <v>1</v>
          </cell>
          <cell r="AO1850">
            <v>0</v>
          </cell>
          <cell r="AP1850">
            <v>0</v>
          </cell>
          <cell r="AQ1850">
            <v>1</v>
          </cell>
          <cell r="AR1850">
            <v>1</v>
          </cell>
          <cell r="BF1850">
            <v>3</v>
          </cell>
          <cell r="BG1850">
            <v>6.39</v>
          </cell>
          <cell r="BH1850">
            <v>6.39</v>
          </cell>
          <cell r="BI1850">
            <v>1</v>
          </cell>
          <cell r="BJ1850">
            <v>1</v>
          </cell>
        </row>
        <row r="1851">
          <cell r="D1851" t="str">
            <v>Technická univerzita v Košiciach</v>
          </cell>
          <cell r="E1851" t="str">
            <v>Strojnícka fakulta</v>
          </cell>
          <cell r="AN1851">
            <v>15</v>
          </cell>
          <cell r="AO1851">
            <v>16</v>
          </cell>
          <cell r="AP1851">
            <v>0</v>
          </cell>
          <cell r="AQ1851">
            <v>0</v>
          </cell>
          <cell r="AR1851">
            <v>15</v>
          </cell>
          <cell r="BF1851">
            <v>22.5</v>
          </cell>
          <cell r="BG1851">
            <v>33.299999999999997</v>
          </cell>
          <cell r="BH1851">
            <v>31.08</v>
          </cell>
          <cell r="BI1851">
            <v>16</v>
          </cell>
          <cell r="BJ1851">
            <v>0</v>
          </cell>
        </row>
        <row r="1852">
          <cell r="D1852" t="str">
            <v>Technická univerzita v Košiciach</v>
          </cell>
          <cell r="E1852" t="str">
            <v>Strojnícka fakulta</v>
          </cell>
          <cell r="AN1852">
            <v>2</v>
          </cell>
          <cell r="AO1852">
            <v>0</v>
          </cell>
          <cell r="AP1852">
            <v>0</v>
          </cell>
          <cell r="AQ1852">
            <v>2</v>
          </cell>
          <cell r="AR1852">
            <v>2</v>
          </cell>
          <cell r="BF1852">
            <v>6</v>
          </cell>
          <cell r="BG1852">
            <v>12.78</v>
          </cell>
          <cell r="BH1852">
            <v>12.78</v>
          </cell>
          <cell r="BI1852">
            <v>2</v>
          </cell>
          <cell r="BJ1852">
            <v>2</v>
          </cell>
        </row>
        <row r="1853">
          <cell r="D1853" t="str">
            <v>Technická univerzita v Košiciach</v>
          </cell>
          <cell r="E1853" t="str">
            <v>Strojnícka fakulta</v>
          </cell>
          <cell r="AN1853">
            <v>32</v>
          </cell>
          <cell r="AO1853">
            <v>35</v>
          </cell>
          <cell r="AP1853">
            <v>0</v>
          </cell>
          <cell r="AQ1853">
            <v>0</v>
          </cell>
          <cell r="AR1853">
            <v>32</v>
          </cell>
          <cell r="BF1853">
            <v>48</v>
          </cell>
          <cell r="BG1853">
            <v>71.039999999999992</v>
          </cell>
          <cell r="BH1853">
            <v>58.123636363636351</v>
          </cell>
          <cell r="BI1853">
            <v>35</v>
          </cell>
          <cell r="BJ1853">
            <v>0</v>
          </cell>
        </row>
        <row r="1854">
          <cell r="D1854" t="str">
            <v>Technická univerzita v Košiciach</v>
          </cell>
          <cell r="E1854" t="str">
            <v>Strojnícka fakulta</v>
          </cell>
          <cell r="AN1854">
            <v>42</v>
          </cell>
          <cell r="AO1854">
            <v>45</v>
          </cell>
          <cell r="AP1854">
            <v>0</v>
          </cell>
          <cell r="AQ1854">
            <v>0</v>
          </cell>
          <cell r="AR1854">
            <v>42</v>
          </cell>
          <cell r="BF1854">
            <v>63</v>
          </cell>
          <cell r="BG1854">
            <v>93.24</v>
          </cell>
          <cell r="BH1854">
            <v>69.929999999999993</v>
          </cell>
          <cell r="BI1854">
            <v>45</v>
          </cell>
          <cell r="BJ1854">
            <v>0</v>
          </cell>
        </row>
        <row r="1855">
          <cell r="D1855" t="str">
            <v>Technická univerzita v Košiciach</v>
          </cell>
          <cell r="E1855" t="str">
            <v>Strojnícka fakulta</v>
          </cell>
          <cell r="AN1855">
            <v>16</v>
          </cell>
          <cell r="AO1855">
            <v>17</v>
          </cell>
          <cell r="AP1855">
            <v>17</v>
          </cell>
          <cell r="AQ1855">
            <v>16</v>
          </cell>
          <cell r="AR1855">
            <v>16</v>
          </cell>
          <cell r="BF1855">
            <v>24</v>
          </cell>
          <cell r="BG1855">
            <v>35.519999999999996</v>
          </cell>
          <cell r="BH1855">
            <v>35.519999999999996</v>
          </cell>
          <cell r="BI1855">
            <v>17</v>
          </cell>
          <cell r="BJ1855">
            <v>0</v>
          </cell>
        </row>
        <row r="1856">
          <cell r="D1856" t="str">
            <v>Technická univerzita v Košiciach</v>
          </cell>
          <cell r="E1856" t="str">
            <v>Strojnícka fakulta</v>
          </cell>
          <cell r="AN1856">
            <v>96</v>
          </cell>
          <cell r="AO1856">
            <v>103</v>
          </cell>
          <cell r="AP1856">
            <v>103</v>
          </cell>
          <cell r="AQ1856">
            <v>96</v>
          </cell>
          <cell r="AR1856">
            <v>96</v>
          </cell>
          <cell r="BF1856">
            <v>80.099999999999994</v>
          </cell>
          <cell r="BG1856">
            <v>118.54799999999999</v>
          </cell>
          <cell r="BH1856">
            <v>118.54799999999999</v>
          </cell>
          <cell r="BI1856">
            <v>103</v>
          </cell>
          <cell r="BJ1856">
            <v>0</v>
          </cell>
        </row>
        <row r="1857">
          <cell r="D1857" t="str">
            <v>Technická univerzita v Košiciach</v>
          </cell>
          <cell r="E1857" t="str">
            <v>Strojnícka fakulta</v>
          </cell>
          <cell r="AN1857">
            <v>64</v>
          </cell>
          <cell r="AO1857">
            <v>66</v>
          </cell>
          <cell r="AP1857">
            <v>0</v>
          </cell>
          <cell r="AQ1857">
            <v>0</v>
          </cell>
          <cell r="AR1857">
            <v>64</v>
          </cell>
          <cell r="BF1857">
            <v>51.7</v>
          </cell>
          <cell r="BG1857">
            <v>76.516000000000005</v>
          </cell>
          <cell r="BH1857">
            <v>68.01422222222223</v>
          </cell>
          <cell r="BI1857">
            <v>66</v>
          </cell>
          <cell r="BJ1857">
            <v>0</v>
          </cell>
        </row>
        <row r="1858">
          <cell r="D1858" t="str">
            <v>Technická univerzita v Košiciach</v>
          </cell>
          <cell r="E1858" t="str">
            <v>Strojnícka fakulta</v>
          </cell>
          <cell r="AN1858">
            <v>37</v>
          </cell>
          <cell r="AO1858">
            <v>45</v>
          </cell>
          <cell r="AP1858">
            <v>45</v>
          </cell>
          <cell r="AQ1858">
            <v>37</v>
          </cell>
          <cell r="AR1858">
            <v>37</v>
          </cell>
          <cell r="BF1858">
            <v>29.2</v>
          </cell>
          <cell r="BG1858">
            <v>43.216000000000001</v>
          </cell>
          <cell r="BH1858">
            <v>43.216000000000001</v>
          </cell>
          <cell r="BI1858">
            <v>45</v>
          </cell>
          <cell r="BJ1858">
            <v>0</v>
          </cell>
        </row>
        <row r="1859">
          <cell r="D1859" t="str">
            <v>Technická univerzita v Košiciach</v>
          </cell>
          <cell r="E1859" t="str">
            <v>Strojnícka fakulta</v>
          </cell>
          <cell r="AN1859">
            <v>0</v>
          </cell>
          <cell r="AO1859">
            <v>0</v>
          </cell>
          <cell r="AP1859">
            <v>0</v>
          </cell>
          <cell r="AQ1859">
            <v>0</v>
          </cell>
          <cell r="AR1859">
            <v>0</v>
          </cell>
          <cell r="BF1859">
            <v>0</v>
          </cell>
          <cell r="BG1859">
            <v>0</v>
          </cell>
          <cell r="BH1859">
            <v>0</v>
          </cell>
          <cell r="BI1859">
            <v>1</v>
          </cell>
          <cell r="BJ1859">
            <v>0</v>
          </cell>
        </row>
        <row r="1860">
          <cell r="D1860" t="str">
            <v>Technická univerzita v Košiciach</v>
          </cell>
          <cell r="E1860" t="str">
            <v>Fakulta elektrotechniky a informatiky</v>
          </cell>
          <cell r="AN1860">
            <v>6</v>
          </cell>
          <cell r="AO1860">
            <v>0</v>
          </cell>
          <cell r="AP1860">
            <v>0</v>
          </cell>
          <cell r="AQ1860">
            <v>6</v>
          </cell>
          <cell r="AR1860">
            <v>6</v>
          </cell>
          <cell r="BF1860">
            <v>18</v>
          </cell>
          <cell r="BG1860">
            <v>38.339999999999996</v>
          </cell>
          <cell r="BH1860">
            <v>38.339999999999996</v>
          </cell>
          <cell r="BI1860">
            <v>6</v>
          </cell>
          <cell r="BJ1860">
            <v>6</v>
          </cell>
        </row>
        <row r="1861">
          <cell r="D1861" t="str">
            <v>Technická univerzita v Košiciach</v>
          </cell>
          <cell r="E1861" t="str">
            <v>Fakulta elektrotechniky a informatiky</v>
          </cell>
          <cell r="AN1861">
            <v>3</v>
          </cell>
          <cell r="AO1861">
            <v>0</v>
          </cell>
          <cell r="AP1861">
            <v>0</v>
          </cell>
          <cell r="AQ1861">
            <v>3</v>
          </cell>
          <cell r="AR1861">
            <v>3</v>
          </cell>
          <cell r="BF1861">
            <v>9</v>
          </cell>
          <cell r="BG1861">
            <v>19.169999999999998</v>
          </cell>
          <cell r="BH1861">
            <v>19.169999999999998</v>
          </cell>
          <cell r="BI1861">
            <v>3</v>
          </cell>
          <cell r="BJ1861">
            <v>3</v>
          </cell>
        </row>
        <row r="1862">
          <cell r="D1862" t="str">
            <v>Technická univerzita v Košiciach</v>
          </cell>
          <cell r="E1862" t="str">
            <v>Fakulta elektrotechniky a informatiky</v>
          </cell>
          <cell r="AN1862">
            <v>3</v>
          </cell>
          <cell r="AO1862">
            <v>0</v>
          </cell>
          <cell r="AP1862">
            <v>0</v>
          </cell>
          <cell r="AQ1862">
            <v>3</v>
          </cell>
          <cell r="AR1862">
            <v>3</v>
          </cell>
          <cell r="BF1862">
            <v>9</v>
          </cell>
          <cell r="BG1862">
            <v>19.169999999999998</v>
          </cell>
          <cell r="BH1862">
            <v>19.169999999999998</v>
          </cell>
          <cell r="BI1862">
            <v>3</v>
          </cell>
          <cell r="BJ1862">
            <v>3</v>
          </cell>
        </row>
        <row r="1863">
          <cell r="D1863" t="str">
            <v>Technická univerzita v Košiciach</v>
          </cell>
          <cell r="E1863" t="str">
            <v>Fakulta elektrotechniky a informatiky</v>
          </cell>
          <cell r="AN1863">
            <v>72</v>
          </cell>
          <cell r="AO1863">
            <v>75</v>
          </cell>
          <cell r="AP1863">
            <v>0</v>
          </cell>
          <cell r="AQ1863">
            <v>0</v>
          </cell>
          <cell r="AR1863">
            <v>72</v>
          </cell>
          <cell r="BF1863">
            <v>108</v>
          </cell>
          <cell r="BG1863">
            <v>159.84</v>
          </cell>
          <cell r="BH1863">
            <v>139.86000000000001</v>
          </cell>
          <cell r="BI1863">
            <v>75</v>
          </cell>
          <cell r="BJ1863">
            <v>0</v>
          </cell>
        </row>
        <row r="1864">
          <cell r="D1864" t="str">
            <v>Technická univerzita v Košiciach</v>
          </cell>
          <cell r="E1864" t="str">
            <v>Fakulta elektrotechniky a informatiky</v>
          </cell>
          <cell r="AN1864">
            <v>25</v>
          </cell>
          <cell r="AO1864">
            <v>26</v>
          </cell>
          <cell r="AP1864">
            <v>0</v>
          </cell>
          <cell r="AQ1864">
            <v>0</v>
          </cell>
          <cell r="AR1864">
            <v>25</v>
          </cell>
          <cell r="BF1864">
            <v>37.5</v>
          </cell>
          <cell r="BG1864">
            <v>55.5</v>
          </cell>
          <cell r="BH1864">
            <v>48.5625</v>
          </cell>
          <cell r="BI1864">
            <v>26</v>
          </cell>
          <cell r="BJ1864">
            <v>0</v>
          </cell>
        </row>
        <row r="1865">
          <cell r="D1865" t="str">
            <v>Technická univerzita v Košiciach</v>
          </cell>
          <cell r="E1865" t="str">
            <v>Fakulta elektrotechniky a informatiky</v>
          </cell>
          <cell r="AN1865">
            <v>11</v>
          </cell>
          <cell r="AO1865">
            <v>12</v>
          </cell>
          <cell r="AP1865">
            <v>0</v>
          </cell>
          <cell r="AQ1865">
            <v>0</v>
          </cell>
          <cell r="AR1865">
            <v>11</v>
          </cell>
          <cell r="BF1865">
            <v>16.5</v>
          </cell>
          <cell r="BG1865">
            <v>24.419999999999998</v>
          </cell>
          <cell r="BH1865">
            <v>21.977999999999998</v>
          </cell>
          <cell r="BI1865">
            <v>12</v>
          </cell>
          <cell r="BJ1865">
            <v>0</v>
          </cell>
        </row>
        <row r="1866">
          <cell r="D1866" t="str">
            <v>Technická univerzita v Košiciach</v>
          </cell>
          <cell r="E1866" t="str">
            <v>Fakulta elektrotechniky a informatiky</v>
          </cell>
          <cell r="AN1866">
            <v>92</v>
          </cell>
          <cell r="AO1866">
            <v>103</v>
          </cell>
          <cell r="AP1866">
            <v>103</v>
          </cell>
          <cell r="AQ1866">
            <v>92</v>
          </cell>
          <cell r="AR1866">
            <v>92</v>
          </cell>
          <cell r="BF1866">
            <v>72.5</v>
          </cell>
          <cell r="BG1866">
            <v>107.3</v>
          </cell>
          <cell r="BH1866">
            <v>107.3</v>
          </cell>
          <cell r="BI1866">
            <v>103</v>
          </cell>
          <cell r="BJ1866">
            <v>0</v>
          </cell>
        </row>
        <row r="1867">
          <cell r="D1867" t="str">
            <v>Technická univerzita v Košiciach</v>
          </cell>
          <cell r="E1867" t="str">
            <v>Fakulta elektrotechniky a informatiky</v>
          </cell>
          <cell r="AN1867">
            <v>4</v>
          </cell>
          <cell r="AO1867">
            <v>4</v>
          </cell>
          <cell r="AP1867">
            <v>4</v>
          </cell>
          <cell r="AQ1867">
            <v>4</v>
          </cell>
          <cell r="AR1867">
            <v>4</v>
          </cell>
          <cell r="BF1867">
            <v>3.4</v>
          </cell>
          <cell r="BG1867">
            <v>5.032</v>
          </cell>
          <cell r="BH1867">
            <v>5.032</v>
          </cell>
          <cell r="BI1867">
            <v>4</v>
          </cell>
          <cell r="BJ1867">
            <v>0</v>
          </cell>
        </row>
        <row r="1868">
          <cell r="D1868" t="str">
            <v>Technická univerzita v Košiciach</v>
          </cell>
          <cell r="E1868" t="str">
            <v>Letecká fakulta</v>
          </cell>
          <cell r="AN1868">
            <v>0</v>
          </cell>
          <cell r="AO1868">
            <v>0</v>
          </cell>
          <cell r="AP1868">
            <v>0</v>
          </cell>
          <cell r="AQ1868">
            <v>0</v>
          </cell>
          <cell r="AR1868">
            <v>0</v>
          </cell>
          <cell r="BF1868">
            <v>0</v>
          </cell>
          <cell r="BG1868">
            <v>0</v>
          </cell>
          <cell r="BH1868">
            <v>0</v>
          </cell>
          <cell r="BI1868">
            <v>4</v>
          </cell>
          <cell r="BJ1868">
            <v>0</v>
          </cell>
        </row>
        <row r="1869">
          <cell r="D1869" t="str">
            <v>Technická univerzita v Košiciach</v>
          </cell>
          <cell r="E1869" t="str">
            <v>Letecká fakulta</v>
          </cell>
          <cell r="AN1869">
            <v>13</v>
          </cell>
          <cell r="AO1869">
            <v>0</v>
          </cell>
          <cell r="AP1869">
            <v>0</v>
          </cell>
          <cell r="AQ1869">
            <v>0</v>
          </cell>
          <cell r="AR1869">
            <v>13</v>
          </cell>
          <cell r="BF1869">
            <v>52</v>
          </cell>
          <cell r="BG1869">
            <v>110.75999999999999</v>
          </cell>
          <cell r="BH1869">
            <v>55.379999999999995</v>
          </cell>
          <cell r="BI1869">
            <v>13</v>
          </cell>
          <cell r="BJ1869">
            <v>13</v>
          </cell>
        </row>
        <row r="1870">
          <cell r="D1870" t="str">
            <v>Technická univerzita v Košiciach</v>
          </cell>
          <cell r="E1870" t="str">
            <v>Letecká fakulta</v>
          </cell>
          <cell r="AN1870">
            <v>7</v>
          </cell>
          <cell r="AO1870">
            <v>0</v>
          </cell>
          <cell r="AP1870">
            <v>0</v>
          </cell>
          <cell r="AQ1870">
            <v>7</v>
          </cell>
          <cell r="AR1870">
            <v>7</v>
          </cell>
          <cell r="BF1870">
            <v>28</v>
          </cell>
          <cell r="BG1870">
            <v>59.64</v>
          </cell>
          <cell r="BH1870">
            <v>59.64</v>
          </cell>
          <cell r="BI1870">
            <v>7</v>
          </cell>
          <cell r="BJ1870">
            <v>7</v>
          </cell>
        </row>
        <row r="1871">
          <cell r="D1871" t="str">
            <v>Technická univerzita v Košiciach</v>
          </cell>
          <cell r="E1871" t="str">
            <v>Letecká fakulta</v>
          </cell>
          <cell r="AN1871">
            <v>61</v>
          </cell>
          <cell r="AO1871">
            <v>63</v>
          </cell>
          <cell r="AP1871">
            <v>0</v>
          </cell>
          <cell r="AQ1871">
            <v>61</v>
          </cell>
          <cell r="AR1871">
            <v>61</v>
          </cell>
          <cell r="BF1871">
            <v>49.599999999999994</v>
          </cell>
          <cell r="BG1871">
            <v>73.407999999999987</v>
          </cell>
          <cell r="BH1871">
            <v>73.407999999999987</v>
          </cell>
          <cell r="BI1871">
            <v>63</v>
          </cell>
          <cell r="BJ1871">
            <v>0</v>
          </cell>
        </row>
        <row r="1872">
          <cell r="D1872" t="str">
            <v>Technická univerzita v Košiciach</v>
          </cell>
          <cell r="E1872" t="str">
            <v>Letecká fakulta</v>
          </cell>
          <cell r="AN1872">
            <v>9</v>
          </cell>
          <cell r="AO1872">
            <v>9</v>
          </cell>
          <cell r="AP1872">
            <v>9</v>
          </cell>
          <cell r="AQ1872">
            <v>9</v>
          </cell>
          <cell r="AR1872">
            <v>9</v>
          </cell>
          <cell r="BF1872">
            <v>9</v>
          </cell>
          <cell r="BG1872">
            <v>13.32</v>
          </cell>
          <cell r="BH1872">
            <v>13.32</v>
          </cell>
          <cell r="BI1872">
            <v>9</v>
          </cell>
          <cell r="BJ1872">
            <v>0</v>
          </cell>
        </row>
        <row r="1873">
          <cell r="D1873" t="str">
            <v>Technická univerzita v Košiciach</v>
          </cell>
          <cell r="E1873" t="str">
            <v>Letecká fakulta</v>
          </cell>
          <cell r="AN1873">
            <v>7</v>
          </cell>
          <cell r="AO1873">
            <v>8</v>
          </cell>
          <cell r="AP1873">
            <v>8</v>
          </cell>
          <cell r="AQ1873">
            <v>7</v>
          </cell>
          <cell r="AR1873">
            <v>7</v>
          </cell>
          <cell r="BF1873">
            <v>7</v>
          </cell>
          <cell r="BG1873">
            <v>10.36</v>
          </cell>
          <cell r="BH1873">
            <v>10.36</v>
          </cell>
          <cell r="BI1873">
            <v>8</v>
          </cell>
          <cell r="BJ1873">
            <v>0</v>
          </cell>
        </row>
        <row r="1874">
          <cell r="D1874" t="str">
            <v>Technická univerzita v Košiciach</v>
          </cell>
          <cell r="E1874" t="str">
            <v>Letecká fakulta</v>
          </cell>
          <cell r="AN1874">
            <v>0</v>
          </cell>
          <cell r="AO1874">
            <v>0</v>
          </cell>
          <cell r="AP1874">
            <v>0</v>
          </cell>
          <cell r="AQ1874">
            <v>0</v>
          </cell>
          <cell r="AR1874">
            <v>0</v>
          </cell>
          <cell r="BF1874">
            <v>0</v>
          </cell>
          <cell r="BG1874">
            <v>0</v>
          </cell>
          <cell r="BH1874">
            <v>0</v>
          </cell>
          <cell r="BI1874">
            <v>20</v>
          </cell>
          <cell r="BJ1874">
            <v>0</v>
          </cell>
        </row>
        <row r="1875">
          <cell r="D1875" t="str">
            <v>Technická univerzita v Košiciach</v>
          </cell>
          <cell r="E1875" t="str">
            <v>Ekonomická fakulta</v>
          </cell>
          <cell r="AN1875">
            <v>22</v>
          </cell>
          <cell r="AO1875">
            <v>0</v>
          </cell>
          <cell r="AP1875">
            <v>0</v>
          </cell>
          <cell r="AQ1875">
            <v>0</v>
          </cell>
          <cell r="AR1875">
            <v>22</v>
          </cell>
          <cell r="BF1875">
            <v>88</v>
          </cell>
          <cell r="BG1875">
            <v>96.800000000000011</v>
          </cell>
          <cell r="BH1875">
            <v>96.800000000000011</v>
          </cell>
          <cell r="BI1875">
            <v>22</v>
          </cell>
          <cell r="BJ1875">
            <v>22</v>
          </cell>
        </row>
        <row r="1876">
          <cell r="D1876" t="str">
            <v>Technická univerzita v Košiciach</v>
          </cell>
          <cell r="E1876" t="str">
            <v>Ekonomická fakulta</v>
          </cell>
          <cell r="AN1876">
            <v>0</v>
          </cell>
          <cell r="AO1876">
            <v>0</v>
          </cell>
          <cell r="AP1876">
            <v>0</v>
          </cell>
          <cell r="AQ1876">
            <v>0</v>
          </cell>
          <cell r="AR1876">
            <v>0</v>
          </cell>
          <cell r="BF1876">
            <v>0</v>
          </cell>
          <cell r="BG1876">
            <v>0</v>
          </cell>
          <cell r="BH1876">
            <v>0</v>
          </cell>
          <cell r="BI1876">
            <v>28</v>
          </cell>
          <cell r="BJ1876">
            <v>0</v>
          </cell>
        </row>
        <row r="1877">
          <cell r="D1877" t="str">
            <v>Technická univerzita v Košiciach</v>
          </cell>
          <cell r="E1877" t="str">
            <v>Ekonomická fakulta</v>
          </cell>
          <cell r="AN1877">
            <v>4</v>
          </cell>
          <cell r="AO1877">
            <v>0</v>
          </cell>
          <cell r="AP1877">
            <v>0</v>
          </cell>
          <cell r="AQ1877">
            <v>0</v>
          </cell>
          <cell r="AR1877">
            <v>4</v>
          </cell>
          <cell r="BF1877">
            <v>16</v>
          </cell>
          <cell r="BG1877">
            <v>17.600000000000001</v>
          </cell>
          <cell r="BH1877">
            <v>17.600000000000001</v>
          </cell>
          <cell r="BI1877">
            <v>4</v>
          </cell>
          <cell r="BJ1877">
            <v>4</v>
          </cell>
        </row>
        <row r="1878">
          <cell r="D1878" t="str">
            <v>Technická univerzita v Košiciach</v>
          </cell>
          <cell r="E1878" t="str">
            <v>Ekonomická fakulta</v>
          </cell>
          <cell r="AN1878">
            <v>26</v>
          </cell>
          <cell r="AO1878">
            <v>28</v>
          </cell>
          <cell r="AP1878">
            <v>0</v>
          </cell>
          <cell r="AQ1878">
            <v>0</v>
          </cell>
          <cell r="AR1878">
            <v>26</v>
          </cell>
          <cell r="BF1878">
            <v>39</v>
          </cell>
          <cell r="BG1878">
            <v>40.56</v>
          </cell>
          <cell r="BH1878">
            <v>30.42</v>
          </cell>
          <cell r="BI1878">
            <v>28</v>
          </cell>
          <cell r="BJ1878">
            <v>0</v>
          </cell>
        </row>
        <row r="1879">
          <cell r="D1879" t="str">
            <v>Technická univerzita v Košiciach</v>
          </cell>
          <cell r="E1879" t="str">
            <v>Ekonomická fakulta</v>
          </cell>
          <cell r="AN1879">
            <v>36</v>
          </cell>
          <cell r="AO1879">
            <v>36</v>
          </cell>
          <cell r="AP1879">
            <v>0</v>
          </cell>
          <cell r="AQ1879">
            <v>0</v>
          </cell>
          <cell r="AR1879">
            <v>36</v>
          </cell>
          <cell r="BF1879">
            <v>30.9</v>
          </cell>
          <cell r="BG1879">
            <v>32.136000000000003</v>
          </cell>
          <cell r="BH1879">
            <v>32.136000000000003</v>
          </cell>
          <cell r="BI1879">
            <v>36</v>
          </cell>
          <cell r="BJ1879">
            <v>0</v>
          </cell>
        </row>
        <row r="1880">
          <cell r="D1880" t="str">
            <v>Technická univerzita v Košiciach</v>
          </cell>
          <cell r="E1880" t="str">
            <v>Fakulta výrobných technológií so sídlom v Prešove</v>
          </cell>
          <cell r="AN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BF1880">
            <v>0</v>
          </cell>
          <cell r="BG1880">
            <v>0</v>
          </cell>
          <cell r="BH1880">
            <v>0</v>
          </cell>
          <cell r="BI1880">
            <v>30</v>
          </cell>
          <cell r="BJ1880">
            <v>0</v>
          </cell>
        </row>
        <row r="1881">
          <cell r="D1881" t="str">
            <v>Technická univerzita v Košiciach</v>
          </cell>
          <cell r="E1881" t="str">
            <v>Fakulta výrobných technológií so sídlom v Prešove</v>
          </cell>
          <cell r="AN1881">
            <v>5</v>
          </cell>
          <cell r="AO1881">
            <v>0</v>
          </cell>
          <cell r="AP1881">
            <v>0</v>
          </cell>
          <cell r="AQ1881">
            <v>5</v>
          </cell>
          <cell r="AR1881">
            <v>5</v>
          </cell>
          <cell r="BF1881">
            <v>20</v>
          </cell>
          <cell r="BG1881">
            <v>42.599999999999994</v>
          </cell>
          <cell r="BH1881">
            <v>42.599999999999994</v>
          </cell>
          <cell r="BI1881">
            <v>5</v>
          </cell>
          <cell r="BJ1881">
            <v>5</v>
          </cell>
        </row>
        <row r="1882">
          <cell r="D1882" t="str">
            <v>Technická univerzita v Košiciach</v>
          </cell>
          <cell r="E1882" t="str">
            <v>Fakulta výrobných technológií so sídlom v Prešove</v>
          </cell>
          <cell r="AN1882">
            <v>2</v>
          </cell>
          <cell r="AO1882">
            <v>0</v>
          </cell>
          <cell r="AP1882">
            <v>0</v>
          </cell>
          <cell r="AQ1882">
            <v>2</v>
          </cell>
          <cell r="AR1882">
            <v>2</v>
          </cell>
          <cell r="BF1882">
            <v>8</v>
          </cell>
          <cell r="BG1882">
            <v>17.04</v>
          </cell>
          <cell r="BH1882">
            <v>17.04</v>
          </cell>
          <cell r="BI1882">
            <v>2</v>
          </cell>
          <cell r="BJ1882">
            <v>2</v>
          </cell>
        </row>
        <row r="1883">
          <cell r="D1883" t="str">
            <v>Technická univerzita v Košiciach</v>
          </cell>
          <cell r="E1883" t="str">
            <v>Fakulta výrobných technológií so sídlom v Prešove</v>
          </cell>
          <cell r="AN1883">
            <v>9</v>
          </cell>
          <cell r="AO1883">
            <v>0</v>
          </cell>
          <cell r="AP1883">
            <v>0</v>
          </cell>
          <cell r="AQ1883">
            <v>9</v>
          </cell>
          <cell r="AR1883">
            <v>9</v>
          </cell>
          <cell r="BF1883">
            <v>36</v>
          </cell>
          <cell r="BG1883">
            <v>76.679999999999993</v>
          </cell>
          <cell r="BH1883">
            <v>76.679999999999993</v>
          </cell>
          <cell r="BI1883">
            <v>9</v>
          </cell>
          <cell r="BJ1883">
            <v>9</v>
          </cell>
        </row>
        <row r="1884">
          <cell r="D1884" t="str">
            <v>Technická univerzita v Košiciach</v>
          </cell>
          <cell r="E1884" t="str">
            <v>Fakulta výrobných technológií so sídlom v Prešove</v>
          </cell>
          <cell r="AN1884">
            <v>4</v>
          </cell>
          <cell r="AO1884">
            <v>0</v>
          </cell>
          <cell r="AP1884">
            <v>0</v>
          </cell>
          <cell r="AQ1884">
            <v>4</v>
          </cell>
          <cell r="AR1884">
            <v>4</v>
          </cell>
          <cell r="BF1884">
            <v>16</v>
          </cell>
          <cell r="BG1884">
            <v>34.08</v>
          </cell>
          <cell r="BH1884">
            <v>34.08</v>
          </cell>
          <cell r="BI1884">
            <v>4</v>
          </cell>
          <cell r="BJ1884">
            <v>4</v>
          </cell>
        </row>
        <row r="1885">
          <cell r="D1885" t="str">
            <v>Technická univerzita v Košiciach</v>
          </cell>
          <cell r="E1885" t="str">
            <v>Fakulta výrobných technológií so sídlom v Prešove</v>
          </cell>
          <cell r="AN1885">
            <v>70</v>
          </cell>
          <cell r="AO1885">
            <v>75</v>
          </cell>
          <cell r="AP1885">
            <v>75</v>
          </cell>
          <cell r="AQ1885">
            <v>70</v>
          </cell>
          <cell r="AR1885">
            <v>70</v>
          </cell>
          <cell r="BF1885">
            <v>59.5</v>
          </cell>
          <cell r="BG1885">
            <v>88.06</v>
          </cell>
          <cell r="BH1885">
            <v>88.06</v>
          </cell>
          <cell r="BI1885">
            <v>75</v>
          </cell>
          <cell r="BJ1885">
            <v>0</v>
          </cell>
        </row>
        <row r="1886">
          <cell r="D1886" t="str">
            <v>Technická univerzita v Košiciach</v>
          </cell>
          <cell r="E1886" t="str">
            <v>Fakulta výrobných technológií so sídlom v Prešove</v>
          </cell>
          <cell r="AN1886">
            <v>12</v>
          </cell>
          <cell r="AO1886">
            <v>13</v>
          </cell>
          <cell r="AP1886">
            <v>0</v>
          </cell>
          <cell r="AQ1886">
            <v>0</v>
          </cell>
          <cell r="AR1886">
            <v>12</v>
          </cell>
          <cell r="BF1886">
            <v>18</v>
          </cell>
          <cell r="BG1886">
            <v>26.64</v>
          </cell>
          <cell r="BH1886">
            <v>17.760000000000002</v>
          </cell>
          <cell r="BI1886">
            <v>13</v>
          </cell>
          <cell r="BJ1886">
            <v>0</v>
          </cell>
        </row>
        <row r="1887">
          <cell r="D1887" t="str">
            <v>Technická univerzita v Košiciach</v>
          </cell>
          <cell r="E1887" t="str">
            <v>Fakulta výrobných technológií so sídlom v Prešove</v>
          </cell>
          <cell r="AN1887">
            <v>113</v>
          </cell>
          <cell r="AO1887">
            <v>115</v>
          </cell>
          <cell r="AP1887">
            <v>0</v>
          </cell>
          <cell r="AQ1887">
            <v>0</v>
          </cell>
          <cell r="AR1887">
            <v>113</v>
          </cell>
          <cell r="BF1887">
            <v>169.5</v>
          </cell>
          <cell r="BG1887">
            <v>250.85999999999999</v>
          </cell>
          <cell r="BH1887">
            <v>225.774</v>
          </cell>
          <cell r="BI1887">
            <v>115</v>
          </cell>
          <cell r="BJ1887">
            <v>0</v>
          </cell>
        </row>
        <row r="1888">
          <cell r="D1888" t="str">
            <v>Technická univerzita v Košiciach</v>
          </cell>
          <cell r="E1888" t="str">
            <v>Fakulta umení</v>
          </cell>
          <cell r="AN1888">
            <v>21</v>
          </cell>
          <cell r="AO1888">
            <v>22</v>
          </cell>
          <cell r="AP1888">
            <v>0</v>
          </cell>
          <cell r="AQ1888">
            <v>0</v>
          </cell>
          <cell r="AR1888">
            <v>21</v>
          </cell>
          <cell r="BF1888">
            <v>31.5</v>
          </cell>
          <cell r="BG1888">
            <v>47.25</v>
          </cell>
          <cell r="BH1888">
            <v>17.181818181818183</v>
          </cell>
          <cell r="BI1888">
            <v>22</v>
          </cell>
          <cell r="BJ1888">
            <v>0</v>
          </cell>
        </row>
        <row r="1889">
          <cell r="D1889" t="str">
            <v>Vysoká škola zdravotníctva a sociálnej práce sv. Alžbety v Bratislave, n. o.</v>
          </cell>
          <cell r="E1889">
            <v>0</v>
          </cell>
          <cell r="AN1889">
            <v>187</v>
          </cell>
          <cell r="AO1889">
            <v>0</v>
          </cell>
          <cell r="AP1889">
            <v>0</v>
          </cell>
          <cell r="AQ1889">
            <v>0</v>
          </cell>
          <cell r="AR1889">
            <v>0</v>
          </cell>
          <cell r="BF1889">
            <v>0</v>
          </cell>
          <cell r="BG1889">
            <v>0</v>
          </cell>
          <cell r="BH1889">
            <v>0</v>
          </cell>
          <cell r="BI1889">
            <v>187</v>
          </cell>
          <cell r="BJ1889">
            <v>0</v>
          </cell>
        </row>
        <row r="1890">
          <cell r="D1890" t="str">
            <v>Vysoká škola zdravotníctva a sociálnej práce sv. Alžbety v Bratislave, n. o.</v>
          </cell>
          <cell r="E1890">
            <v>0</v>
          </cell>
          <cell r="AN1890">
            <v>22</v>
          </cell>
          <cell r="AO1890">
            <v>22</v>
          </cell>
          <cell r="AP1890">
            <v>0</v>
          </cell>
          <cell r="AQ1890">
            <v>0</v>
          </cell>
          <cell r="AR1890">
            <v>22</v>
          </cell>
          <cell r="BF1890">
            <v>20.2</v>
          </cell>
          <cell r="BG1890">
            <v>29.895999999999997</v>
          </cell>
          <cell r="BH1890">
            <v>29.895999999999997</v>
          </cell>
          <cell r="BI1890">
            <v>22</v>
          </cell>
          <cell r="BJ1890">
            <v>0</v>
          </cell>
        </row>
        <row r="1891">
          <cell r="D1891" t="str">
            <v>Vysoká škola zdravotníctva a sociálnej práce sv. Alžbety v Bratislave, n. o.</v>
          </cell>
          <cell r="E1891">
            <v>0</v>
          </cell>
          <cell r="AN1891">
            <v>71</v>
          </cell>
          <cell r="AO1891">
            <v>0</v>
          </cell>
          <cell r="AP1891">
            <v>0</v>
          </cell>
          <cell r="AQ1891">
            <v>0</v>
          </cell>
          <cell r="AR1891">
            <v>0</v>
          </cell>
          <cell r="BF1891">
            <v>0</v>
          </cell>
          <cell r="BG1891">
            <v>0</v>
          </cell>
          <cell r="BH1891">
            <v>0</v>
          </cell>
          <cell r="BI1891">
            <v>71</v>
          </cell>
          <cell r="BJ1891">
            <v>0</v>
          </cell>
        </row>
        <row r="1892">
          <cell r="D1892" t="str">
            <v>Vysoká škola zdravotníctva a sociálnej práce sv. Alžbety v Bratislave, n. o.</v>
          </cell>
          <cell r="E1892">
            <v>0</v>
          </cell>
          <cell r="AN1892">
            <v>182</v>
          </cell>
          <cell r="AO1892">
            <v>0</v>
          </cell>
          <cell r="AP1892">
            <v>0</v>
          </cell>
          <cell r="AQ1892">
            <v>0</v>
          </cell>
          <cell r="AR1892">
            <v>0</v>
          </cell>
          <cell r="BF1892">
            <v>0</v>
          </cell>
          <cell r="BG1892">
            <v>0</v>
          </cell>
          <cell r="BH1892">
            <v>0</v>
          </cell>
          <cell r="BI1892">
            <v>182</v>
          </cell>
          <cell r="BJ1892">
            <v>0</v>
          </cell>
        </row>
        <row r="1893">
          <cell r="D1893" t="str">
            <v>Vysoká škola zdravotníctva a sociálnej práce sv. Alžbety v Bratislave, n. o.</v>
          </cell>
          <cell r="E1893">
            <v>0</v>
          </cell>
          <cell r="AN1893">
            <v>34</v>
          </cell>
          <cell r="AO1893">
            <v>34</v>
          </cell>
          <cell r="AP1893">
            <v>0</v>
          </cell>
          <cell r="AQ1893">
            <v>0</v>
          </cell>
          <cell r="AR1893">
            <v>34</v>
          </cell>
          <cell r="BF1893">
            <v>30.4</v>
          </cell>
          <cell r="BG1893">
            <v>44.991999999999997</v>
          </cell>
          <cell r="BH1893">
            <v>25.709714285714284</v>
          </cell>
          <cell r="BI1893">
            <v>34</v>
          </cell>
          <cell r="BJ1893">
            <v>0</v>
          </cell>
        </row>
        <row r="1894">
          <cell r="D1894" t="str">
            <v>Vysoká škola zdravotníctva a sociálnej práce sv. Alžbety v Bratislave, n. o.</v>
          </cell>
          <cell r="E1894">
            <v>0</v>
          </cell>
          <cell r="AN1894">
            <v>80</v>
          </cell>
          <cell r="AO1894">
            <v>0</v>
          </cell>
          <cell r="AP1894">
            <v>0</v>
          </cell>
          <cell r="AQ1894">
            <v>0</v>
          </cell>
          <cell r="AR1894">
            <v>0</v>
          </cell>
          <cell r="BF1894">
            <v>0</v>
          </cell>
          <cell r="BG1894">
            <v>0</v>
          </cell>
          <cell r="BH1894">
            <v>0</v>
          </cell>
          <cell r="BI1894">
            <v>80</v>
          </cell>
          <cell r="BJ1894">
            <v>0</v>
          </cell>
        </row>
        <row r="1895">
          <cell r="D1895" t="str">
            <v>Vysoká škola zdravotníctva a sociálnej práce sv. Alžbety v Bratislave, n. o.</v>
          </cell>
          <cell r="E1895">
            <v>0</v>
          </cell>
          <cell r="AN1895">
            <v>223</v>
          </cell>
          <cell r="AO1895">
            <v>223</v>
          </cell>
          <cell r="AP1895">
            <v>223</v>
          </cell>
          <cell r="AQ1895">
            <v>0</v>
          </cell>
          <cell r="AR1895">
            <v>223</v>
          </cell>
          <cell r="BF1895">
            <v>199.9</v>
          </cell>
          <cell r="BG1895">
            <v>429.78499999999997</v>
          </cell>
          <cell r="BH1895">
            <v>422.29745644599302</v>
          </cell>
          <cell r="BI1895">
            <v>223</v>
          </cell>
          <cell r="BJ1895">
            <v>0</v>
          </cell>
        </row>
        <row r="1896">
          <cell r="D1896" t="str">
            <v>Vysoká škola zdravotníctva a sociálnej práce sv. Alžbety v Bratislave, n. o.</v>
          </cell>
          <cell r="E1896">
            <v>0</v>
          </cell>
          <cell r="AN1896">
            <v>69</v>
          </cell>
          <cell r="AO1896">
            <v>0</v>
          </cell>
          <cell r="AP1896">
            <v>0</v>
          </cell>
          <cell r="AQ1896">
            <v>0</v>
          </cell>
          <cell r="AR1896">
            <v>0</v>
          </cell>
          <cell r="BF1896">
            <v>0</v>
          </cell>
          <cell r="BG1896">
            <v>0</v>
          </cell>
          <cell r="BH1896">
            <v>0</v>
          </cell>
          <cell r="BI1896">
            <v>69</v>
          </cell>
          <cell r="BJ1896">
            <v>0</v>
          </cell>
        </row>
        <row r="1897">
          <cell r="D1897" t="str">
            <v>Vysoká škola zdravotníctva a sociálnej práce sv. Alžbety v Bratislave, n. o.</v>
          </cell>
          <cell r="E1897">
            <v>0</v>
          </cell>
          <cell r="AN1897">
            <v>102</v>
          </cell>
          <cell r="AO1897">
            <v>0</v>
          </cell>
          <cell r="AP1897">
            <v>0</v>
          </cell>
          <cell r="AQ1897">
            <v>0</v>
          </cell>
          <cell r="AR1897">
            <v>0</v>
          </cell>
          <cell r="BF1897">
            <v>0</v>
          </cell>
          <cell r="BG1897">
            <v>0</v>
          </cell>
          <cell r="BH1897">
            <v>0</v>
          </cell>
          <cell r="BI1897">
            <v>102</v>
          </cell>
          <cell r="BJ1897">
            <v>0</v>
          </cell>
        </row>
        <row r="1898">
          <cell r="D1898" t="str">
            <v>Vysoká škola zdravotníctva a sociálnej práce sv. Alžbety v Bratislave, n. o.</v>
          </cell>
          <cell r="E1898">
            <v>0</v>
          </cell>
          <cell r="AN1898">
            <v>32</v>
          </cell>
          <cell r="AO1898">
            <v>0</v>
          </cell>
          <cell r="AP1898">
            <v>0</v>
          </cell>
          <cell r="AQ1898">
            <v>0</v>
          </cell>
          <cell r="AR1898">
            <v>0</v>
          </cell>
          <cell r="BF1898">
            <v>0</v>
          </cell>
          <cell r="BG1898">
            <v>0</v>
          </cell>
          <cell r="BH1898">
            <v>0</v>
          </cell>
          <cell r="BI1898">
            <v>32</v>
          </cell>
          <cell r="BJ1898">
            <v>0</v>
          </cell>
        </row>
        <row r="1899">
          <cell r="D1899" t="str">
            <v>Vysoká škola zdravotníctva a sociálnej práce sv. Alžbety v Bratislave, n. o.</v>
          </cell>
          <cell r="E1899">
            <v>0</v>
          </cell>
          <cell r="AN1899">
            <v>43</v>
          </cell>
          <cell r="AO1899">
            <v>0</v>
          </cell>
          <cell r="AP1899">
            <v>0</v>
          </cell>
          <cell r="AQ1899">
            <v>0</v>
          </cell>
          <cell r="AR1899">
            <v>0</v>
          </cell>
          <cell r="BF1899">
            <v>0</v>
          </cell>
          <cell r="BG1899">
            <v>0</v>
          </cell>
          <cell r="BH1899">
            <v>0</v>
          </cell>
          <cell r="BI1899">
            <v>43</v>
          </cell>
          <cell r="BJ1899">
            <v>0</v>
          </cell>
        </row>
        <row r="1900">
          <cell r="D1900" t="str">
            <v>Vysoká škola zdravotníctva a sociálnej práce sv. Alžbety v Bratislave, n. o.</v>
          </cell>
          <cell r="E1900">
            <v>0</v>
          </cell>
          <cell r="AN1900">
            <v>87</v>
          </cell>
          <cell r="AO1900">
            <v>0</v>
          </cell>
          <cell r="AP1900">
            <v>0</v>
          </cell>
          <cell r="AQ1900">
            <v>0</v>
          </cell>
          <cell r="AR1900">
            <v>0</v>
          </cell>
          <cell r="BF1900">
            <v>0</v>
          </cell>
          <cell r="BG1900">
            <v>0</v>
          </cell>
          <cell r="BH1900">
            <v>0</v>
          </cell>
          <cell r="BI1900">
            <v>87</v>
          </cell>
          <cell r="BJ1900">
            <v>0</v>
          </cell>
        </row>
        <row r="1901">
          <cell r="D1901" t="str">
            <v>Vysoká škola zdravotníctva a sociálnej práce sv. Alžbety v Bratislave, n. o.</v>
          </cell>
          <cell r="E1901" t="str">
            <v>Fakulta zdravotníctva a sociálnej práce sv. Ladislava</v>
          </cell>
          <cell r="AN1901">
            <v>24</v>
          </cell>
          <cell r="AO1901">
            <v>24</v>
          </cell>
          <cell r="AP1901">
            <v>24</v>
          </cell>
          <cell r="AQ1901">
            <v>0</v>
          </cell>
          <cell r="AR1901">
            <v>24</v>
          </cell>
          <cell r="BF1901">
            <v>21.6</v>
          </cell>
          <cell r="BG1901">
            <v>46.44</v>
          </cell>
          <cell r="BH1901">
            <v>46.44</v>
          </cell>
          <cell r="BI1901">
            <v>24</v>
          </cell>
          <cell r="BJ1901">
            <v>0</v>
          </cell>
        </row>
        <row r="1902">
          <cell r="D1902" t="str">
            <v>Vysoká škola zdravotníctva a sociálnej práce sv. Alžbety v Bratislave, n. o.</v>
          </cell>
          <cell r="E1902">
            <v>0</v>
          </cell>
          <cell r="AN1902">
            <v>48</v>
          </cell>
          <cell r="AO1902">
            <v>0</v>
          </cell>
          <cell r="AP1902">
            <v>0</v>
          </cell>
          <cell r="AQ1902">
            <v>0</v>
          </cell>
          <cell r="AR1902">
            <v>0</v>
          </cell>
          <cell r="BF1902">
            <v>0</v>
          </cell>
          <cell r="BG1902">
            <v>0</v>
          </cell>
          <cell r="BH1902">
            <v>0</v>
          </cell>
          <cell r="BI1902">
            <v>48</v>
          </cell>
          <cell r="BJ1902">
            <v>0</v>
          </cell>
        </row>
        <row r="1903">
          <cell r="D1903" t="str">
            <v>Vysoká škola zdravotníctva a sociálnej práce sv. Alžbety v Bratislave, n. o.</v>
          </cell>
          <cell r="E1903">
            <v>0</v>
          </cell>
          <cell r="AN1903">
            <v>101</v>
          </cell>
          <cell r="AO1903">
            <v>101</v>
          </cell>
          <cell r="AP1903">
            <v>101</v>
          </cell>
          <cell r="AQ1903">
            <v>0</v>
          </cell>
          <cell r="AR1903">
            <v>101</v>
          </cell>
          <cell r="BF1903">
            <v>89.9</v>
          </cell>
          <cell r="BG1903">
            <v>193.285</v>
          </cell>
          <cell r="BH1903">
            <v>189.91766550522649</v>
          </cell>
          <cell r="BI1903">
            <v>101</v>
          </cell>
          <cell r="BJ1903">
            <v>0</v>
          </cell>
        </row>
        <row r="1904">
          <cell r="D1904" t="str">
            <v>Vysoká škola zdravotníctva a sociálnej práce sv. Alžbety v Bratislave, n. o.</v>
          </cell>
          <cell r="E1904">
            <v>0</v>
          </cell>
          <cell r="AN1904">
            <v>112</v>
          </cell>
          <cell r="AO1904">
            <v>0</v>
          </cell>
          <cell r="AP1904">
            <v>0</v>
          </cell>
          <cell r="AQ1904">
            <v>0</v>
          </cell>
          <cell r="AR1904">
            <v>0</v>
          </cell>
          <cell r="BF1904">
            <v>0</v>
          </cell>
          <cell r="BG1904">
            <v>0</v>
          </cell>
          <cell r="BH1904">
            <v>0</v>
          </cell>
          <cell r="BI1904">
            <v>112</v>
          </cell>
          <cell r="BJ1904">
            <v>0</v>
          </cell>
        </row>
        <row r="1905">
          <cell r="D1905" t="str">
            <v>Vysoká škola zdravotníctva a sociálnej práce sv. Alžbety v Bratislave, n. o.</v>
          </cell>
          <cell r="E1905">
            <v>0</v>
          </cell>
          <cell r="AN1905">
            <v>80</v>
          </cell>
          <cell r="AO1905">
            <v>0</v>
          </cell>
          <cell r="AP1905">
            <v>0</v>
          </cell>
          <cell r="AQ1905">
            <v>0</v>
          </cell>
          <cell r="AR1905">
            <v>0</v>
          </cell>
          <cell r="BF1905">
            <v>0</v>
          </cell>
          <cell r="BG1905">
            <v>0</v>
          </cell>
          <cell r="BH1905">
            <v>0</v>
          </cell>
          <cell r="BI1905">
            <v>80</v>
          </cell>
          <cell r="BJ1905">
            <v>0</v>
          </cell>
        </row>
        <row r="1906">
          <cell r="D1906" t="str">
            <v>Vysoká škola zdravotníctva a sociálnej práce sv. Alžbety v Bratislave, n. o.</v>
          </cell>
          <cell r="E1906">
            <v>0</v>
          </cell>
          <cell r="AN1906">
            <v>79</v>
          </cell>
          <cell r="AO1906">
            <v>0</v>
          </cell>
          <cell r="AP1906">
            <v>0</v>
          </cell>
          <cell r="AQ1906">
            <v>0</v>
          </cell>
          <cell r="AR1906">
            <v>0</v>
          </cell>
          <cell r="BF1906">
            <v>0</v>
          </cell>
          <cell r="BG1906">
            <v>0</v>
          </cell>
          <cell r="BH1906">
            <v>0</v>
          </cell>
          <cell r="BI1906">
            <v>79</v>
          </cell>
          <cell r="BJ1906">
            <v>0</v>
          </cell>
        </row>
        <row r="1907">
          <cell r="D1907" t="str">
            <v>Vysoká škola zdravotníctva a sociálnej práce sv. Alžbety v Bratislave, n. o.</v>
          </cell>
          <cell r="E1907">
            <v>0</v>
          </cell>
          <cell r="AN1907">
            <v>81</v>
          </cell>
          <cell r="AO1907">
            <v>0</v>
          </cell>
          <cell r="AP1907">
            <v>0</v>
          </cell>
          <cell r="AQ1907">
            <v>0</v>
          </cell>
          <cell r="AR1907">
            <v>0</v>
          </cell>
          <cell r="BF1907">
            <v>0</v>
          </cell>
          <cell r="BG1907">
            <v>0</v>
          </cell>
          <cell r="BH1907">
            <v>0</v>
          </cell>
          <cell r="BI1907">
            <v>81</v>
          </cell>
          <cell r="BJ1907">
            <v>0</v>
          </cell>
        </row>
        <row r="1908">
          <cell r="D1908" t="str">
            <v>Vysoká škola zdravotníctva a sociálnej práce sv. Alžbety v Bratislave, n. o.</v>
          </cell>
          <cell r="E1908">
            <v>0</v>
          </cell>
          <cell r="AN1908">
            <v>146</v>
          </cell>
          <cell r="AO1908">
            <v>0</v>
          </cell>
          <cell r="AP1908">
            <v>0</v>
          </cell>
          <cell r="AQ1908">
            <v>0</v>
          </cell>
          <cell r="AR1908">
            <v>0</v>
          </cell>
          <cell r="BF1908">
            <v>0</v>
          </cell>
          <cell r="BG1908">
            <v>0</v>
          </cell>
          <cell r="BH1908">
            <v>0</v>
          </cell>
          <cell r="BI1908">
            <v>146</v>
          </cell>
          <cell r="BJ1908">
            <v>0</v>
          </cell>
        </row>
        <row r="1909">
          <cell r="D1909" t="str">
            <v>Vysoká škola zdravotníctva a sociálnej práce sv. Alžbety v Bratislave, n. o.</v>
          </cell>
          <cell r="E1909">
            <v>0</v>
          </cell>
          <cell r="AN1909">
            <v>4</v>
          </cell>
          <cell r="AO1909">
            <v>4</v>
          </cell>
          <cell r="AP1909">
            <v>0</v>
          </cell>
          <cell r="AQ1909">
            <v>0</v>
          </cell>
          <cell r="AR1909">
            <v>4</v>
          </cell>
          <cell r="BF1909">
            <v>6</v>
          </cell>
          <cell r="BG1909">
            <v>6</v>
          </cell>
          <cell r="BH1909">
            <v>5.419354838709677</v>
          </cell>
          <cell r="BI1909">
            <v>4</v>
          </cell>
          <cell r="BJ1909">
            <v>0</v>
          </cell>
        </row>
        <row r="1910">
          <cell r="D1910" t="str">
            <v>Vysoká škola zdravotníctva a sociálnej práce sv. Alžbety v Bratislave, n. o.</v>
          </cell>
          <cell r="E1910">
            <v>0</v>
          </cell>
          <cell r="AN1910">
            <v>123</v>
          </cell>
          <cell r="AO1910">
            <v>123</v>
          </cell>
          <cell r="AP1910">
            <v>123</v>
          </cell>
          <cell r="AQ1910">
            <v>0</v>
          </cell>
          <cell r="AR1910">
            <v>123</v>
          </cell>
          <cell r="BF1910">
            <v>104.4</v>
          </cell>
          <cell r="BG1910">
            <v>224.46</v>
          </cell>
          <cell r="BH1910">
            <v>224.46</v>
          </cell>
          <cell r="BI1910">
            <v>123</v>
          </cell>
          <cell r="BJ1910">
            <v>0</v>
          </cell>
        </row>
        <row r="1911">
          <cell r="D1911" t="str">
            <v>Vysoká škola zdravotníctva a sociálnej práce sv. Alžbety v Bratislave, n. o.</v>
          </cell>
          <cell r="E1911">
            <v>0</v>
          </cell>
          <cell r="AN1911">
            <v>92</v>
          </cell>
          <cell r="AO1911">
            <v>0</v>
          </cell>
          <cell r="AP1911">
            <v>0</v>
          </cell>
          <cell r="AQ1911">
            <v>0</v>
          </cell>
          <cell r="AR1911">
            <v>0</v>
          </cell>
          <cell r="BF1911">
            <v>0</v>
          </cell>
          <cell r="BG1911">
            <v>0</v>
          </cell>
          <cell r="BH1911">
            <v>0</v>
          </cell>
          <cell r="BI1911">
            <v>92</v>
          </cell>
          <cell r="BJ1911">
            <v>0</v>
          </cell>
        </row>
        <row r="1912">
          <cell r="D1912" t="str">
            <v>Technická univerzita v Košiciach</v>
          </cell>
          <cell r="E1912" t="str">
            <v>Stavebná fakulta</v>
          </cell>
          <cell r="AN1912">
            <v>1</v>
          </cell>
          <cell r="AO1912">
            <v>0</v>
          </cell>
          <cell r="AP1912">
            <v>0</v>
          </cell>
          <cell r="AQ1912">
            <v>0</v>
          </cell>
          <cell r="AR1912">
            <v>0</v>
          </cell>
          <cell r="BF1912">
            <v>0</v>
          </cell>
          <cell r="BG1912">
            <v>0</v>
          </cell>
          <cell r="BH1912">
            <v>0</v>
          </cell>
          <cell r="BI1912">
            <v>27</v>
          </cell>
          <cell r="BJ1912">
            <v>0</v>
          </cell>
        </row>
        <row r="1913">
          <cell r="D1913" t="str">
            <v>Technická univerzita v Košiciach</v>
          </cell>
          <cell r="E1913" t="str">
            <v>Stavebná fakulta</v>
          </cell>
          <cell r="AN1913">
            <v>10</v>
          </cell>
          <cell r="AO1913">
            <v>12</v>
          </cell>
          <cell r="AP1913">
            <v>12</v>
          </cell>
          <cell r="AQ1913">
            <v>10</v>
          </cell>
          <cell r="AR1913">
            <v>10</v>
          </cell>
          <cell r="BF1913">
            <v>15</v>
          </cell>
          <cell r="BG1913">
            <v>22.2</v>
          </cell>
          <cell r="BH1913">
            <v>22.2</v>
          </cell>
          <cell r="BI1913">
            <v>12</v>
          </cell>
          <cell r="BJ1913">
            <v>0</v>
          </cell>
        </row>
        <row r="1914">
          <cell r="D1914" t="str">
            <v>Technická univerzita v Košiciach</v>
          </cell>
          <cell r="E1914" t="str">
            <v>Stavebná fakulta</v>
          </cell>
          <cell r="AN1914">
            <v>19</v>
          </cell>
          <cell r="AO1914">
            <v>20</v>
          </cell>
          <cell r="AP1914">
            <v>0</v>
          </cell>
          <cell r="AQ1914">
            <v>0</v>
          </cell>
          <cell r="AR1914">
            <v>19</v>
          </cell>
          <cell r="BF1914">
            <v>28.5</v>
          </cell>
          <cell r="BG1914">
            <v>42.18</v>
          </cell>
          <cell r="BH1914">
            <v>38.935384615384621</v>
          </cell>
          <cell r="BI1914">
            <v>20</v>
          </cell>
          <cell r="BJ1914">
            <v>0</v>
          </cell>
        </row>
        <row r="1915">
          <cell r="D1915" t="str">
            <v>Trnavská univerzita v Trnave</v>
          </cell>
          <cell r="E1915" t="str">
            <v>Teologická fakulta</v>
          </cell>
          <cell r="AN1915">
            <v>0</v>
          </cell>
          <cell r="AO1915">
            <v>0</v>
          </cell>
          <cell r="AP1915">
            <v>0</v>
          </cell>
          <cell r="AQ1915">
            <v>0</v>
          </cell>
          <cell r="AR1915">
            <v>0</v>
          </cell>
          <cell r="BF1915">
            <v>0</v>
          </cell>
          <cell r="BG1915">
            <v>0</v>
          </cell>
          <cell r="BH1915">
            <v>0</v>
          </cell>
          <cell r="BI1915">
            <v>10</v>
          </cell>
          <cell r="BJ1915">
            <v>0</v>
          </cell>
        </row>
        <row r="1916">
          <cell r="D1916" t="str">
            <v>Trnavská univerzita v Trnave</v>
          </cell>
          <cell r="E1916" t="str">
            <v>Teologická fakulta</v>
          </cell>
          <cell r="AN1916">
            <v>11</v>
          </cell>
          <cell r="AO1916">
            <v>14</v>
          </cell>
          <cell r="AP1916">
            <v>0</v>
          </cell>
          <cell r="AQ1916">
            <v>0</v>
          </cell>
          <cell r="AR1916">
            <v>11</v>
          </cell>
          <cell r="BF1916">
            <v>16.5</v>
          </cell>
          <cell r="BG1916">
            <v>16.5</v>
          </cell>
          <cell r="BH1916">
            <v>14.666666666666666</v>
          </cell>
          <cell r="BI1916">
            <v>14</v>
          </cell>
          <cell r="BJ1916">
            <v>0</v>
          </cell>
        </row>
        <row r="1917">
          <cell r="D1917" t="str">
            <v>Trnavská univerzita v Trnave</v>
          </cell>
          <cell r="E1917" t="str">
            <v>Teologická fakulta</v>
          </cell>
          <cell r="AN1917">
            <v>0</v>
          </cell>
          <cell r="AO1917">
            <v>0</v>
          </cell>
          <cell r="AP1917">
            <v>0</v>
          </cell>
          <cell r="AQ1917">
            <v>0</v>
          </cell>
          <cell r="AR1917">
            <v>0</v>
          </cell>
          <cell r="BF1917">
            <v>0</v>
          </cell>
          <cell r="BG1917">
            <v>0</v>
          </cell>
          <cell r="BH1917">
            <v>0</v>
          </cell>
          <cell r="BI1917">
            <v>4</v>
          </cell>
          <cell r="BJ1917">
            <v>0</v>
          </cell>
        </row>
        <row r="1918">
          <cell r="D1918" t="str">
            <v>Trnavská univerzita v Trnave</v>
          </cell>
          <cell r="E1918" t="str">
            <v>Teologická fakulta</v>
          </cell>
          <cell r="AN1918">
            <v>9</v>
          </cell>
          <cell r="AO1918">
            <v>14</v>
          </cell>
          <cell r="AP1918">
            <v>0</v>
          </cell>
          <cell r="AQ1918">
            <v>0</v>
          </cell>
          <cell r="AR1918">
            <v>9</v>
          </cell>
          <cell r="BF1918">
            <v>7.5</v>
          </cell>
          <cell r="BG1918">
            <v>7.5</v>
          </cell>
          <cell r="BH1918">
            <v>7.5</v>
          </cell>
          <cell r="BI1918">
            <v>14</v>
          </cell>
          <cell r="BJ1918">
            <v>0</v>
          </cell>
        </row>
        <row r="1919">
          <cell r="D1919" t="str">
            <v>Trnavská univerzita v Trnave</v>
          </cell>
          <cell r="E1919" t="str">
            <v>Teologická fakulta</v>
          </cell>
          <cell r="AN1919">
            <v>3</v>
          </cell>
          <cell r="AO1919">
            <v>0</v>
          </cell>
          <cell r="AP1919">
            <v>0</v>
          </cell>
          <cell r="AQ1919">
            <v>0</v>
          </cell>
          <cell r="AR1919">
            <v>3</v>
          </cell>
          <cell r="BF1919">
            <v>12</v>
          </cell>
          <cell r="BG1919">
            <v>13.200000000000001</v>
          </cell>
          <cell r="BH1919">
            <v>13.200000000000001</v>
          </cell>
          <cell r="BI1919">
            <v>4</v>
          </cell>
          <cell r="BJ1919">
            <v>3</v>
          </cell>
        </row>
        <row r="1920">
          <cell r="D1920" t="str">
            <v>Slovenská zdravotnícka univerzita v Bratislave</v>
          </cell>
          <cell r="E1920" t="str">
            <v>Fakulta zdravotníctva so sídlom v Banskej Bystrici</v>
          </cell>
          <cell r="AN1920">
            <v>103</v>
          </cell>
          <cell r="AO1920">
            <v>110</v>
          </cell>
          <cell r="AP1920">
            <v>0</v>
          </cell>
          <cell r="AQ1920">
            <v>0</v>
          </cell>
          <cell r="AR1920">
            <v>103</v>
          </cell>
          <cell r="BF1920">
            <v>90.7</v>
          </cell>
          <cell r="BG1920">
            <v>195.005</v>
          </cell>
          <cell r="BH1920">
            <v>195.005</v>
          </cell>
          <cell r="BI1920">
            <v>110</v>
          </cell>
          <cell r="BJ1920">
            <v>0</v>
          </cell>
        </row>
        <row r="1921">
          <cell r="D1921" t="str">
            <v>Slovenská zdravotnícka univerzita v Bratislave</v>
          </cell>
          <cell r="E1921" t="str">
            <v>Fakulta zdravotníctva so sídlom v Banskej Bystrici</v>
          </cell>
          <cell r="AN1921">
            <v>70</v>
          </cell>
          <cell r="AO1921">
            <v>74</v>
          </cell>
          <cell r="AP1921">
            <v>0</v>
          </cell>
          <cell r="AQ1921">
            <v>0</v>
          </cell>
          <cell r="AR1921">
            <v>70</v>
          </cell>
          <cell r="BF1921">
            <v>60.7</v>
          </cell>
          <cell r="BG1921">
            <v>130.505</v>
          </cell>
          <cell r="BH1921">
            <v>130.505</v>
          </cell>
          <cell r="BI1921">
            <v>74</v>
          </cell>
          <cell r="BJ1921">
            <v>0</v>
          </cell>
        </row>
        <row r="1922">
          <cell r="D1922" t="str">
            <v>Trnavská univerzita v Trnave</v>
          </cell>
          <cell r="E1922" t="str">
            <v>Filozofická fakulta</v>
          </cell>
          <cell r="AN1922">
            <v>3</v>
          </cell>
          <cell r="AO1922">
            <v>0</v>
          </cell>
          <cell r="AP1922">
            <v>0</v>
          </cell>
          <cell r="AQ1922">
            <v>0</v>
          </cell>
          <cell r="AR1922">
            <v>3</v>
          </cell>
          <cell r="BF1922">
            <v>12</v>
          </cell>
          <cell r="BG1922">
            <v>13.200000000000001</v>
          </cell>
          <cell r="BH1922">
            <v>13.200000000000001</v>
          </cell>
          <cell r="BI1922">
            <v>3</v>
          </cell>
          <cell r="BJ1922">
            <v>3</v>
          </cell>
        </row>
        <row r="1923">
          <cell r="D1923" t="str">
            <v>Trnavská univerzita v Trnave</v>
          </cell>
          <cell r="E1923" t="str">
            <v>Filozofická fakulta</v>
          </cell>
          <cell r="AN1923">
            <v>0</v>
          </cell>
          <cell r="AO1923">
            <v>0</v>
          </cell>
          <cell r="AP1923">
            <v>0</v>
          </cell>
          <cell r="AQ1923">
            <v>0</v>
          </cell>
          <cell r="AR1923">
            <v>0</v>
          </cell>
          <cell r="BF1923">
            <v>0</v>
          </cell>
          <cell r="BG1923">
            <v>0</v>
          </cell>
          <cell r="BH1923">
            <v>0</v>
          </cell>
          <cell r="BI1923">
            <v>2</v>
          </cell>
          <cell r="BJ1923">
            <v>0</v>
          </cell>
        </row>
        <row r="1924">
          <cell r="D1924" t="str">
            <v>Trnavská univerzita v Trnave</v>
          </cell>
          <cell r="E1924" t="str">
            <v>Filozofická fakulta</v>
          </cell>
          <cell r="AN1924">
            <v>7</v>
          </cell>
          <cell r="AO1924">
            <v>10</v>
          </cell>
          <cell r="AP1924">
            <v>0</v>
          </cell>
          <cell r="AQ1924">
            <v>0</v>
          </cell>
          <cell r="AR1924">
            <v>7</v>
          </cell>
          <cell r="BF1924">
            <v>10.5</v>
          </cell>
          <cell r="BG1924">
            <v>10.5</v>
          </cell>
          <cell r="BH1924">
            <v>6.3</v>
          </cell>
          <cell r="BI1924">
            <v>10</v>
          </cell>
          <cell r="BJ1924">
            <v>0</v>
          </cell>
        </row>
        <row r="1925">
          <cell r="D1925" t="str">
            <v>Trnavská univerzita v Trnave</v>
          </cell>
          <cell r="E1925" t="str">
            <v>Filozofická fakulta</v>
          </cell>
          <cell r="AN1925">
            <v>0</v>
          </cell>
          <cell r="AO1925">
            <v>0</v>
          </cell>
          <cell r="AP1925">
            <v>0</v>
          </cell>
          <cell r="AQ1925">
            <v>0</v>
          </cell>
          <cell r="AR1925">
            <v>0</v>
          </cell>
          <cell r="BF1925">
            <v>0</v>
          </cell>
          <cell r="BG1925">
            <v>0</v>
          </cell>
          <cell r="BH1925">
            <v>0</v>
          </cell>
          <cell r="BI1925">
            <v>3</v>
          </cell>
          <cell r="BJ1925">
            <v>0</v>
          </cell>
        </row>
        <row r="1926">
          <cell r="D1926" t="str">
            <v>Trnavská univerzita v Trnave</v>
          </cell>
          <cell r="E1926" t="str">
            <v>Filozofická fakulta</v>
          </cell>
          <cell r="AN1926">
            <v>21</v>
          </cell>
          <cell r="AO1926">
            <v>23</v>
          </cell>
          <cell r="AP1926">
            <v>0</v>
          </cell>
          <cell r="AQ1926">
            <v>0</v>
          </cell>
          <cell r="AR1926">
            <v>21</v>
          </cell>
          <cell r="BF1926">
            <v>16.2</v>
          </cell>
          <cell r="BG1926">
            <v>16.2</v>
          </cell>
          <cell r="BH1926">
            <v>16.2</v>
          </cell>
          <cell r="BI1926">
            <v>23</v>
          </cell>
          <cell r="BJ1926">
            <v>0</v>
          </cell>
        </row>
        <row r="1927">
          <cell r="D1927" t="str">
            <v>Trnavská univerzita v Trnave</v>
          </cell>
          <cell r="E1927" t="str">
            <v>Filozofická fakulta</v>
          </cell>
          <cell r="AN1927">
            <v>0</v>
          </cell>
          <cell r="AO1927">
            <v>0</v>
          </cell>
          <cell r="AP1927">
            <v>0</v>
          </cell>
          <cell r="AQ1927">
            <v>0</v>
          </cell>
          <cell r="AR1927">
            <v>0</v>
          </cell>
          <cell r="BF1927">
            <v>0</v>
          </cell>
          <cell r="BG1927">
            <v>0</v>
          </cell>
          <cell r="BH1927">
            <v>0</v>
          </cell>
          <cell r="BI1927">
            <v>1</v>
          </cell>
          <cell r="BJ1927">
            <v>0</v>
          </cell>
        </row>
        <row r="1928">
          <cell r="D1928" t="str">
            <v>Trnavská univerzita v Trnave</v>
          </cell>
          <cell r="E1928" t="str">
            <v>Filozofická fakulta</v>
          </cell>
          <cell r="AN1928">
            <v>76</v>
          </cell>
          <cell r="AO1928">
            <v>88</v>
          </cell>
          <cell r="AP1928">
            <v>0</v>
          </cell>
          <cell r="AQ1928">
            <v>0</v>
          </cell>
          <cell r="AR1928">
            <v>76</v>
          </cell>
          <cell r="BF1928">
            <v>114</v>
          </cell>
          <cell r="BG1928">
            <v>114</v>
          </cell>
          <cell r="BH1928">
            <v>90.413793103448285</v>
          </cell>
          <cell r="BI1928">
            <v>88</v>
          </cell>
          <cell r="BJ1928">
            <v>0</v>
          </cell>
        </row>
        <row r="1929">
          <cell r="D1929" t="str">
            <v>Trnavská univerzita v Trnave</v>
          </cell>
          <cell r="E1929" t="str">
            <v>Filozofická fakulta</v>
          </cell>
          <cell r="AN1929">
            <v>31</v>
          </cell>
          <cell r="AO1929">
            <v>40</v>
          </cell>
          <cell r="AP1929">
            <v>0</v>
          </cell>
          <cell r="AQ1929">
            <v>0</v>
          </cell>
          <cell r="AR1929">
            <v>31</v>
          </cell>
          <cell r="BF1929">
            <v>46.5</v>
          </cell>
          <cell r="BG1929">
            <v>46.5</v>
          </cell>
          <cell r="BH1929">
            <v>35.769230769230766</v>
          </cell>
          <cell r="BI1929">
            <v>40</v>
          </cell>
          <cell r="BJ1929">
            <v>0</v>
          </cell>
        </row>
        <row r="1930">
          <cell r="D1930" t="str">
            <v>Trnavská univerzita v Trnave</v>
          </cell>
          <cell r="E1930" t="str">
            <v>Filozofická fakulta</v>
          </cell>
          <cell r="AN1930">
            <v>0</v>
          </cell>
          <cell r="AO1930">
            <v>0</v>
          </cell>
          <cell r="AP1930">
            <v>0</v>
          </cell>
          <cell r="AQ1930">
            <v>0</v>
          </cell>
          <cell r="AR1930">
            <v>0</v>
          </cell>
          <cell r="BF1930">
            <v>0</v>
          </cell>
          <cell r="BG1930">
            <v>0</v>
          </cell>
          <cell r="BH1930">
            <v>0</v>
          </cell>
          <cell r="BI1930">
            <v>5</v>
          </cell>
          <cell r="BJ1930">
            <v>0</v>
          </cell>
        </row>
        <row r="1931">
          <cell r="D1931" t="str">
            <v>Trnavská univerzita v Trnave</v>
          </cell>
          <cell r="E1931" t="str">
            <v>Filozofická fakulta</v>
          </cell>
          <cell r="AN1931">
            <v>5</v>
          </cell>
          <cell r="AO1931">
            <v>8</v>
          </cell>
          <cell r="AP1931">
            <v>0</v>
          </cell>
          <cell r="AQ1931">
            <v>0</v>
          </cell>
          <cell r="AR1931">
            <v>5</v>
          </cell>
          <cell r="BF1931">
            <v>3.5</v>
          </cell>
          <cell r="BG1931">
            <v>3.64</v>
          </cell>
          <cell r="BH1931">
            <v>3.4014814814814813</v>
          </cell>
          <cell r="BI1931">
            <v>8</v>
          </cell>
          <cell r="BJ1931">
            <v>0</v>
          </cell>
        </row>
        <row r="1932">
          <cell r="D1932" t="str">
            <v>Trnavská univerzita v Trnave</v>
          </cell>
          <cell r="E1932" t="str">
            <v>Filozofická fakulta</v>
          </cell>
          <cell r="AN1932">
            <v>21</v>
          </cell>
          <cell r="AO1932">
            <v>27</v>
          </cell>
          <cell r="AP1932">
            <v>0</v>
          </cell>
          <cell r="AQ1932">
            <v>0</v>
          </cell>
          <cell r="AR1932">
            <v>21</v>
          </cell>
          <cell r="BF1932">
            <v>16.2</v>
          </cell>
          <cell r="BG1932">
            <v>16.2</v>
          </cell>
          <cell r="BH1932">
            <v>16.2</v>
          </cell>
          <cell r="BI1932">
            <v>27</v>
          </cell>
          <cell r="BJ1932">
            <v>0</v>
          </cell>
        </row>
        <row r="1933">
          <cell r="D1933" t="str">
            <v>Trnavská univerzita v Trnave</v>
          </cell>
          <cell r="E1933" t="str">
            <v>Filozofická fakulta</v>
          </cell>
          <cell r="AN1933">
            <v>47</v>
          </cell>
          <cell r="AO1933">
            <v>49</v>
          </cell>
          <cell r="AP1933">
            <v>0</v>
          </cell>
          <cell r="AQ1933">
            <v>0</v>
          </cell>
          <cell r="AR1933">
            <v>47</v>
          </cell>
          <cell r="BF1933">
            <v>38</v>
          </cell>
          <cell r="BG1933">
            <v>38</v>
          </cell>
          <cell r="BH1933">
            <v>38</v>
          </cell>
          <cell r="BI1933">
            <v>49</v>
          </cell>
          <cell r="BJ1933">
            <v>0</v>
          </cell>
        </row>
        <row r="1934">
          <cell r="D1934" t="str">
            <v>Trnavská univerzita v Trnave</v>
          </cell>
          <cell r="E1934" t="str">
            <v>Filozofická fakulta</v>
          </cell>
          <cell r="AN1934">
            <v>11</v>
          </cell>
          <cell r="AO1934">
            <v>12</v>
          </cell>
          <cell r="AP1934">
            <v>0</v>
          </cell>
          <cell r="AQ1934">
            <v>0</v>
          </cell>
          <cell r="AR1934">
            <v>11</v>
          </cell>
          <cell r="BF1934">
            <v>9.5</v>
          </cell>
          <cell r="BG1934">
            <v>9.5</v>
          </cell>
          <cell r="BH1934">
            <v>9.5</v>
          </cell>
          <cell r="BI1934">
            <v>12</v>
          </cell>
          <cell r="BJ1934">
            <v>0</v>
          </cell>
        </row>
        <row r="1935">
          <cell r="D1935" t="str">
            <v>Trnavská univerzita v Trnave</v>
          </cell>
          <cell r="E1935" t="str">
            <v>Filozofická fakulta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BF1935">
            <v>0</v>
          </cell>
          <cell r="BG1935">
            <v>0</v>
          </cell>
          <cell r="BH1935">
            <v>0</v>
          </cell>
          <cell r="BI1935">
            <v>11</v>
          </cell>
          <cell r="BJ1935">
            <v>0</v>
          </cell>
        </row>
        <row r="1936">
          <cell r="D1936" t="str">
            <v>Trnavská univerzita v Trnave</v>
          </cell>
          <cell r="E1936" t="str">
            <v>Fakulta zdravotníctva a sociálnej práce</v>
          </cell>
          <cell r="AN1936">
            <v>4</v>
          </cell>
          <cell r="AO1936">
            <v>0</v>
          </cell>
          <cell r="AP1936">
            <v>0</v>
          </cell>
          <cell r="AQ1936">
            <v>0</v>
          </cell>
          <cell r="AR1936">
            <v>4</v>
          </cell>
          <cell r="BF1936">
            <v>16</v>
          </cell>
          <cell r="BG1936">
            <v>17.600000000000001</v>
          </cell>
          <cell r="BH1936">
            <v>17.600000000000001</v>
          </cell>
          <cell r="BI1936">
            <v>4</v>
          </cell>
          <cell r="BJ1936">
            <v>4</v>
          </cell>
        </row>
        <row r="1937">
          <cell r="D1937" t="str">
            <v>Trnavská univerzita v Trnave</v>
          </cell>
          <cell r="E1937" t="str">
            <v>Fakulta zdravotníctva a sociálnej práce</v>
          </cell>
          <cell r="AN1937">
            <v>0</v>
          </cell>
          <cell r="AO1937">
            <v>0</v>
          </cell>
          <cell r="AP1937">
            <v>0</v>
          </cell>
          <cell r="AQ1937">
            <v>0</v>
          </cell>
          <cell r="AR1937">
            <v>0</v>
          </cell>
          <cell r="BF1937">
            <v>0</v>
          </cell>
          <cell r="BG1937">
            <v>0</v>
          </cell>
          <cell r="BH1937">
            <v>0</v>
          </cell>
          <cell r="BI1937">
            <v>25</v>
          </cell>
          <cell r="BJ1937">
            <v>0</v>
          </cell>
        </row>
        <row r="1938">
          <cell r="D1938" t="str">
            <v>Trnavská univerzita v Trnave</v>
          </cell>
          <cell r="E1938" t="str">
            <v>Fakulta zdravotníctva a sociálnej práce</v>
          </cell>
          <cell r="AN1938">
            <v>4</v>
          </cell>
          <cell r="AO1938">
            <v>0</v>
          </cell>
          <cell r="AP1938">
            <v>0</v>
          </cell>
          <cell r="AQ1938">
            <v>0</v>
          </cell>
          <cell r="AR1938">
            <v>4</v>
          </cell>
          <cell r="BF1938">
            <v>16</v>
          </cell>
          <cell r="BG1938">
            <v>34.08</v>
          </cell>
          <cell r="BH1938">
            <v>34.08</v>
          </cell>
          <cell r="BI1938">
            <v>4</v>
          </cell>
          <cell r="BJ1938">
            <v>4</v>
          </cell>
        </row>
        <row r="1939">
          <cell r="D1939" t="str">
            <v>Trnavská univerzita v Trnave</v>
          </cell>
          <cell r="E1939" t="str">
            <v>Fakulta zdravotníctva a sociálnej práce</v>
          </cell>
          <cell r="AN1939">
            <v>238</v>
          </cell>
          <cell r="AO1939">
            <v>239</v>
          </cell>
          <cell r="AP1939">
            <v>239</v>
          </cell>
          <cell r="AQ1939">
            <v>0</v>
          </cell>
          <cell r="AR1939">
            <v>238</v>
          </cell>
          <cell r="BF1939">
            <v>203.8</v>
          </cell>
          <cell r="BG1939">
            <v>438.17</v>
          </cell>
          <cell r="BH1939">
            <v>419.91291666666672</v>
          </cell>
          <cell r="BI1939">
            <v>239</v>
          </cell>
          <cell r="BJ1939">
            <v>0</v>
          </cell>
        </row>
        <row r="1940">
          <cell r="D1940" t="str">
            <v>Trnavská univerzita v Trnave</v>
          </cell>
          <cell r="E1940" t="str">
            <v>Fakulta zdravotníctva a sociálnej práce</v>
          </cell>
          <cell r="AN1940">
            <v>92</v>
          </cell>
          <cell r="AO1940">
            <v>99</v>
          </cell>
          <cell r="AP1940">
            <v>0</v>
          </cell>
          <cell r="AQ1940">
            <v>0</v>
          </cell>
          <cell r="AR1940">
            <v>92</v>
          </cell>
          <cell r="BF1940">
            <v>83.9</v>
          </cell>
          <cell r="BG1940">
            <v>124.17200000000001</v>
          </cell>
          <cell r="BH1940">
            <v>124.17200000000001</v>
          </cell>
          <cell r="BI1940">
            <v>99</v>
          </cell>
          <cell r="BJ1940">
            <v>0</v>
          </cell>
        </row>
        <row r="1941">
          <cell r="D1941" t="str">
            <v>Trnavská univerzita v Trnave</v>
          </cell>
          <cell r="E1941" t="str">
            <v>Fakulta zdravotníctva a sociálnej práce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BF1941">
            <v>0</v>
          </cell>
          <cell r="BG1941">
            <v>0</v>
          </cell>
          <cell r="BH1941">
            <v>0</v>
          </cell>
          <cell r="BI1941">
            <v>2</v>
          </cell>
          <cell r="BJ1941">
            <v>0</v>
          </cell>
        </row>
        <row r="1942">
          <cell r="D1942" t="str">
            <v>Trnavská univerzita v Trnave</v>
          </cell>
          <cell r="E1942" t="str">
            <v>Fakulta zdravotníctva a sociálnej práce</v>
          </cell>
          <cell r="AN1942">
            <v>0</v>
          </cell>
          <cell r="AO1942">
            <v>0</v>
          </cell>
          <cell r="AP1942">
            <v>0</v>
          </cell>
          <cell r="AQ1942">
            <v>0</v>
          </cell>
          <cell r="AR1942">
            <v>0</v>
          </cell>
          <cell r="BF1942">
            <v>0</v>
          </cell>
          <cell r="BG1942">
            <v>0</v>
          </cell>
          <cell r="BH1942">
            <v>0</v>
          </cell>
          <cell r="BI1942">
            <v>1</v>
          </cell>
          <cell r="BJ1942">
            <v>0</v>
          </cell>
        </row>
        <row r="1943">
          <cell r="D1943" t="str">
            <v>Trnavská univerzita v Trnave</v>
          </cell>
          <cell r="E1943" t="str">
            <v>Právnická fakulta</v>
          </cell>
          <cell r="AN1943">
            <v>2</v>
          </cell>
          <cell r="AO1943">
            <v>0</v>
          </cell>
          <cell r="AP1943">
            <v>0</v>
          </cell>
          <cell r="AQ1943">
            <v>0</v>
          </cell>
          <cell r="AR1943">
            <v>2</v>
          </cell>
          <cell r="BF1943">
            <v>8</v>
          </cell>
          <cell r="BG1943">
            <v>8.8000000000000007</v>
          </cell>
          <cell r="BH1943">
            <v>8.8000000000000007</v>
          </cell>
          <cell r="BI1943">
            <v>2</v>
          </cell>
          <cell r="BJ1943">
            <v>2</v>
          </cell>
        </row>
        <row r="1944">
          <cell r="D1944" t="str">
            <v>Trnavská univerzita v Trnave</v>
          </cell>
          <cell r="E1944" t="str">
            <v>Právnická fakulta</v>
          </cell>
          <cell r="AN1944">
            <v>3</v>
          </cell>
          <cell r="AO1944">
            <v>0</v>
          </cell>
          <cell r="AP1944">
            <v>0</v>
          </cell>
          <cell r="AQ1944">
            <v>0</v>
          </cell>
          <cell r="AR1944">
            <v>3</v>
          </cell>
          <cell r="BF1944">
            <v>12</v>
          </cell>
          <cell r="BG1944">
            <v>13.200000000000001</v>
          </cell>
          <cell r="BH1944">
            <v>13.200000000000001</v>
          </cell>
          <cell r="BI1944">
            <v>3</v>
          </cell>
          <cell r="BJ1944">
            <v>3</v>
          </cell>
        </row>
        <row r="1945">
          <cell r="D1945" t="str">
            <v>Trnavská univerzita v Trnave</v>
          </cell>
          <cell r="E1945" t="str">
            <v>Právnická fakulta</v>
          </cell>
          <cell r="AN1945">
            <v>3</v>
          </cell>
          <cell r="AO1945">
            <v>0</v>
          </cell>
          <cell r="AP1945">
            <v>0</v>
          </cell>
          <cell r="AQ1945">
            <v>0</v>
          </cell>
          <cell r="AR1945">
            <v>3</v>
          </cell>
          <cell r="BF1945">
            <v>12</v>
          </cell>
          <cell r="BG1945">
            <v>13.200000000000001</v>
          </cell>
          <cell r="BH1945">
            <v>13.200000000000001</v>
          </cell>
          <cell r="BI1945">
            <v>3</v>
          </cell>
          <cell r="BJ1945">
            <v>3</v>
          </cell>
        </row>
        <row r="1946">
          <cell r="D1946" t="str">
            <v>Slovenská zdravotnícka univerzita v Bratislave</v>
          </cell>
          <cell r="E1946" t="str">
            <v>Fakulta verejného zdravotníctva</v>
          </cell>
          <cell r="AN1946">
            <v>5</v>
          </cell>
          <cell r="AO1946">
            <v>0</v>
          </cell>
          <cell r="AP1946">
            <v>0</v>
          </cell>
          <cell r="AQ1946">
            <v>0</v>
          </cell>
          <cell r="AR1946">
            <v>0</v>
          </cell>
          <cell r="BF1946">
            <v>0</v>
          </cell>
          <cell r="BG1946">
            <v>0</v>
          </cell>
          <cell r="BH1946">
            <v>0</v>
          </cell>
          <cell r="BI1946">
            <v>13</v>
          </cell>
          <cell r="BJ1946">
            <v>0</v>
          </cell>
        </row>
        <row r="1947">
          <cell r="D1947" t="str">
            <v>Slovenská zdravotnícka univerzita v Bratislave</v>
          </cell>
          <cell r="E1947" t="str">
            <v>Fakulta verejného zdravotníctva</v>
          </cell>
          <cell r="AN1947">
            <v>2</v>
          </cell>
          <cell r="AO1947">
            <v>0</v>
          </cell>
          <cell r="AP1947">
            <v>0</v>
          </cell>
          <cell r="AQ1947">
            <v>0</v>
          </cell>
          <cell r="AR1947">
            <v>2</v>
          </cell>
          <cell r="BF1947">
            <v>8</v>
          </cell>
          <cell r="BG1947">
            <v>17.04</v>
          </cell>
          <cell r="BH1947">
            <v>17.04</v>
          </cell>
          <cell r="BI1947">
            <v>2</v>
          </cell>
          <cell r="BJ1947">
            <v>2</v>
          </cell>
        </row>
        <row r="1948">
          <cell r="D1948" t="str">
            <v>Slovenská zdravotnícka univerzita v Bratislave</v>
          </cell>
          <cell r="E1948" t="str">
            <v>Fakulta ošetrovateľstva a zdravotníckych odborných štúdií</v>
          </cell>
          <cell r="AN1948">
            <v>31</v>
          </cell>
          <cell r="AO1948">
            <v>0</v>
          </cell>
          <cell r="AP1948">
            <v>0</v>
          </cell>
          <cell r="AQ1948">
            <v>0</v>
          </cell>
          <cell r="AR1948">
            <v>0</v>
          </cell>
          <cell r="BF1948">
            <v>0</v>
          </cell>
          <cell r="BG1948">
            <v>0</v>
          </cell>
          <cell r="BH1948">
            <v>0</v>
          </cell>
          <cell r="BI1948">
            <v>31</v>
          </cell>
          <cell r="BJ1948">
            <v>0</v>
          </cell>
        </row>
        <row r="1949">
          <cell r="D1949" t="str">
            <v>Akadémia Policajného zboru</v>
          </cell>
          <cell r="E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0</v>
          </cell>
          <cell r="AR1949">
            <v>0</v>
          </cell>
          <cell r="BF1949">
            <v>0</v>
          </cell>
          <cell r="BG1949">
            <v>0</v>
          </cell>
          <cell r="BH1949">
            <v>0</v>
          </cell>
          <cell r="BI1949">
            <v>21</v>
          </cell>
          <cell r="BJ1949">
            <v>0</v>
          </cell>
        </row>
        <row r="1950">
          <cell r="D1950" t="str">
            <v>Akadémia Policajného zboru</v>
          </cell>
          <cell r="E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BF1950">
            <v>0</v>
          </cell>
          <cell r="BG1950">
            <v>0</v>
          </cell>
          <cell r="BH1950">
            <v>0</v>
          </cell>
          <cell r="BI1950">
            <v>197</v>
          </cell>
          <cell r="BJ1950">
            <v>0</v>
          </cell>
        </row>
        <row r="1951">
          <cell r="D1951" t="str">
            <v>Akadémia Policajného zboru</v>
          </cell>
          <cell r="E1951">
            <v>0</v>
          </cell>
          <cell r="AN1951">
            <v>130</v>
          </cell>
          <cell r="AO1951">
            <v>140</v>
          </cell>
          <cell r="AP1951">
            <v>0</v>
          </cell>
          <cell r="AQ1951">
            <v>0</v>
          </cell>
          <cell r="AR1951">
            <v>130</v>
          </cell>
          <cell r="BF1951">
            <v>112.6</v>
          </cell>
          <cell r="BG1951">
            <v>166.648</v>
          </cell>
          <cell r="BH1951">
            <v>166.648</v>
          </cell>
          <cell r="BI1951">
            <v>140</v>
          </cell>
          <cell r="BJ1951">
            <v>0</v>
          </cell>
        </row>
        <row r="1952">
          <cell r="D1952" t="str">
            <v>Akadémia Policajného zboru</v>
          </cell>
          <cell r="E1952">
            <v>0</v>
          </cell>
          <cell r="AN1952">
            <v>5</v>
          </cell>
          <cell r="AO1952">
            <v>0</v>
          </cell>
          <cell r="AP1952">
            <v>0</v>
          </cell>
          <cell r="AQ1952">
            <v>0</v>
          </cell>
          <cell r="AR1952">
            <v>5</v>
          </cell>
          <cell r="BF1952">
            <v>20</v>
          </cell>
          <cell r="BG1952">
            <v>42.599999999999994</v>
          </cell>
          <cell r="BH1952">
            <v>42.599999999999994</v>
          </cell>
          <cell r="BI1952">
            <v>5</v>
          </cell>
          <cell r="BJ1952">
            <v>5</v>
          </cell>
        </row>
        <row r="1953">
          <cell r="D1953" t="str">
            <v>Trnavská univerzita v Trnave</v>
          </cell>
          <cell r="E1953" t="str">
            <v>Pedagogická fakulta</v>
          </cell>
          <cell r="AN1953">
            <v>0</v>
          </cell>
          <cell r="AO1953">
            <v>0</v>
          </cell>
          <cell r="AP1953">
            <v>0</v>
          </cell>
          <cell r="AQ1953">
            <v>0</v>
          </cell>
          <cell r="AR1953">
            <v>0</v>
          </cell>
          <cell r="BF1953">
            <v>0</v>
          </cell>
          <cell r="BG1953">
            <v>0</v>
          </cell>
          <cell r="BH1953">
            <v>0</v>
          </cell>
          <cell r="BI1953">
            <v>68</v>
          </cell>
          <cell r="BJ1953">
            <v>0</v>
          </cell>
        </row>
        <row r="1954">
          <cell r="D1954" t="str">
            <v>Trnavská univerzita v Trnave</v>
          </cell>
          <cell r="E1954" t="str">
            <v>Pedagogická fakulta</v>
          </cell>
          <cell r="AN1954">
            <v>0</v>
          </cell>
          <cell r="AO1954">
            <v>0</v>
          </cell>
          <cell r="AP1954">
            <v>0</v>
          </cell>
          <cell r="AQ1954">
            <v>0</v>
          </cell>
          <cell r="AR1954">
            <v>0</v>
          </cell>
          <cell r="BF1954">
            <v>0</v>
          </cell>
          <cell r="BG1954">
            <v>0</v>
          </cell>
          <cell r="BH1954">
            <v>0</v>
          </cell>
          <cell r="BI1954">
            <v>5</v>
          </cell>
          <cell r="BJ1954">
            <v>0</v>
          </cell>
        </row>
        <row r="1955">
          <cell r="D1955" t="str">
            <v>Trnavská univerzita v Trnave</v>
          </cell>
          <cell r="E1955" t="str">
            <v>Pedagogická fakulta</v>
          </cell>
          <cell r="AN1955">
            <v>11</v>
          </cell>
          <cell r="AO1955">
            <v>11.5</v>
          </cell>
          <cell r="AP1955">
            <v>11.5</v>
          </cell>
          <cell r="AQ1955">
            <v>11</v>
          </cell>
          <cell r="AR1955">
            <v>11</v>
          </cell>
          <cell r="BF1955">
            <v>16.5</v>
          </cell>
          <cell r="BG1955">
            <v>19.634999999999998</v>
          </cell>
          <cell r="BH1955">
            <v>19.634999999999998</v>
          </cell>
          <cell r="BI1955">
            <v>11.5</v>
          </cell>
          <cell r="BJ1955">
            <v>0</v>
          </cell>
        </row>
        <row r="1956">
          <cell r="D1956" t="str">
            <v>Trnavská univerzita v Trnave</v>
          </cell>
          <cell r="E1956" t="str">
            <v>Pedagogická fakulta</v>
          </cell>
          <cell r="AN1956">
            <v>10</v>
          </cell>
          <cell r="AO1956">
            <v>10.5</v>
          </cell>
          <cell r="AP1956">
            <v>10.5</v>
          </cell>
          <cell r="AQ1956">
            <v>10</v>
          </cell>
          <cell r="AR1956">
            <v>10</v>
          </cell>
          <cell r="BF1956">
            <v>15</v>
          </cell>
          <cell r="BG1956">
            <v>17.849999999999998</v>
          </cell>
          <cell r="BH1956">
            <v>17.849999999999998</v>
          </cell>
          <cell r="BI1956">
            <v>10.5</v>
          </cell>
          <cell r="BJ1956">
            <v>0</v>
          </cell>
        </row>
        <row r="1957">
          <cell r="D1957" t="str">
            <v>Trnavská univerzita v Trnave</v>
          </cell>
          <cell r="E1957" t="str">
            <v>Pedagogická fakulta</v>
          </cell>
          <cell r="AN1957">
            <v>2</v>
          </cell>
          <cell r="AO1957">
            <v>0</v>
          </cell>
          <cell r="AP1957">
            <v>0</v>
          </cell>
          <cell r="AQ1957">
            <v>0</v>
          </cell>
          <cell r="AR1957">
            <v>2</v>
          </cell>
          <cell r="BF1957">
            <v>8</v>
          </cell>
          <cell r="BG1957">
            <v>8.8000000000000007</v>
          </cell>
          <cell r="BH1957">
            <v>8.8000000000000007</v>
          </cell>
          <cell r="BI1957">
            <v>2</v>
          </cell>
          <cell r="BJ1957">
            <v>2</v>
          </cell>
        </row>
        <row r="1958">
          <cell r="D1958" t="str">
            <v>Trnavská univerzita v Trnave</v>
          </cell>
          <cell r="E1958" t="str">
            <v>Pedagogická fakulta</v>
          </cell>
          <cell r="AN1958">
            <v>22</v>
          </cell>
          <cell r="AO1958">
            <v>26</v>
          </cell>
          <cell r="AP1958">
            <v>0</v>
          </cell>
          <cell r="AQ1958">
            <v>0</v>
          </cell>
          <cell r="AR1958">
            <v>22</v>
          </cell>
          <cell r="BF1958">
            <v>33</v>
          </cell>
          <cell r="BG1958">
            <v>70.95</v>
          </cell>
          <cell r="BH1958">
            <v>63.855000000000004</v>
          </cell>
          <cell r="BI1958">
            <v>26</v>
          </cell>
          <cell r="BJ1958">
            <v>0</v>
          </cell>
        </row>
        <row r="1959">
          <cell r="D1959" t="str">
            <v>Trnavská univerzita v Trnave</v>
          </cell>
          <cell r="E1959" t="str">
            <v>Pedagogická fakulta</v>
          </cell>
          <cell r="AN1959">
            <v>10</v>
          </cell>
          <cell r="AO1959">
            <v>11.5</v>
          </cell>
          <cell r="AP1959">
            <v>0</v>
          </cell>
          <cell r="AQ1959">
            <v>0</v>
          </cell>
          <cell r="AR1959">
            <v>10</v>
          </cell>
          <cell r="BF1959">
            <v>15</v>
          </cell>
          <cell r="BG1959">
            <v>16.350000000000001</v>
          </cell>
          <cell r="BH1959">
            <v>14.306250000000002</v>
          </cell>
          <cell r="BI1959">
            <v>11.5</v>
          </cell>
          <cell r="BJ1959">
            <v>0</v>
          </cell>
        </row>
        <row r="1960">
          <cell r="D1960" t="str">
            <v>Trnavská univerzita v Trnave</v>
          </cell>
          <cell r="E1960" t="str">
            <v>Pedagogická fakulta</v>
          </cell>
          <cell r="AN1960">
            <v>0</v>
          </cell>
          <cell r="AO1960">
            <v>0.5</v>
          </cell>
          <cell r="AP1960">
            <v>0</v>
          </cell>
          <cell r="AQ1960">
            <v>0</v>
          </cell>
          <cell r="AR1960">
            <v>0</v>
          </cell>
          <cell r="BF1960">
            <v>0</v>
          </cell>
          <cell r="BG1960">
            <v>0</v>
          </cell>
          <cell r="BH1960">
            <v>0</v>
          </cell>
          <cell r="BI1960">
            <v>0.5</v>
          </cell>
          <cell r="BJ1960">
            <v>0</v>
          </cell>
        </row>
        <row r="1961">
          <cell r="D1961" t="str">
            <v>Trnavská univerzita v Trnave</v>
          </cell>
          <cell r="E1961" t="str">
            <v>Pedagogická fakulta</v>
          </cell>
          <cell r="AN1961">
            <v>2</v>
          </cell>
          <cell r="AO1961">
            <v>0</v>
          </cell>
          <cell r="AP1961">
            <v>0</v>
          </cell>
          <cell r="AQ1961">
            <v>0</v>
          </cell>
          <cell r="AR1961">
            <v>2</v>
          </cell>
          <cell r="BF1961">
            <v>8</v>
          </cell>
          <cell r="BG1961">
            <v>8.8000000000000007</v>
          </cell>
          <cell r="BH1961">
            <v>8.8000000000000007</v>
          </cell>
          <cell r="BI1961">
            <v>2</v>
          </cell>
          <cell r="BJ1961">
            <v>2</v>
          </cell>
        </row>
        <row r="1962">
          <cell r="D1962" t="str">
            <v>Trnavská univerzita v Trnave</v>
          </cell>
          <cell r="E1962" t="str">
            <v>Pedagogická fakulta</v>
          </cell>
          <cell r="AN1962">
            <v>27.5</v>
          </cell>
          <cell r="AO1962">
            <v>28</v>
          </cell>
          <cell r="AP1962">
            <v>0</v>
          </cell>
          <cell r="AQ1962">
            <v>0</v>
          </cell>
          <cell r="AR1962">
            <v>27.5</v>
          </cell>
          <cell r="BF1962">
            <v>22.25</v>
          </cell>
          <cell r="BG1962">
            <v>24.252500000000001</v>
          </cell>
          <cell r="BH1962">
            <v>23.505224089635856</v>
          </cell>
          <cell r="BI1962">
            <v>28</v>
          </cell>
          <cell r="BJ1962">
            <v>0</v>
          </cell>
        </row>
        <row r="1963">
          <cell r="D1963" t="str">
            <v>Trnavská univerzita v Trnave</v>
          </cell>
          <cell r="E1963" t="str">
            <v>Pedagogická fakulta</v>
          </cell>
          <cell r="AN1963">
            <v>6</v>
          </cell>
          <cell r="AO1963">
            <v>6</v>
          </cell>
          <cell r="AP1963">
            <v>0</v>
          </cell>
          <cell r="AQ1963">
            <v>0</v>
          </cell>
          <cell r="AR1963">
            <v>6</v>
          </cell>
          <cell r="BF1963">
            <v>5.4</v>
          </cell>
          <cell r="BG1963">
            <v>5.886000000000001</v>
          </cell>
          <cell r="BH1963">
            <v>5.704638655462186</v>
          </cell>
          <cell r="BI1963">
            <v>6</v>
          </cell>
          <cell r="BJ1963">
            <v>0</v>
          </cell>
        </row>
        <row r="1964">
          <cell r="D1964" t="str">
            <v>Trnavská univerzita v Trnave</v>
          </cell>
          <cell r="E1964" t="str">
            <v>Pedagogická fakulta</v>
          </cell>
          <cell r="AN1964">
            <v>3</v>
          </cell>
          <cell r="AO1964">
            <v>0</v>
          </cell>
          <cell r="AP1964">
            <v>0</v>
          </cell>
          <cell r="AQ1964">
            <v>0</v>
          </cell>
          <cell r="AR1964">
            <v>3</v>
          </cell>
          <cell r="BF1964">
            <v>12</v>
          </cell>
          <cell r="BG1964">
            <v>13.200000000000001</v>
          </cell>
          <cell r="BH1964">
            <v>13.200000000000001</v>
          </cell>
          <cell r="BI1964">
            <v>3</v>
          </cell>
          <cell r="BJ1964">
            <v>3</v>
          </cell>
        </row>
        <row r="1965">
          <cell r="D1965" t="str">
            <v>Technická univerzita v Košiciach</v>
          </cell>
          <cell r="E1965" t="str">
            <v>Fakulta materiálov, metalurgie a recyklácie</v>
          </cell>
          <cell r="AN1965">
            <v>0</v>
          </cell>
          <cell r="AO1965">
            <v>0</v>
          </cell>
          <cell r="AP1965">
            <v>0</v>
          </cell>
          <cell r="AQ1965">
            <v>0</v>
          </cell>
          <cell r="AR1965">
            <v>0</v>
          </cell>
          <cell r="BF1965">
            <v>0</v>
          </cell>
          <cell r="BG1965">
            <v>0</v>
          </cell>
          <cell r="BH1965">
            <v>0</v>
          </cell>
          <cell r="BI1965">
            <v>2</v>
          </cell>
          <cell r="BJ1965">
            <v>0</v>
          </cell>
        </row>
        <row r="1966">
          <cell r="D1966" t="str">
            <v>Technická univerzita vo Zvolene</v>
          </cell>
          <cell r="E1966" t="str">
            <v>Fakulta ekológie a environmentalistiky</v>
          </cell>
          <cell r="AN1966">
            <v>0</v>
          </cell>
          <cell r="AO1966">
            <v>0</v>
          </cell>
          <cell r="AP1966">
            <v>0</v>
          </cell>
          <cell r="AQ1966">
            <v>0</v>
          </cell>
          <cell r="AR1966">
            <v>0</v>
          </cell>
          <cell r="BF1966">
            <v>0</v>
          </cell>
          <cell r="BG1966">
            <v>0</v>
          </cell>
          <cell r="BH1966">
            <v>0</v>
          </cell>
          <cell r="BI1966">
            <v>18</v>
          </cell>
          <cell r="BJ1966">
            <v>0</v>
          </cell>
        </row>
        <row r="1967">
          <cell r="D1967" t="str">
            <v>Technická univerzita vo Zvolene</v>
          </cell>
          <cell r="E1967" t="str">
            <v>Drevárska fakulta</v>
          </cell>
          <cell r="AN1967">
            <v>0</v>
          </cell>
          <cell r="AO1967">
            <v>0</v>
          </cell>
          <cell r="AP1967">
            <v>0</v>
          </cell>
          <cell r="AQ1967">
            <v>0</v>
          </cell>
          <cell r="AR1967">
            <v>0</v>
          </cell>
          <cell r="BF1967">
            <v>0</v>
          </cell>
          <cell r="BG1967">
            <v>0</v>
          </cell>
          <cell r="BH1967">
            <v>0</v>
          </cell>
          <cell r="BI1967">
            <v>15</v>
          </cell>
          <cell r="BJ1967">
            <v>0</v>
          </cell>
        </row>
        <row r="1968">
          <cell r="D1968" t="str">
            <v>Technická univerzita vo Zvolene</v>
          </cell>
          <cell r="E1968">
            <v>0</v>
          </cell>
          <cell r="AN1968">
            <v>0</v>
          </cell>
          <cell r="AO1968">
            <v>0</v>
          </cell>
          <cell r="AP1968">
            <v>0</v>
          </cell>
          <cell r="AQ1968">
            <v>0</v>
          </cell>
          <cell r="AR1968">
            <v>0</v>
          </cell>
          <cell r="BF1968">
            <v>0</v>
          </cell>
          <cell r="BG1968">
            <v>0</v>
          </cell>
          <cell r="BH1968">
            <v>0</v>
          </cell>
          <cell r="BI1968">
            <v>19</v>
          </cell>
          <cell r="BJ1968">
            <v>0</v>
          </cell>
        </row>
        <row r="1969">
          <cell r="D1969" t="str">
            <v>Technická univerzita vo Zvolene</v>
          </cell>
          <cell r="E1969" t="str">
            <v>Lesnícka fakulta</v>
          </cell>
          <cell r="AN1969">
            <v>7</v>
          </cell>
          <cell r="AO1969">
            <v>0</v>
          </cell>
          <cell r="AP1969">
            <v>0</v>
          </cell>
          <cell r="AQ1969">
            <v>0</v>
          </cell>
          <cell r="AR1969">
            <v>7</v>
          </cell>
          <cell r="BF1969">
            <v>28</v>
          </cell>
          <cell r="BG1969">
            <v>59.64</v>
          </cell>
          <cell r="BH1969">
            <v>29.82</v>
          </cell>
          <cell r="BI1969">
            <v>7</v>
          </cell>
          <cell r="BJ1969">
            <v>7</v>
          </cell>
        </row>
        <row r="1970">
          <cell r="D1970" t="str">
            <v>Technická univerzita vo Zvolene</v>
          </cell>
          <cell r="E1970" t="str">
            <v>Lesnícka fakulta</v>
          </cell>
          <cell r="AN1970">
            <v>0</v>
          </cell>
          <cell r="AO1970">
            <v>0</v>
          </cell>
          <cell r="AP1970">
            <v>0</v>
          </cell>
          <cell r="AQ1970">
            <v>0</v>
          </cell>
          <cell r="AR1970">
            <v>0</v>
          </cell>
          <cell r="BF1970">
            <v>0</v>
          </cell>
          <cell r="BG1970">
            <v>0</v>
          </cell>
          <cell r="BH1970">
            <v>0</v>
          </cell>
          <cell r="BI1970">
            <v>1</v>
          </cell>
          <cell r="BJ1970">
            <v>0</v>
          </cell>
        </row>
        <row r="1971">
          <cell r="D1971" t="str">
            <v>Technická univerzita vo Zvolene</v>
          </cell>
          <cell r="E1971" t="str">
            <v>Drevárska fakulta</v>
          </cell>
          <cell r="AN1971">
            <v>6</v>
          </cell>
          <cell r="AO1971">
            <v>0</v>
          </cell>
          <cell r="AP1971">
            <v>0</v>
          </cell>
          <cell r="AQ1971">
            <v>0</v>
          </cell>
          <cell r="AR1971">
            <v>6</v>
          </cell>
          <cell r="BF1971">
            <v>24</v>
          </cell>
          <cell r="BG1971">
            <v>26.400000000000002</v>
          </cell>
          <cell r="BH1971">
            <v>26.400000000000002</v>
          </cell>
          <cell r="BI1971">
            <v>6</v>
          </cell>
          <cell r="BJ1971">
            <v>6</v>
          </cell>
        </row>
        <row r="1972">
          <cell r="D1972" t="str">
            <v>Technická univerzita vo Zvolene</v>
          </cell>
          <cell r="E1972" t="str">
            <v>Fakulta ekológie a environmentalistiky</v>
          </cell>
          <cell r="AN1972">
            <v>0</v>
          </cell>
          <cell r="AO1972">
            <v>0</v>
          </cell>
          <cell r="AP1972">
            <v>0</v>
          </cell>
          <cell r="AQ1972">
            <v>0</v>
          </cell>
          <cell r="AR1972">
            <v>0</v>
          </cell>
          <cell r="BF1972">
            <v>0</v>
          </cell>
          <cell r="BG1972">
            <v>0</v>
          </cell>
          <cell r="BH1972">
            <v>0</v>
          </cell>
          <cell r="BI1972">
            <v>5</v>
          </cell>
          <cell r="BJ1972">
            <v>0</v>
          </cell>
        </row>
        <row r="1973">
          <cell r="D1973" t="str">
            <v>Technická univerzita vo Zvolene</v>
          </cell>
          <cell r="E1973" t="str">
            <v>Drevárska fakulta</v>
          </cell>
          <cell r="AN1973">
            <v>0</v>
          </cell>
          <cell r="AO1973">
            <v>0</v>
          </cell>
          <cell r="AP1973">
            <v>0</v>
          </cell>
          <cell r="AQ1973">
            <v>0</v>
          </cell>
          <cell r="AR1973">
            <v>0</v>
          </cell>
          <cell r="BF1973">
            <v>0</v>
          </cell>
          <cell r="BG1973">
            <v>0</v>
          </cell>
          <cell r="BH1973">
            <v>0</v>
          </cell>
          <cell r="BI1973">
            <v>5</v>
          </cell>
          <cell r="BJ1973">
            <v>0</v>
          </cell>
        </row>
        <row r="1974">
          <cell r="D1974" t="str">
            <v>Technická univerzita vo Zvolene</v>
          </cell>
          <cell r="E1974" t="str">
            <v>Lesnícka fakulta</v>
          </cell>
          <cell r="AN1974">
            <v>6</v>
          </cell>
          <cell r="AO1974">
            <v>0</v>
          </cell>
          <cell r="AP1974">
            <v>0</v>
          </cell>
          <cell r="AQ1974">
            <v>0</v>
          </cell>
          <cell r="AR1974">
            <v>6</v>
          </cell>
          <cell r="BF1974">
            <v>24</v>
          </cell>
          <cell r="BG1974">
            <v>51.12</v>
          </cell>
          <cell r="BH1974">
            <v>51.12</v>
          </cell>
          <cell r="BI1974">
            <v>6</v>
          </cell>
          <cell r="BJ1974">
            <v>6</v>
          </cell>
        </row>
        <row r="1975">
          <cell r="D1975" t="str">
            <v>Technická univerzita vo Zvolene</v>
          </cell>
          <cell r="E1975" t="str">
            <v>Fakulta ekológie a environmentalistiky</v>
          </cell>
          <cell r="AN1975">
            <v>27</v>
          </cell>
          <cell r="AO1975">
            <v>28</v>
          </cell>
          <cell r="AP1975">
            <v>0</v>
          </cell>
          <cell r="AQ1975">
            <v>0</v>
          </cell>
          <cell r="AR1975">
            <v>27</v>
          </cell>
          <cell r="BF1975">
            <v>40.5</v>
          </cell>
          <cell r="BG1975">
            <v>59.94</v>
          </cell>
          <cell r="BH1975">
            <v>53.945999999999998</v>
          </cell>
          <cell r="BI1975">
            <v>28</v>
          </cell>
          <cell r="BJ1975">
            <v>0</v>
          </cell>
        </row>
        <row r="1976">
          <cell r="D1976" t="str">
            <v>Technická univerzita vo Zvolene</v>
          </cell>
          <cell r="E1976" t="str">
            <v>Lesnícka fakulta</v>
          </cell>
          <cell r="AN1976">
            <v>4</v>
          </cell>
          <cell r="AO1976">
            <v>0</v>
          </cell>
          <cell r="AP1976">
            <v>0</v>
          </cell>
          <cell r="AQ1976">
            <v>0</v>
          </cell>
          <cell r="AR1976">
            <v>4</v>
          </cell>
          <cell r="BF1976">
            <v>16</v>
          </cell>
          <cell r="BG1976">
            <v>34.08</v>
          </cell>
          <cell r="BH1976">
            <v>34.08</v>
          </cell>
          <cell r="BI1976">
            <v>4</v>
          </cell>
          <cell r="BJ1976">
            <v>4</v>
          </cell>
        </row>
        <row r="1977">
          <cell r="D1977" t="str">
            <v>Technická univerzita vo Zvolene</v>
          </cell>
          <cell r="E1977" t="str">
            <v>Drevárska fakulta</v>
          </cell>
          <cell r="AN1977">
            <v>5</v>
          </cell>
          <cell r="AO1977">
            <v>0</v>
          </cell>
          <cell r="AP1977">
            <v>0</v>
          </cell>
          <cell r="AQ1977">
            <v>5</v>
          </cell>
          <cell r="AR1977">
            <v>5</v>
          </cell>
          <cell r="BF1977">
            <v>20</v>
          </cell>
          <cell r="BG1977">
            <v>42.599999999999994</v>
          </cell>
          <cell r="BH1977">
            <v>42.599999999999994</v>
          </cell>
          <cell r="BI1977">
            <v>5</v>
          </cell>
          <cell r="BJ1977">
            <v>5</v>
          </cell>
        </row>
        <row r="1978">
          <cell r="D1978" t="str">
            <v>Technická univerzita vo Zvolene</v>
          </cell>
          <cell r="E1978" t="str">
            <v>Drevárska fakulta</v>
          </cell>
          <cell r="AN1978">
            <v>75</v>
          </cell>
          <cell r="AO1978">
            <v>78</v>
          </cell>
          <cell r="AP1978">
            <v>0</v>
          </cell>
          <cell r="AQ1978">
            <v>0</v>
          </cell>
          <cell r="AR1978">
            <v>75</v>
          </cell>
          <cell r="BF1978">
            <v>112.5</v>
          </cell>
          <cell r="BG1978">
            <v>117</v>
          </cell>
          <cell r="BH1978">
            <v>88.346938775510196</v>
          </cell>
          <cell r="BI1978">
            <v>78</v>
          </cell>
          <cell r="BJ1978">
            <v>0</v>
          </cell>
        </row>
        <row r="1979">
          <cell r="D1979" t="str">
            <v>Technická univerzita vo Zvolene</v>
          </cell>
          <cell r="E1979" t="str">
            <v>Drevárska fakulta</v>
          </cell>
          <cell r="AN1979">
            <v>4</v>
          </cell>
          <cell r="AO1979">
            <v>0</v>
          </cell>
          <cell r="AP1979">
            <v>0</v>
          </cell>
          <cell r="AQ1979">
            <v>0</v>
          </cell>
          <cell r="AR1979">
            <v>4</v>
          </cell>
          <cell r="BF1979">
            <v>16</v>
          </cell>
          <cell r="BG1979">
            <v>34.08</v>
          </cell>
          <cell r="BH1979">
            <v>34.08</v>
          </cell>
          <cell r="BI1979">
            <v>4</v>
          </cell>
          <cell r="BJ1979">
            <v>4</v>
          </cell>
        </row>
        <row r="1980">
          <cell r="D1980" t="str">
            <v>Technická univerzita vo Zvolene</v>
          </cell>
          <cell r="E1980" t="str">
            <v>Lesnícka fakulta</v>
          </cell>
          <cell r="AN1980">
            <v>1</v>
          </cell>
          <cell r="AO1980">
            <v>0</v>
          </cell>
          <cell r="AP1980">
            <v>0</v>
          </cell>
          <cell r="AQ1980">
            <v>0</v>
          </cell>
          <cell r="AR1980">
            <v>1</v>
          </cell>
          <cell r="BF1980">
            <v>4</v>
          </cell>
          <cell r="BG1980">
            <v>8.52</v>
          </cell>
          <cell r="BH1980">
            <v>8.52</v>
          </cell>
          <cell r="BI1980">
            <v>1</v>
          </cell>
          <cell r="BJ1980">
            <v>1</v>
          </cell>
        </row>
        <row r="1981">
          <cell r="D1981" t="str">
            <v>Technická univerzita vo Zvolene</v>
          </cell>
          <cell r="E1981" t="str">
            <v>Drevárska fakulta</v>
          </cell>
          <cell r="AN1981">
            <v>0</v>
          </cell>
          <cell r="AO1981">
            <v>0</v>
          </cell>
          <cell r="AP1981">
            <v>0</v>
          </cell>
          <cell r="AQ1981">
            <v>0</v>
          </cell>
          <cell r="AR1981">
            <v>0</v>
          </cell>
          <cell r="BF1981">
            <v>0</v>
          </cell>
          <cell r="BG1981">
            <v>0</v>
          </cell>
          <cell r="BH1981">
            <v>0</v>
          </cell>
          <cell r="BI1981">
            <v>13</v>
          </cell>
          <cell r="BJ1981">
            <v>0</v>
          </cell>
        </row>
        <row r="1982">
          <cell r="D1982" t="str">
            <v>Technická univerzita vo Zvolene</v>
          </cell>
          <cell r="E1982" t="str">
            <v>Drevárska fakulta</v>
          </cell>
          <cell r="AN1982">
            <v>0</v>
          </cell>
          <cell r="AO1982">
            <v>0</v>
          </cell>
          <cell r="AP1982">
            <v>0</v>
          </cell>
          <cell r="AQ1982">
            <v>0</v>
          </cell>
          <cell r="AR1982">
            <v>0</v>
          </cell>
          <cell r="BF1982">
            <v>0</v>
          </cell>
          <cell r="BG1982">
            <v>0</v>
          </cell>
          <cell r="BH1982">
            <v>0</v>
          </cell>
          <cell r="BI1982">
            <v>22</v>
          </cell>
          <cell r="BJ1982">
            <v>0</v>
          </cell>
        </row>
        <row r="1983">
          <cell r="D1983" t="str">
            <v>Technická univerzita vo Zvolene</v>
          </cell>
          <cell r="E1983" t="str">
            <v>Drevárska fakulta</v>
          </cell>
          <cell r="AN1983">
            <v>41</v>
          </cell>
          <cell r="AO1983">
            <v>44</v>
          </cell>
          <cell r="AP1983">
            <v>0</v>
          </cell>
          <cell r="AQ1983">
            <v>0</v>
          </cell>
          <cell r="AR1983">
            <v>41</v>
          </cell>
          <cell r="BF1983">
            <v>61.5</v>
          </cell>
          <cell r="BG1983">
            <v>91.02</v>
          </cell>
          <cell r="BH1983">
            <v>83.434999999999988</v>
          </cell>
          <cell r="BI1983">
            <v>44</v>
          </cell>
          <cell r="BJ1983">
            <v>0</v>
          </cell>
        </row>
        <row r="1984">
          <cell r="D1984" t="str">
            <v>Technická univerzita vo Zvolene</v>
          </cell>
          <cell r="E1984" t="str">
            <v>Lesnícka fakulta</v>
          </cell>
          <cell r="AN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BF1984">
            <v>0</v>
          </cell>
          <cell r="BG1984">
            <v>0</v>
          </cell>
          <cell r="BH1984">
            <v>0</v>
          </cell>
          <cell r="BI1984">
            <v>26</v>
          </cell>
          <cell r="BJ1984">
            <v>0</v>
          </cell>
        </row>
        <row r="1985">
          <cell r="D1985" t="str">
            <v>Technická univerzita vo Zvolene</v>
          </cell>
          <cell r="E1985" t="str">
            <v>Lesnícka fakulta</v>
          </cell>
          <cell r="AN1985">
            <v>0</v>
          </cell>
          <cell r="AO1985">
            <v>1</v>
          </cell>
          <cell r="AP1985">
            <v>0</v>
          </cell>
          <cell r="AQ1985">
            <v>0</v>
          </cell>
          <cell r="AR1985">
            <v>0</v>
          </cell>
          <cell r="BF1985">
            <v>0</v>
          </cell>
          <cell r="BG1985">
            <v>0</v>
          </cell>
          <cell r="BH1985">
            <v>0</v>
          </cell>
          <cell r="BI1985">
            <v>1</v>
          </cell>
          <cell r="BJ1985">
            <v>0</v>
          </cell>
        </row>
        <row r="1986">
          <cell r="D1986" t="str">
            <v>Technická univerzita vo Zvolene</v>
          </cell>
          <cell r="E1986" t="str">
            <v>Lesnícka fakulta</v>
          </cell>
          <cell r="AN1986">
            <v>0</v>
          </cell>
          <cell r="AO1986">
            <v>0</v>
          </cell>
          <cell r="AP1986">
            <v>0</v>
          </cell>
          <cell r="AQ1986">
            <v>0</v>
          </cell>
          <cell r="AR1986">
            <v>0</v>
          </cell>
          <cell r="BF1986">
            <v>0</v>
          </cell>
          <cell r="BG1986">
            <v>0</v>
          </cell>
          <cell r="BH1986">
            <v>0</v>
          </cell>
          <cell r="BI1986">
            <v>56</v>
          </cell>
          <cell r="BJ1986">
            <v>0</v>
          </cell>
        </row>
        <row r="1987">
          <cell r="D1987" t="str">
            <v>Technická univerzita vo Zvolene</v>
          </cell>
          <cell r="E1987" t="str">
            <v>Fakulta techniky</v>
          </cell>
          <cell r="AN1987">
            <v>0</v>
          </cell>
          <cell r="AO1987">
            <v>0</v>
          </cell>
          <cell r="AP1987">
            <v>0</v>
          </cell>
          <cell r="AQ1987">
            <v>0</v>
          </cell>
          <cell r="AR1987">
            <v>0</v>
          </cell>
          <cell r="BF1987">
            <v>0</v>
          </cell>
          <cell r="BG1987">
            <v>0</v>
          </cell>
          <cell r="BH1987">
            <v>0</v>
          </cell>
          <cell r="BI1987">
            <v>18</v>
          </cell>
          <cell r="BJ1987">
            <v>0</v>
          </cell>
        </row>
        <row r="1988">
          <cell r="D1988" t="str">
            <v>Technická univerzita vo Zvolene</v>
          </cell>
          <cell r="E1988" t="str">
            <v>Fakulta techniky</v>
          </cell>
          <cell r="AN1988">
            <v>41</v>
          </cell>
          <cell r="AO1988">
            <v>47</v>
          </cell>
          <cell r="AP1988">
            <v>47</v>
          </cell>
          <cell r="AQ1988">
            <v>41</v>
          </cell>
          <cell r="AR1988">
            <v>41</v>
          </cell>
          <cell r="BF1988">
            <v>34.4</v>
          </cell>
          <cell r="BG1988">
            <v>50.911999999999999</v>
          </cell>
          <cell r="BH1988">
            <v>50.911999999999999</v>
          </cell>
          <cell r="BI1988">
            <v>47</v>
          </cell>
          <cell r="BJ1988">
            <v>0</v>
          </cell>
        </row>
        <row r="1989">
          <cell r="D1989" t="str">
            <v>Technická univerzita vo Zvolene</v>
          </cell>
          <cell r="E1989" t="str">
            <v>Drevárska fakulta</v>
          </cell>
          <cell r="AN1989">
            <v>69</v>
          </cell>
          <cell r="AO1989">
            <v>82</v>
          </cell>
          <cell r="AP1989">
            <v>82</v>
          </cell>
          <cell r="AQ1989">
            <v>69</v>
          </cell>
          <cell r="AR1989">
            <v>69</v>
          </cell>
          <cell r="BF1989">
            <v>57.599999999999994</v>
          </cell>
          <cell r="BG1989">
            <v>85.24799999999999</v>
          </cell>
          <cell r="BH1989">
            <v>85.24799999999999</v>
          </cell>
          <cell r="BI1989">
            <v>82</v>
          </cell>
          <cell r="BJ1989">
            <v>0</v>
          </cell>
        </row>
        <row r="1990">
          <cell r="D1990" t="str">
            <v>Technická univerzita vo Zvolene</v>
          </cell>
          <cell r="E1990" t="str">
            <v>Fakulta ekológie a environmentalistiky</v>
          </cell>
          <cell r="AN1990">
            <v>62</v>
          </cell>
          <cell r="AO1990">
            <v>71</v>
          </cell>
          <cell r="AP1990">
            <v>0</v>
          </cell>
          <cell r="AQ1990">
            <v>0</v>
          </cell>
          <cell r="AR1990">
            <v>62</v>
          </cell>
          <cell r="BF1990">
            <v>54.2</v>
          </cell>
          <cell r="BG1990">
            <v>80.216000000000008</v>
          </cell>
          <cell r="BH1990">
            <v>68.517833333333343</v>
          </cell>
          <cell r="BI1990">
            <v>71</v>
          </cell>
          <cell r="BJ1990">
            <v>0</v>
          </cell>
        </row>
        <row r="1991">
          <cell r="D1991" t="str">
            <v>Technická univerzita vo Zvolene</v>
          </cell>
          <cell r="E1991" t="str">
            <v>Drevárska fakulta</v>
          </cell>
          <cell r="AN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BF1991">
            <v>0</v>
          </cell>
          <cell r="BG1991">
            <v>0</v>
          </cell>
          <cell r="BH1991">
            <v>0</v>
          </cell>
          <cell r="BI1991">
            <v>11</v>
          </cell>
          <cell r="BJ1991">
            <v>0</v>
          </cell>
        </row>
        <row r="1992">
          <cell r="D1992" t="str">
            <v>Technická univerzita vo Zvolene</v>
          </cell>
          <cell r="E1992" t="str">
            <v>Drevárska fakulta</v>
          </cell>
          <cell r="AN1992">
            <v>8</v>
          </cell>
          <cell r="AO1992">
            <v>11</v>
          </cell>
          <cell r="AP1992">
            <v>11</v>
          </cell>
          <cell r="AQ1992">
            <v>8</v>
          </cell>
          <cell r="AR1992">
            <v>8</v>
          </cell>
          <cell r="BF1992">
            <v>6.8</v>
          </cell>
          <cell r="BG1992">
            <v>10.064</v>
          </cell>
          <cell r="BH1992">
            <v>10.064</v>
          </cell>
          <cell r="BI1992">
            <v>11</v>
          </cell>
          <cell r="BJ1992">
            <v>0</v>
          </cell>
        </row>
        <row r="1993">
          <cell r="D1993" t="str">
            <v>Technická univerzita vo Zvolene</v>
          </cell>
          <cell r="E1993" t="str">
            <v>Fakulta ekológie a environmentalistiky</v>
          </cell>
          <cell r="AN1993">
            <v>21</v>
          </cell>
          <cell r="AO1993">
            <v>23</v>
          </cell>
          <cell r="AP1993">
            <v>23</v>
          </cell>
          <cell r="AQ1993">
            <v>21</v>
          </cell>
          <cell r="AR1993">
            <v>21</v>
          </cell>
          <cell r="BF1993">
            <v>16.799999999999997</v>
          </cell>
          <cell r="BG1993">
            <v>24.863999999999997</v>
          </cell>
          <cell r="BH1993">
            <v>24.863999999999997</v>
          </cell>
          <cell r="BI1993">
            <v>23</v>
          </cell>
          <cell r="BJ1993">
            <v>0</v>
          </cell>
        </row>
        <row r="1994">
          <cell r="D1994" t="str">
            <v>Technická univerzita vo Zvolene</v>
          </cell>
          <cell r="E1994" t="str">
            <v>Fakulta techniky</v>
          </cell>
          <cell r="AN1994">
            <v>0</v>
          </cell>
          <cell r="AO1994">
            <v>0</v>
          </cell>
          <cell r="AP1994">
            <v>0</v>
          </cell>
          <cell r="AQ1994">
            <v>0</v>
          </cell>
          <cell r="AR1994">
            <v>0</v>
          </cell>
          <cell r="BF1994">
            <v>0</v>
          </cell>
          <cell r="BG1994">
            <v>0</v>
          </cell>
          <cell r="BH1994">
            <v>0</v>
          </cell>
          <cell r="BI1994">
            <v>7</v>
          </cell>
          <cell r="BJ1994">
            <v>0</v>
          </cell>
        </row>
        <row r="1995">
          <cell r="D1995" t="str">
            <v>Technická univerzita vo Zvolene</v>
          </cell>
          <cell r="E1995" t="str">
            <v>Drevárska fakulta</v>
          </cell>
          <cell r="AN1995">
            <v>0</v>
          </cell>
          <cell r="AO1995">
            <v>0</v>
          </cell>
          <cell r="AP1995">
            <v>0</v>
          </cell>
          <cell r="AQ1995">
            <v>0</v>
          </cell>
          <cell r="AR1995">
            <v>0</v>
          </cell>
          <cell r="BF1995">
            <v>0</v>
          </cell>
          <cell r="BG1995">
            <v>0</v>
          </cell>
          <cell r="BH1995">
            <v>0</v>
          </cell>
          <cell r="BI1995">
            <v>2</v>
          </cell>
          <cell r="BJ1995">
            <v>0</v>
          </cell>
        </row>
        <row r="1996">
          <cell r="D1996" t="str">
            <v>Technická univerzita vo Zvolene</v>
          </cell>
          <cell r="E1996" t="str">
            <v>Fakulta techniky</v>
          </cell>
          <cell r="AN1996">
            <v>0</v>
          </cell>
          <cell r="AO1996">
            <v>0</v>
          </cell>
          <cell r="AP1996">
            <v>0</v>
          </cell>
          <cell r="AQ1996">
            <v>0</v>
          </cell>
          <cell r="AR1996">
            <v>0</v>
          </cell>
          <cell r="BF1996">
            <v>0</v>
          </cell>
          <cell r="BG1996">
            <v>0</v>
          </cell>
          <cell r="BH1996">
            <v>0</v>
          </cell>
          <cell r="BI1996">
            <v>3</v>
          </cell>
          <cell r="BJ1996">
            <v>0</v>
          </cell>
        </row>
        <row r="1997">
          <cell r="D1997" t="str">
            <v>Technická univerzita vo Zvolene</v>
          </cell>
          <cell r="E1997" t="str">
            <v>Fakulta ekológie a environmentalistiky</v>
          </cell>
          <cell r="AN1997">
            <v>11</v>
          </cell>
          <cell r="AO1997">
            <v>14</v>
          </cell>
          <cell r="AP1997">
            <v>14</v>
          </cell>
          <cell r="AQ1997">
            <v>11</v>
          </cell>
          <cell r="AR1997">
            <v>11</v>
          </cell>
          <cell r="BF1997">
            <v>8</v>
          </cell>
          <cell r="BG1997">
            <v>11.84</v>
          </cell>
          <cell r="BH1997">
            <v>11.84</v>
          </cell>
          <cell r="BI1997">
            <v>14</v>
          </cell>
          <cell r="BJ1997">
            <v>0</v>
          </cell>
        </row>
        <row r="1998">
          <cell r="D1998" t="str">
            <v>Technická univerzita vo Zvolene</v>
          </cell>
          <cell r="E1998" t="str">
            <v>Drevárska fakulta</v>
          </cell>
          <cell r="AN1998">
            <v>3</v>
          </cell>
          <cell r="AO1998">
            <v>4</v>
          </cell>
          <cell r="AP1998">
            <v>0</v>
          </cell>
          <cell r="AQ1998">
            <v>0</v>
          </cell>
          <cell r="AR1998">
            <v>3</v>
          </cell>
          <cell r="BF1998">
            <v>3</v>
          </cell>
          <cell r="BG1998">
            <v>4.4399999999999995</v>
          </cell>
          <cell r="BH1998">
            <v>3.9276923076923071</v>
          </cell>
          <cell r="BI1998">
            <v>4</v>
          </cell>
          <cell r="BJ1998">
            <v>0</v>
          </cell>
        </row>
        <row r="1999">
          <cell r="D1999" t="str">
            <v>Technická univerzita vo Zvolene</v>
          </cell>
          <cell r="E1999" t="str">
            <v>Fakulta ekológie a environmentalistiky</v>
          </cell>
          <cell r="AN1999">
            <v>0</v>
          </cell>
          <cell r="AO1999">
            <v>0</v>
          </cell>
          <cell r="AP1999">
            <v>0</v>
          </cell>
          <cell r="AQ1999">
            <v>0</v>
          </cell>
          <cell r="AR1999">
            <v>0</v>
          </cell>
          <cell r="BF1999">
            <v>0</v>
          </cell>
          <cell r="BG1999">
            <v>0</v>
          </cell>
          <cell r="BH1999">
            <v>0</v>
          </cell>
          <cell r="BI1999">
            <v>11</v>
          </cell>
          <cell r="BJ1999">
            <v>0</v>
          </cell>
        </row>
        <row r="2000">
          <cell r="D2000" t="str">
            <v>Technická univerzita vo Zvolene</v>
          </cell>
          <cell r="E2000" t="str">
            <v>Fakulta ekológie a environmentalistiky</v>
          </cell>
          <cell r="AN2000">
            <v>22</v>
          </cell>
          <cell r="AO2000">
            <v>29</v>
          </cell>
          <cell r="AP2000">
            <v>29</v>
          </cell>
          <cell r="AQ2000">
            <v>22</v>
          </cell>
          <cell r="AR2000">
            <v>22</v>
          </cell>
          <cell r="BF2000">
            <v>15.7</v>
          </cell>
          <cell r="BG2000">
            <v>23.235999999999997</v>
          </cell>
          <cell r="BH2000">
            <v>23.235999999999997</v>
          </cell>
          <cell r="BI2000">
            <v>29</v>
          </cell>
          <cell r="BJ2000">
            <v>0</v>
          </cell>
        </row>
        <row r="2001">
          <cell r="D2001" t="str">
            <v>Univerzita Pavla Jozefa Šafárika v Košiciach</v>
          </cell>
          <cell r="E2001" t="str">
            <v>Prírodovedecká fakulta</v>
          </cell>
          <cell r="AN2001">
            <v>9</v>
          </cell>
          <cell r="AO2001">
            <v>9.5</v>
          </cell>
          <cell r="AP2001">
            <v>0</v>
          </cell>
          <cell r="AQ2001">
            <v>0</v>
          </cell>
          <cell r="AR2001">
            <v>9</v>
          </cell>
          <cell r="BF2001">
            <v>13.5</v>
          </cell>
          <cell r="BG2001">
            <v>16.064999999999998</v>
          </cell>
          <cell r="BH2001">
            <v>14.279999999999998</v>
          </cell>
          <cell r="BI2001">
            <v>9.5</v>
          </cell>
          <cell r="BJ2001">
            <v>0</v>
          </cell>
        </row>
        <row r="2002">
          <cell r="D2002" t="str">
            <v>Univerzita Pavla Jozefa Šafárika v Košiciach</v>
          </cell>
          <cell r="E2002" t="str">
            <v>Prírodovedecká fakulta</v>
          </cell>
          <cell r="AN2002">
            <v>15</v>
          </cell>
          <cell r="AO2002">
            <v>15.5</v>
          </cell>
          <cell r="AP2002">
            <v>0</v>
          </cell>
          <cell r="AQ2002">
            <v>0</v>
          </cell>
          <cell r="AR2002">
            <v>15</v>
          </cell>
          <cell r="BF2002">
            <v>22.5</v>
          </cell>
          <cell r="BG2002">
            <v>32.4</v>
          </cell>
          <cell r="BH2002">
            <v>29.314285714285713</v>
          </cell>
          <cell r="BI2002">
            <v>15.5</v>
          </cell>
          <cell r="BJ2002">
            <v>0</v>
          </cell>
        </row>
        <row r="2003">
          <cell r="D2003" t="str">
            <v>Univerzita Pavla Jozefa Šafárika v Košiciach</v>
          </cell>
          <cell r="E2003" t="str">
            <v>Prírodovedecká fakulta</v>
          </cell>
          <cell r="AN2003">
            <v>24</v>
          </cell>
          <cell r="AO2003">
            <v>29</v>
          </cell>
          <cell r="AP2003">
            <v>29</v>
          </cell>
          <cell r="AQ2003">
            <v>24</v>
          </cell>
          <cell r="AR2003">
            <v>24</v>
          </cell>
          <cell r="BF2003">
            <v>36</v>
          </cell>
          <cell r="BG2003">
            <v>53.28</v>
          </cell>
          <cell r="BH2003">
            <v>53.28</v>
          </cell>
          <cell r="BI2003">
            <v>29</v>
          </cell>
          <cell r="BJ2003">
            <v>0</v>
          </cell>
        </row>
        <row r="2004">
          <cell r="D2004" t="str">
            <v>Univerzita Pavla Jozefa Šafárika v Košiciach</v>
          </cell>
          <cell r="E2004" t="str">
            <v>Prírodovedecká fakulta</v>
          </cell>
          <cell r="AN2004">
            <v>2</v>
          </cell>
          <cell r="AO2004">
            <v>3</v>
          </cell>
          <cell r="AP2004">
            <v>3</v>
          </cell>
          <cell r="AQ2004">
            <v>2</v>
          </cell>
          <cell r="AR2004">
            <v>2</v>
          </cell>
          <cell r="BF2004">
            <v>1.7</v>
          </cell>
          <cell r="BG2004">
            <v>2.516</v>
          </cell>
          <cell r="BH2004">
            <v>2.516</v>
          </cell>
          <cell r="BI2004">
            <v>3</v>
          </cell>
          <cell r="BJ2004">
            <v>0</v>
          </cell>
        </row>
        <row r="2005">
          <cell r="D2005" t="str">
            <v>Univerzita Pavla Jozefa Šafárika v Košiciach</v>
          </cell>
          <cell r="E2005" t="str">
            <v>Prírodovedecká fakulta</v>
          </cell>
          <cell r="AN2005">
            <v>4</v>
          </cell>
          <cell r="AO2005">
            <v>4</v>
          </cell>
          <cell r="AP2005">
            <v>4</v>
          </cell>
          <cell r="AQ2005">
            <v>4</v>
          </cell>
          <cell r="AR2005">
            <v>4</v>
          </cell>
          <cell r="BF2005">
            <v>3.4</v>
          </cell>
          <cell r="BG2005">
            <v>5.032</v>
          </cell>
          <cell r="BH2005">
            <v>5.032</v>
          </cell>
          <cell r="BI2005">
            <v>4</v>
          </cell>
          <cell r="BJ2005">
            <v>0</v>
          </cell>
        </row>
        <row r="2006">
          <cell r="D2006" t="str">
            <v>Univerzita Pavla Jozefa Šafárika v Košiciach</v>
          </cell>
          <cell r="E2006" t="str">
            <v>Prírodovedecká fakulta</v>
          </cell>
          <cell r="AN2006">
            <v>11</v>
          </cell>
          <cell r="AO2006">
            <v>11</v>
          </cell>
          <cell r="AP2006">
            <v>11</v>
          </cell>
          <cell r="AQ2006">
            <v>11</v>
          </cell>
          <cell r="AR2006">
            <v>11</v>
          </cell>
          <cell r="BF2006">
            <v>9.5</v>
          </cell>
          <cell r="BG2006">
            <v>13.299999999999999</v>
          </cell>
          <cell r="BH2006">
            <v>13.299999999999999</v>
          </cell>
          <cell r="BI2006">
            <v>11</v>
          </cell>
          <cell r="BJ2006">
            <v>0</v>
          </cell>
        </row>
        <row r="2007">
          <cell r="D2007" t="str">
            <v>Univerzita Pavla Jozefa Šafárika v Košiciach</v>
          </cell>
          <cell r="E2007" t="str">
            <v>Prírodovedecká fakulta</v>
          </cell>
          <cell r="AN2007">
            <v>2</v>
          </cell>
          <cell r="AO2007">
            <v>2</v>
          </cell>
          <cell r="AP2007">
            <v>2</v>
          </cell>
          <cell r="AQ2007">
            <v>2</v>
          </cell>
          <cell r="AR2007">
            <v>2</v>
          </cell>
          <cell r="BF2007">
            <v>1.7</v>
          </cell>
          <cell r="BG2007">
            <v>2.516</v>
          </cell>
          <cell r="BH2007">
            <v>2.516</v>
          </cell>
          <cell r="BI2007">
            <v>2</v>
          </cell>
          <cell r="BJ2007">
            <v>0</v>
          </cell>
        </row>
        <row r="2008">
          <cell r="D2008" t="str">
            <v>Univerzita Pavla Jozefa Šafárika v Košiciach</v>
          </cell>
          <cell r="E2008" t="str">
            <v>Prírodovedecká fakulta</v>
          </cell>
          <cell r="AN2008">
            <v>12</v>
          </cell>
          <cell r="AO2008">
            <v>15</v>
          </cell>
          <cell r="AP2008">
            <v>15</v>
          </cell>
          <cell r="AQ2008">
            <v>12</v>
          </cell>
          <cell r="AR2008">
            <v>12</v>
          </cell>
          <cell r="BF2008">
            <v>10.8</v>
          </cell>
          <cell r="BG2008">
            <v>15.12</v>
          </cell>
          <cell r="BH2008">
            <v>15.12</v>
          </cell>
          <cell r="BI2008">
            <v>15</v>
          </cell>
          <cell r="BJ2008">
            <v>0</v>
          </cell>
        </row>
        <row r="2009">
          <cell r="D2009" t="str">
            <v>Univerzita Pavla Jozefa Šafárika v Košiciach</v>
          </cell>
          <cell r="E2009" t="str">
            <v>Prírodovedecká fakulta</v>
          </cell>
          <cell r="AN2009">
            <v>9</v>
          </cell>
          <cell r="AO2009">
            <v>9</v>
          </cell>
          <cell r="AP2009">
            <v>9</v>
          </cell>
          <cell r="AQ2009">
            <v>9</v>
          </cell>
          <cell r="AR2009">
            <v>9</v>
          </cell>
          <cell r="BF2009">
            <v>7.5</v>
          </cell>
          <cell r="BG2009">
            <v>9.9</v>
          </cell>
          <cell r="BH2009">
            <v>9.9</v>
          </cell>
          <cell r="BI2009">
            <v>9</v>
          </cell>
          <cell r="BJ2009">
            <v>0</v>
          </cell>
        </row>
        <row r="2010">
          <cell r="D2010" t="str">
            <v>Univerzita Pavla Jozefa Šafárika v Košiciach</v>
          </cell>
          <cell r="E2010" t="str">
            <v>Prírodovedecká fakulta</v>
          </cell>
          <cell r="AN2010">
            <v>1</v>
          </cell>
          <cell r="AO2010">
            <v>0</v>
          </cell>
          <cell r="AP2010">
            <v>0</v>
          </cell>
          <cell r="AQ2010">
            <v>1</v>
          </cell>
          <cell r="AR2010">
            <v>1</v>
          </cell>
          <cell r="BF2010">
            <v>3</v>
          </cell>
          <cell r="BG2010">
            <v>6.39</v>
          </cell>
          <cell r="BH2010">
            <v>6.39</v>
          </cell>
          <cell r="BI2010">
            <v>1</v>
          </cell>
          <cell r="BJ2010">
            <v>1</v>
          </cell>
        </row>
        <row r="2011">
          <cell r="D2011" t="str">
            <v>Univerzita Pavla Jozefa Šafárika v Košiciach</v>
          </cell>
          <cell r="E2011" t="str">
            <v>Prírodovedecká fakulta</v>
          </cell>
          <cell r="AN2011">
            <v>9</v>
          </cell>
          <cell r="AO2011">
            <v>0</v>
          </cell>
          <cell r="AP2011">
            <v>0</v>
          </cell>
          <cell r="AQ2011">
            <v>9</v>
          </cell>
          <cell r="AR2011">
            <v>9</v>
          </cell>
          <cell r="BF2011">
            <v>27</v>
          </cell>
          <cell r="BG2011">
            <v>57.51</v>
          </cell>
          <cell r="BH2011">
            <v>57.51</v>
          </cell>
          <cell r="BI2011">
            <v>9</v>
          </cell>
          <cell r="BJ2011">
            <v>9</v>
          </cell>
        </row>
        <row r="2012">
          <cell r="D2012" t="str">
            <v>Univerzita Pavla Jozefa Šafárika v Košiciach</v>
          </cell>
          <cell r="E2012" t="str">
            <v>Prírodovedecká fakulta</v>
          </cell>
          <cell r="AN2012">
            <v>5</v>
          </cell>
          <cell r="AO2012">
            <v>0</v>
          </cell>
          <cell r="AP2012">
            <v>0</v>
          </cell>
          <cell r="AQ2012">
            <v>5</v>
          </cell>
          <cell r="AR2012">
            <v>5</v>
          </cell>
          <cell r="BF2012">
            <v>15</v>
          </cell>
          <cell r="BG2012">
            <v>31.95</v>
          </cell>
          <cell r="BH2012">
            <v>31.95</v>
          </cell>
          <cell r="BI2012">
            <v>5</v>
          </cell>
          <cell r="BJ2012">
            <v>5</v>
          </cell>
        </row>
        <row r="2013">
          <cell r="D2013" t="str">
            <v>Univerzita Pavla Jozefa Šafárika v Košiciach</v>
          </cell>
          <cell r="E2013" t="str">
            <v>Prírodovedecká fakulta</v>
          </cell>
          <cell r="AN2013">
            <v>2</v>
          </cell>
          <cell r="AO2013">
            <v>0</v>
          </cell>
          <cell r="AP2013">
            <v>0</v>
          </cell>
          <cell r="AQ2013">
            <v>2</v>
          </cell>
          <cell r="AR2013">
            <v>2</v>
          </cell>
          <cell r="BF2013">
            <v>6</v>
          </cell>
          <cell r="BG2013">
            <v>12.78</v>
          </cell>
          <cell r="BH2013">
            <v>12.78</v>
          </cell>
          <cell r="BI2013">
            <v>2</v>
          </cell>
          <cell r="BJ2013">
            <v>2</v>
          </cell>
        </row>
        <row r="2014">
          <cell r="D2014" t="str">
            <v>Univerzita Pavla Jozefa Šafárika v Košiciach</v>
          </cell>
          <cell r="E2014" t="str">
            <v>Fakulta verejnej správy</v>
          </cell>
          <cell r="AN2014">
            <v>108</v>
          </cell>
          <cell r="AO2014">
            <v>109</v>
          </cell>
          <cell r="AP2014">
            <v>0</v>
          </cell>
          <cell r="AQ2014">
            <v>0</v>
          </cell>
          <cell r="AR2014">
            <v>108</v>
          </cell>
          <cell r="BF2014">
            <v>162</v>
          </cell>
          <cell r="BG2014">
            <v>162</v>
          </cell>
          <cell r="BH2014">
            <v>108.00000000000001</v>
          </cell>
          <cell r="BI2014">
            <v>109</v>
          </cell>
          <cell r="BJ2014">
            <v>0</v>
          </cell>
        </row>
        <row r="2015">
          <cell r="D2015" t="str">
            <v>Univerzita Pavla Jozefa Šafárika v Košiciach</v>
          </cell>
          <cell r="E2015" t="str">
            <v>Fakulta verejnej správy</v>
          </cell>
          <cell r="AN2015">
            <v>37</v>
          </cell>
          <cell r="AO2015">
            <v>38</v>
          </cell>
          <cell r="AP2015">
            <v>0</v>
          </cell>
          <cell r="AQ2015">
            <v>0</v>
          </cell>
          <cell r="AR2015">
            <v>37</v>
          </cell>
          <cell r="BF2015">
            <v>55.5</v>
          </cell>
          <cell r="BG2015">
            <v>55.5</v>
          </cell>
          <cell r="BH2015">
            <v>45.409090909090907</v>
          </cell>
          <cell r="BI2015">
            <v>38</v>
          </cell>
          <cell r="BJ2015">
            <v>0</v>
          </cell>
        </row>
        <row r="2016">
          <cell r="D2016" t="str">
            <v>Univerzita Pavla Jozefa Šafárika v Košiciach</v>
          </cell>
          <cell r="E2016" t="str">
            <v>Filozofická fakulta</v>
          </cell>
          <cell r="AN2016">
            <v>23</v>
          </cell>
          <cell r="AO2016">
            <v>24</v>
          </cell>
          <cell r="AP2016">
            <v>0</v>
          </cell>
          <cell r="AQ2016">
            <v>0</v>
          </cell>
          <cell r="AR2016">
            <v>23</v>
          </cell>
          <cell r="BF2016">
            <v>34.5</v>
          </cell>
          <cell r="BG2016">
            <v>35.880000000000003</v>
          </cell>
          <cell r="BH2016">
            <v>28.704000000000004</v>
          </cell>
          <cell r="BI2016">
            <v>24</v>
          </cell>
          <cell r="BJ2016">
            <v>0</v>
          </cell>
        </row>
        <row r="2017">
          <cell r="D2017" t="str">
            <v>Univerzita Pavla Jozefa Šafárika v Košiciach</v>
          </cell>
          <cell r="E2017" t="str">
            <v>Filozofická fakulta</v>
          </cell>
          <cell r="AN2017">
            <v>0</v>
          </cell>
          <cell r="AO2017">
            <v>0</v>
          </cell>
          <cell r="AP2017">
            <v>0</v>
          </cell>
          <cell r="AQ2017">
            <v>0</v>
          </cell>
          <cell r="AR2017">
            <v>0</v>
          </cell>
          <cell r="BF2017">
            <v>0</v>
          </cell>
          <cell r="BG2017">
            <v>0</v>
          </cell>
          <cell r="BH2017">
            <v>0</v>
          </cell>
          <cell r="BI2017">
            <v>9</v>
          </cell>
          <cell r="BJ2017">
            <v>0</v>
          </cell>
        </row>
        <row r="2018">
          <cell r="D2018" t="str">
            <v>Univerzita Pavla Jozefa Šafárika v Košiciach</v>
          </cell>
          <cell r="E2018" t="str">
            <v>Filozofická fakulta</v>
          </cell>
          <cell r="AN2018">
            <v>19</v>
          </cell>
          <cell r="AO2018">
            <v>20</v>
          </cell>
          <cell r="AP2018">
            <v>0</v>
          </cell>
          <cell r="AQ2018">
            <v>0</v>
          </cell>
          <cell r="AR2018">
            <v>19</v>
          </cell>
          <cell r="BF2018">
            <v>28.5</v>
          </cell>
          <cell r="BG2018">
            <v>28.5</v>
          </cell>
          <cell r="BH2018">
            <v>17.53846153846154</v>
          </cell>
          <cell r="BI2018">
            <v>20</v>
          </cell>
          <cell r="BJ2018">
            <v>0</v>
          </cell>
        </row>
        <row r="2019">
          <cell r="D2019" t="str">
            <v>Univerzita Pavla Jozefa Šafárika v Košiciach</v>
          </cell>
          <cell r="E2019" t="str">
            <v>Filozofická fakulta</v>
          </cell>
          <cell r="AN2019">
            <v>19.5</v>
          </cell>
          <cell r="AO2019">
            <v>21.5</v>
          </cell>
          <cell r="AP2019">
            <v>0</v>
          </cell>
          <cell r="AQ2019">
            <v>0</v>
          </cell>
          <cell r="AR2019">
            <v>19.5</v>
          </cell>
          <cell r="BF2019">
            <v>29.25</v>
          </cell>
          <cell r="BG2019">
            <v>31.882500000000004</v>
          </cell>
          <cell r="BH2019">
            <v>31.882500000000004</v>
          </cell>
          <cell r="BI2019">
            <v>21.5</v>
          </cell>
          <cell r="BJ2019">
            <v>0</v>
          </cell>
        </row>
        <row r="2020">
          <cell r="D2020" t="str">
            <v>Univerzita Pavla Jozefa Šafárika v Košiciach</v>
          </cell>
          <cell r="E2020" t="str">
            <v>Filozofická fakulta</v>
          </cell>
          <cell r="AN2020">
            <v>11</v>
          </cell>
          <cell r="AO2020">
            <v>12</v>
          </cell>
          <cell r="AP2020">
            <v>0</v>
          </cell>
          <cell r="AQ2020">
            <v>0</v>
          </cell>
          <cell r="AR2020">
            <v>11</v>
          </cell>
          <cell r="BF2020">
            <v>16.5</v>
          </cell>
          <cell r="BG2020">
            <v>24.75</v>
          </cell>
          <cell r="BH2020">
            <v>20.625</v>
          </cell>
          <cell r="BI2020">
            <v>12</v>
          </cell>
          <cell r="BJ2020">
            <v>0</v>
          </cell>
        </row>
        <row r="2021">
          <cell r="D2021" t="str">
            <v>Univerzita Pavla Jozefa Šafárika v Košiciach</v>
          </cell>
          <cell r="E2021" t="str">
            <v>Filozofická fakulta</v>
          </cell>
          <cell r="AN2021">
            <v>8</v>
          </cell>
          <cell r="AO2021">
            <v>9</v>
          </cell>
          <cell r="AP2021">
            <v>0</v>
          </cell>
          <cell r="AQ2021">
            <v>0</v>
          </cell>
          <cell r="AR2021">
            <v>8</v>
          </cell>
          <cell r="BF2021">
            <v>12</v>
          </cell>
          <cell r="BG2021">
            <v>12</v>
          </cell>
          <cell r="BH2021">
            <v>10</v>
          </cell>
          <cell r="BI2021">
            <v>9</v>
          </cell>
          <cell r="BJ2021">
            <v>0</v>
          </cell>
        </row>
        <row r="2022">
          <cell r="D2022" t="str">
            <v>Univerzita Pavla Jozefa Šafárika v Košiciach</v>
          </cell>
          <cell r="E2022" t="str">
            <v>Filozofická fakulta</v>
          </cell>
          <cell r="AN2022">
            <v>15.5</v>
          </cell>
          <cell r="AO2022">
            <v>17.5</v>
          </cell>
          <cell r="AP2022">
            <v>0</v>
          </cell>
          <cell r="AQ2022">
            <v>0</v>
          </cell>
          <cell r="AR2022">
            <v>15.5</v>
          </cell>
          <cell r="BF2022">
            <v>23.25</v>
          </cell>
          <cell r="BG2022">
            <v>25.342500000000001</v>
          </cell>
          <cell r="BH2022">
            <v>23.758593750000003</v>
          </cell>
          <cell r="BI2022">
            <v>17.5</v>
          </cell>
          <cell r="BJ2022">
            <v>0</v>
          </cell>
        </row>
        <row r="2023">
          <cell r="D2023" t="str">
            <v>Univerzita Pavla Jozefa Šafárika v Košiciach</v>
          </cell>
          <cell r="E2023" t="str">
            <v>Filozofická fakulta</v>
          </cell>
          <cell r="AN2023">
            <v>35</v>
          </cell>
          <cell r="AO2023">
            <v>37</v>
          </cell>
          <cell r="AP2023">
            <v>0</v>
          </cell>
          <cell r="AQ2023">
            <v>0</v>
          </cell>
          <cell r="AR2023">
            <v>35</v>
          </cell>
          <cell r="BF2023">
            <v>52.5</v>
          </cell>
          <cell r="BG2023">
            <v>62.474999999999994</v>
          </cell>
          <cell r="BH2023">
            <v>46.856249999999996</v>
          </cell>
          <cell r="BI2023">
            <v>37</v>
          </cell>
          <cell r="BJ2023">
            <v>0</v>
          </cell>
        </row>
        <row r="2024">
          <cell r="D2024" t="str">
            <v>Univerzita Pavla Jozefa Šafárika v Košiciach</v>
          </cell>
          <cell r="E2024" t="str">
            <v>Filozofická fakulta</v>
          </cell>
          <cell r="AN2024">
            <v>3</v>
          </cell>
          <cell r="AO2024">
            <v>4</v>
          </cell>
          <cell r="AP2024">
            <v>0</v>
          </cell>
          <cell r="AQ2024">
            <v>0</v>
          </cell>
          <cell r="AR2024">
            <v>3</v>
          </cell>
          <cell r="BF2024">
            <v>4.5</v>
          </cell>
          <cell r="BG2024">
            <v>4.5</v>
          </cell>
          <cell r="BH2024">
            <v>2.5714285714285712</v>
          </cell>
          <cell r="BI2024">
            <v>4</v>
          </cell>
          <cell r="BJ2024">
            <v>0</v>
          </cell>
        </row>
        <row r="2025">
          <cell r="D2025" t="str">
            <v>Univerzita Pavla Jozefa Šafárika v Košiciach</v>
          </cell>
          <cell r="E2025" t="str">
            <v>Filozofická fakulta</v>
          </cell>
          <cell r="AN2025">
            <v>57</v>
          </cell>
          <cell r="AO2025">
            <v>60</v>
          </cell>
          <cell r="AP2025">
            <v>0</v>
          </cell>
          <cell r="AQ2025">
            <v>0</v>
          </cell>
          <cell r="AR2025">
            <v>57</v>
          </cell>
          <cell r="BF2025">
            <v>85.5</v>
          </cell>
          <cell r="BG2025">
            <v>85.5</v>
          </cell>
          <cell r="BH2025">
            <v>69.75</v>
          </cell>
          <cell r="BI2025">
            <v>60</v>
          </cell>
          <cell r="BJ2025">
            <v>0</v>
          </cell>
        </row>
        <row r="2026">
          <cell r="D2026" t="str">
            <v>Univerzita Pavla Jozefa Šafárika v Košiciach</v>
          </cell>
          <cell r="E2026" t="str">
            <v>Filozofická fakulta</v>
          </cell>
          <cell r="AN2026">
            <v>6</v>
          </cell>
          <cell r="AO2026">
            <v>8</v>
          </cell>
          <cell r="AP2026">
            <v>0</v>
          </cell>
          <cell r="AQ2026">
            <v>0</v>
          </cell>
          <cell r="AR2026">
            <v>6</v>
          </cell>
          <cell r="BF2026">
            <v>4.8</v>
          </cell>
          <cell r="BG2026">
            <v>4.8</v>
          </cell>
          <cell r="BH2026">
            <v>4.8</v>
          </cell>
          <cell r="BI2026">
            <v>8</v>
          </cell>
          <cell r="BJ2026">
            <v>0</v>
          </cell>
        </row>
        <row r="2027">
          <cell r="D2027" t="str">
            <v>Univerzita Pavla Jozefa Šafárika v Košiciach</v>
          </cell>
          <cell r="E2027" t="str">
            <v>Filozofická fakulta</v>
          </cell>
          <cell r="AN2027">
            <v>1</v>
          </cell>
          <cell r="AO2027">
            <v>1</v>
          </cell>
          <cell r="AP2027">
            <v>0</v>
          </cell>
          <cell r="AQ2027">
            <v>0</v>
          </cell>
          <cell r="AR2027">
            <v>1</v>
          </cell>
          <cell r="BF2027">
            <v>1</v>
          </cell>
          <cell r="BG2027">
            <v>1</v>
          </cell>
          <cell r="BH2027">
            <v>0.91666666666666663</v>
          </cell>
          <cell r="BI2027">
            <v>1</v>
          </cell>
          <cell r="BJ2027">
            <v>0</v>
          </cell>
        </row>
        <row r="2028">
          <cell r="D2028" t="str">
            <v>Univerzita Pavla Jozefa Šafárika v Košiciach</v>
          </cell>
          <cell r="E2028" t="str">
            <v>Filozofická fakulta</v>
          </cell>
          <cell r="AN2028">
            <v>8</v>
          </cell>
          <cell r="AO2028">
            <v>8</v>
          </cell>
          <cell r="AP2028">
            <v>0</v>
          </cell>
          <cell r="AQ2028">
            <v>0</v>
          </cell>
          <cell r="AR2028">
            <v>8</v>
          </cell>
          <cell r="BF2028">
            <v>6.5</v>
          </cell>
          <cell r="BG2028">
            <v>6.5</v>
          </cell>
          <cell r="BH2028">
            <v>5.958333333333333</v>
          </cell>
          <cell r="BI2028">
            <v>8</v>
          </cell>
          <cell r="BJ2028">
            <v>0</v>
          </cell>
        </row>
        <row r="2029">
          <cell r="D2029" t="str">
            <v>Univerzita Pavla Jozefa Šafárika v Košiciach</v>
          </cell>
          <cell r="E2029" t="str">
            <v>Filozofická fakulta</v>
          </cell>
          <cell r="AN2029">
            <v>15</v>
          </cell>
          <cell r="AO2029">
            <v>16</v>
          </cell>
          <cell r="AP2029">
            <v>0</v>
          </cell>
          <cell r="AQ2029">
            <v>0</v>
          </cell>
          <cell r="AR2029">
            <v>15</v>
          </cell>
          <cell r="BF2029">
            <v>13.2</v>
          </cell>
          <cell r="BG2029">
            <v>13.463999999999999</v>
          </cell>
          <cell r="BH2029">
            <v>13.463999999999999</v>
          </cell>
          <cell r="BI2029">
            <v>16</v>
          </cell>
          <cell r="BJ2029">
            <v>0</v>
          </cell>
        </row>
        <row r="2030">
          <cell r="D2030" t="str">
            <v>Univerzita Pavla Jozefa Šafárika v Košiciach</v>
          </cell>
          <cell r="E2030" t="str">
            <v>Filozofická fakulta</v>
          </cell>
          <cell r="AN2030">
            <v>14</v>
          </cell>
          <cell r="AO2030">
            <v>14</v>
          </cell>
          <cell r="AP2030">
            <v>0</v>
          </cell>
          <cell r="AQ2030">
            <v>0</v>
          </cell>
          <cell r="AR2030">
            <v>14</v>
          </cell>
          <cell r="BF2030">
            <v>11.899999999999999</v>
          </cell>
          <cell r="BG2030">
            <v>12.375999999999999</v>
          </cell>
          <cell r="BH2030">
            <v>12.375999999999999</v>
          </cell>
          <cell r="BI2030">
            <v>14</v>
          </cell>
          <cell r="BJ2030">
            <v>0</v>
          </cell>
        </row>
        <row r="2031">
          <cell r="D2031" t="str">
            <v>Univerzita Pavla Jozefa Šafárika v Košiciach</v>
          </cell>
          <cell r="E2031" t="str">
            <v>Filozofická fakulta</v>
          </cell>
          <cell r="AN2031">
            <v>24</v>
          </cell>
          <cell r="AO2031">
            <v>24</v>
          </cell>
          <cell r="AP2031">
            <v>0</v>
          </cell>
          <cell r="AQ2031">
            <v>0</v>
          </cell>
          <cell r="AR2031">
            <v>24</v>
          </cell>
          <cell r="BF2031">
            <v>19.2</v>
          </cell>
          <cell r="BG2031">
            <v>19.2</v>
          </cell>
          <cell r="BH2031">
            <v>19.2</v>
          </cell>
          <cell r="BI2031">
            <v>24</v>
          </cell>
          <cell r="BJ2031">
            <v>0</v>
          </cell>
        </row>
        <row r="2032">
          <cell r="D2032" t="str">
            <v>Univerzita Pavla Jozefa Šafárika v Košiciach</v>
          </cell>
          <cell r="E2032" t="str">
            <v>Filozofická fakulta</v>
          </cell>
          <cell r="AN2032">
            <v>4</v>
          </cell>
          <cell r="AO2032">
            <v>5</v>
          </cell>
          <cell r="AP2032">
            <v>0</v>
          </cell>
          <cell r="AQ2032">
            <v>0</v>
          </cell>
          <cell r="AR2032">
            <v>4</v>
          </cell>
          <cell r="BF2032">
            <v>3.7</v>
          </cell>
          <cell r="BG2032">
            <v>3.7740000000000005</v>
          </cell>
          <cell r="BH2032">
            <v>3.5829113924050637</v>
          </cell>
          <cell r="BI2032">
            <v>5</v>
          </cell>
          <cell r="BJ2032">
            <v>0</v>
          </cell>
        </row>
        <row r="2033">
          <cell r="D2033" t="str">
            <v>Univerzita Pavla Jozefa Šafárika v Košiciach</v>
          </cell>
          <cell r="E2033" t="str">
            <v>Filozofická fakulta</v>
          </cell>
          <cell r="AN2033">
            <v>6</v>
          </cell>
          <cell r="AO2033">
            <v>6</v>
          </cell>
          <cell r="AP2033">
            <v>0</v>
          </cell>
          <cell r="AQ2033">
            <v>0</v>
          </cell>
          <cell r="AR2033">
            <v>6</v>
          </cell>
          <cell r="BF2033">
            <v>4.8</v>
          </cell>
          <cell r="BG2033">
            <v>4.8959999999999999</v>
          </cell>
          <cell r="BH2033">
            <v>4.6481012658227847</v>
          </cell>
          <cell r="BI2033">
            <v>6</v>
          </cell>
          <cell r="BJ2033">
            <v>0</v>
          </cell>
        </row>
        <row r="2034">
          <cell r="D2034" t="str">
            <v>Univerzita Pavla Jozefa Šafárika v Košiciach</v>
          </cell>
          <cell r="E2034" t="str">
            <v>Filozofická fakulta</v>
          </cell>
          <cell r="AN2034">
            <v>5</v>
          </cell>
          <cell r="AO2034">
            <v>5</v>
          </cell>
          <cell r="AP2034">
            <v>5</v>
          </cell>
          <cell r="AQ2034">
            <v>0</v>
          </cell>
          <cell r="AR2034">
            <v>5</v>
          </cell>
          <cell r="BF2034">
            <v>4.7</v>
          </cell>
          <cell r="BG2034">
            <v>5.9220000000000006</v>
          </cell>
          <cell r="BH2034">
            <v>5.9220000000000006</v>
          </cell>
          <cell r="BI2034">
            <v>5</v>
          </cell>
          <cell r="BJ2034">
            <v>0</v>
          </cell>
        </row>
        <row r="2035">
          <cell r="D2035" t="str">
            <v>Univerzita Pavla Jozefa Šafárika v Košiciach</v>
          </cell>
          <cell r="E2035" t="str">
            <v>Filozofická fakulta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BF2035">
            <v>0</v>
          </cell>
          <cell r="BG2035">
            <v>0</v>
          </cell>
          <cell r="BH2035">
            <v>0</v>
          </cell>
          <cell r="BI2035">
            <v>9</v>
          </cell>
          <cell r="BJ2035">
            <v>0</v>
          </cell>
        </row>
        <row r="2036">
          <cell r="D2036" t="str">
            <v>Univerzita Pavla Jozefa Šafárika v Košiciach</v>
          </cell>
          <cell r="E2036" t="str">
            <v>Filozofická fakulta</v>
          </cell>
          <cell r="AN2036">
            <v>3</v>
          </cell>
          <cell r="AO2036">
            <v>4</v>
          </cell>
          <cell r="AP2036">
            <v>4</v>
          </cell>
          <cell r="AQ2036">
            <v>0</v>
          </cell>
          <cell r="AR2036">
            <v>3</v>
          </cell>
          <cell r="BF2036">
            <v>2.7</v>
          </cell>
          <cell r="BG2036">
            <v>3.4020000000000001</v>
          </cell>
          <cell r="BH2036">
            <v>3.2297468354430379</v>
          </cell>
          <cell r="BI2036">
            <v>4</v>
          </cell>
          <cell r="BJ2036">
            <v>0</v>
          </cell>
        </row>
        <row r="2037">
          <cell r="D2037" t="str">
            <v>Univerzita Pavla Jozefa Šafárika v Košiciach</v>
          </cell>
          <cell r="E2037" t="str">
            <v>Filozofická fakulta</v>
          </cell>
          <cell r="AN2037">
            <v>8</v>
          </cell>
          <cell r="AO2037">
            <v>0</v>
          </cell>
          <cell r="AP2037">
            <v>0</v>
          </cell>
          <cell r="AQ2037">
            <v>0</v>
          </cell>
          <cell r="AR2037">
            <v>8</v>
          </cell>
          <cell r="BF2037">
            <v>32</v>
          </cell>
          <cell r="BG2037">
            <v>35.200000000000003</v>
          </cell>
          <cell r="BH2037">
            <v>35.200000000000003</v>
          </cell>
          <cell r="BI2037">
            <v>8</v>
          </cell>
          <cell r="BJ2037">
            <v>8</v>
          </cell>
        </row>
        <row r="2038">
          <cell r="D2038" t="str">
            <v>Univerzita Pavla Jozefa Šafárika v Košiciach</v>
          </cell>
          <cell r="E2038" t="str">
            <v>Filozofická fakulta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BF2038">
            <v>0</v>
          </cell>
          <cell r="BG2038">
            <v>0</v>
          </cell>
          <cell r="BH2038">
            <v>0</v>
          </cell>
          <cell r="BI2038">
            <v>7</v>
          </cell>
          <cell r="BJ2038">
            <v>0</v>
          </cell>
        </row>
        <row r="2039">
          <cell r="D2039" t="str">
            <v>Univerzita Pavla Jozefa Šafárika v Košiciach</v>
          </cell>
          <cell r="E2039" t="str">
            <v>Právnická fakulta</v>
          </cell>
          <cell r="AN2039">
            <v>7</v>
          </cell>
          <cell r="AO2039">
            <v>0</v>
          </cell>
          <cell r="AP2039">
            <v>0</v>
          </cell>
          <cell r="AQ2039">
            <v>0</v>
          </cell>
          <cell r="AR2039">
            <v>7</v>
          </cell>
          <cell r="BF2039">
            <v>28</v>
          </cell>
          <cell r="BG2039">
            <v>30.800000000000004</v>
          </cell>
          <cell r="BH2039">
            <v>30.800000000000004</v>
          </cell>
          <cell r="BI2039">
            <v>7</v>
          </cell>
          <cell r="BJ2039">
            <v>7</v>
          </cell>
        </row>
        <row r="2040">
          <cell r="D2040" t="str">
            <v>Univerzita Pavla Jozefa Šafárika v Košiciach</v>
          </cell>
          <cell r="E2040" t="str">
            <v>Právnická fakulta</v>
          </cell>
          <cell r="AN2040">
            <v>3</v>
          </cell>
          <cell r="AO2040">
            <v>0</v>
          </cell>
          <cell r="AP2040">
            <v>0</v>
          </cell>
          <cell r="AQ2040">
            <v>0</v>
          </cell>
          <cell r="AR2040">
            <v>3</v>
          </cell>
          <cell r="BF2040">
            <v>12</v>
          </cell>
          <cell r="BG2040">
            <v>13.200000000000001</v>
          </cell>
          <cell r="BH2040">
            <v>13.200000000000001</v>
          </cell>
          <cell r="BI2040">
            <v>3</v>
          </cell>
          <cell r="BJ2040">
            <v>3</v>
          </cell>
        </row>
        <row r="2041">
          <cell r="D2041" t="str">
            <v>Univerzita Pavla Jozefa Šafárika v Košiciach</v>
          </cell>
          <cell r="E2041" t="str">
            <v>Lekárska fakulta</v>
          </cell>
          <cell r="AN2041">
            <v>12</v>
          </cell>
          <cell r="AO2041">
            <v>0</v>
          </cell>
          <cell r="AP2041">
            <v>0</v>
          </cell>
          <cell r="AQ2041">
            <v>0</v>
          </cell>
          <cell r="AR2041">
            <v>12</v>
          </cell>
          <cell r="BF2041">
            <v>36</v>
          </cell>
          <cell r="BG2041">
            <v>76.679999999999993</v>
          </cell>
          <cell r="BH2041">
            <v>51.12</v>
          </cell>
          <cell r="BI2041">
            <v>12</v>
          </cell>
          <cell r="BJ2041">
            <v>12</v>
          </cell>
        </row>
        <row r="2042">
          <cell r="D2042" t="str">
            <v>Univerzita Mateja Bela v Banskej Bystrici</v>
          </cell>
          <cell r="E2042" t="str">
            <v>Fakulta politických vied a medzinárodných vzťahov</v>
          </cell>
          <cell r="AN2042">
            <v>23</v>
          </cell>
          <cell r="AO2042">
            <v>29</v>
          </cell>
          <cell r="AP2042">
            <v>0</v>
          </cell>
          <cell r="AQ2042">
            <v>0</v>
          </cell>
          <cell r="AR2042">
            <v>23</v>
          </cell>
          <cell r="BF2042">
            <v>34.5</v>
          </cell>
          <cell r="BG2042">
            <v>34.5</v>
          </cell>
          <cell r="BH2042">
            <v>29.900000000000002</v>
          </cell>
          <cell r="BI2042">
            <v>29</v>
          </cell>
          <cell r="BJ2042">
            <v>0</v>
          </cell>
        </row>
        <row r="2043">
          <cell r="D2043" t="str">
            <v>Akadémia umení v Banskej Bystrici</v>
          </cell>
          <cell r="E2043" t="str">
            <v>Fakulta dramatických umení</v>
          </cell>
          <cell r="AN2043">
            <v>3</v>
          </cell>
          <cell r="AO2043">
            <v>0</v>
          </cell>
          <cell r="AP2043">
            <v>0</v>
          </cell>
          <cell r="AQ2043">
            <v>0</v>
          </cell>
          <cell r="AR2043">
            <v>3</v>
          </cell>
          <cell r="BF2043">
            <v>12</v>
          </cell>
          <cell r="BG2043">
            <v>13.200000000000001</v>
          </cell>
          <cell r="BH2043">
            <v>13.200000000000001</v>
          </cell>
          <cell r="BI2043">
            <v>3</v>
          </cell>
          <cell r="BJ2043">
            <v>3</v>
          </cell>
        </row>
        <row r="2044">
          <cell r="D2044" t="str">
            <v>Akadémia umení v Banskej Bystrici</v>
          </cell>
          <cell r="E2044" t="str">
            <v>Fakulta dramatických umení</v>
          </cell>
          <cell r="AN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BF2044">
            <v>0</v>
          </cell>
          <cell r="BG2044">
            <v>0</v>
          </cell>
          <cell r="BH2044">
            <v>0</v>
          </cell>
          <cell r="BI2044">
            <v>4</v>
          </cell>
          <cell r="BJ2044">
            <v>0</v>
          </cell>
        </row>
        <row r="2045">
          <cell r="D2045" t="str">
            <v>Akadémia umení v Banskej Bystrici</v>
          </cell>
          <cell r="E2045" t="str">
            <v>Fakulta dramatických umení</v>
          </cell>
          <cell r="AN2045">
            <v>4</v>
          </cell>
          <cell r="AO2045">
            <v>5</v>
          </cell>
          <cell r="AP2045">
            <v>0</v>
          </cell>
          <cell r="AQ2045">
            <v>0</v>
          </cell>
          <cell r="AR2045">
            <v>4</v>
          </cell>
          <cell r="BF2045">
            <v>3.4</v>
          </cell>
          <cell r="BG2045">
            <v>10.981999999999999</v>
          </cell>
          <cell r="BH2045">
            <v>10.981999999999999</v>
          </cell>
          <cell r="BI2045">
            <v>5</v>
          </cell>
          <cell r="BJ2045">
            <v>0</v>
          </cell>
        </row>
        <row r="2046">
          <cell r="D2046" t="str">
            <v>Akadémia umení v Banskej Bystrici</v>
          </cell>
          <cell r="E2046" t="str">
            <v>Fakulta dramatických umení</v>
          </cell>
          <cell r="AN2046">
            <v>36</v>
          </cell>
          <cell r="AO2046">
            <v>39</v>
          </cell>
          <cell r="AP2046">
            <v>0</v>
          </cell>
          <cell r="AQ2046">
            <v>0</v>
          </cell>
          <cell r="AR2046">
            <v>36</v>
          </cell>
          <cell r="BF2046">
            <v>31.5</v>
          </cell>
          <cell r="BG2046">
            <v>101.745</v>
          </cell>
          <cell r="BH2046">
            <v>101.745</v>
          </cell>
          <cell r="BI2046">
            <v>39</v>
          </cell>
          <cell r="BJ2046">
            <v>0</v>
          </cell>
        </row>
        <row r="2047">
          <cell r="D2047" t="str">
            <v>Akadémia umení v Banskej Bystrici</v>
          </cell>
          <cell r="E2047" t="str">
            <v>Fakulta výtvarných umení</v>
          </cell>
          <cell r="AN2047">
            <v>45</v>
          </cell>
          <cell r="AO2047">
            <v>46</v>
          </cell>
          <cell r="AP2047">
            <v>0</v>
          </cell>
          <cell r="AQ2047">
            <v>0</v>
          </cell>
          <cell r="AR2047">
            <v>45</v>
          </cell>
          <cell r="BF2047">
            <v>67.5</v>
          </cell>
          <cell r="BG2047">
            <v>218.02500000000001</v>
          </cell>
          <cell r="BH2047">
            <v>153.42500000000001</v>
          </cell>
          <cell r="BI2047">
            <v>46</v>
          </cell>
          <cell r="BJ2047">
            <v>0</v>
          </cell>
        </row>
        <row r="2048">
          <cell r="D2048" t="str">
            <v>Univerzita Pavla Jozefa Šafárika v Košiciach</v>
          </cell>
          <cell r="E2048" t="str">
            <v>Lekárska fakulta</v>
          </cell>
          <cell r="AN2048">
            <v>37</v>
          </cell>
          <cell r="AO2048">
            <v>40</v>
          </cell>
          <cell r="AP2048">
            <v>0</v>
          </cell>
          <cell r="AQ2048">
            <v>0</v>
          </cell>
          <cell r="AR2048">
            <v>37</v>
          </cell>
          <cell r="BF2048">
            <v>32.5</v>
          </cell>
          <cell r="BG2048">
            <v>69.875</v>
          </cell>
          <cell r="BH2048">
            <v>69.875</v>
          </cell>
          <cell r="BI2048">
            <v>40</v>
          </cell>
          <cell r="BJ2048">
            <v>0</v>
          </cell>
        </row>
        <row r="2049">
          <cell r="D2049" t="str">
            <v>Univerzita Pavla Jozefa Šafárika v Košiciach</v>
          </cell>
          <cell r="E2049" t="str">
            <v>Lekárska fakulta</v>
          </cell>
          <cell r="AN2049">
            <v>56</v>
          </cell>
          <cell r="AO2049">
            <v>62</v>
          </cell>
          <cell r="AP2049">
            <v>0</v>
          </cell>
          <cell r="AQ2049">
            <v>0</v>
          </cell>
          <cell r="AR2049">
            <v>56</v>
          </cell>
          <cell r="BF2049">
            <v>49.7</v>
          </cell>
          <cell r="BG2049">
            <v>106.855</v>
          </cell>
          <cell r="BH2049">
            <v>93.498125000000002</v>
          </cell>
          <cell r="BI2049">
            <v>62</v>
          </cell>
          <cell r="BJ2049">
            <v>0</v>
          </cell>
        </row>
        <row r="2050">
          <cell r="D2050" t="str">
            <v>Univerzita Pavla Jozefa Šafárika v Košiciach</v>
          </cell>
          <cell r="E2050" t="str">
            <v>Lekárska fakulta</v>
          </cell>
          <cell r="AN2050">
            <v>18</v>
          </cell>
          <cell r="AO2050">
            <v>20</v>
          </cell>
          <cell r="AP2050">
            <v>0</v>
          </cell>
          <cell r="AQ2050">
            <v>0</v>
          </cell>
          <cell r="AR2050">
            <v>18</v>
          </cell>
          <cell r="BF2050">
            <v>16.8</v>
          </cell>
          <cell r="BG2050">
            <v>24.864000000000001</v>
          </cell>
          <cell r="BH2050">
            <v>24.864000000000001</v>
          </cell>
          <cell r="BI2050">
            <v>20</v>
          </cell>
          <cell r="BJ2050">
            <v>0</v>
          </cell>
        </row>
        <row r="2051">
          <cell r="D2051" t="str">
            <v>Univerzita veterinárskeho lekárstva a farmácie v Košiciach</v>
          </cell>
          <cell r="E2051">
            <v>0</v>
          </cell>
          <cell r="AN2051">
            <v>27</v>
          </cell>
          <cell r="AO2051">
            <v>28</v>
          </cell>
          <cell r="AP2051">
            <v>0</v>
          </cell>
          <cell r="AQ2051">
            <v>0</v>
          </cell>
          <cell r="AR2051">
            <v>27</v>
          </cell>
          <cell r="BF2051">
            <v>40.5</v>
          </cell>
          <cell r="BG2051">
            <v>178.60500000000002</v>
          </cell>
          <cell r="BH2051">
            <v>122.79093750000001</v>
          </cell>
          <cell r="BI2051">
            <v>28</v>
          </cell>
          <cell r="BJ2051">
            <v>0</v>
          </cell>
        </row>
        <row r="2052">
          <cell r="D2052" t="str">
            <v>Akadémia umení v Banskej Bystrici</v>
          </cell>
          <cell r="E2052" t="str">
            <v>Fakulta múzických umení</v>
          </cell>
          <cell r="AN2052">
            <v>1</v>
          </cell>
          <cell r="AO2052">
            <v>0</v>
          </cell>
          <cell r="AP2052">
            <v>0</v>
          </cell>
          <cell r="AQ2052">
            <v>0</v>
          </cell>
          <cell r="AR2052">
            <v>1</v>
          </cell>
          <cell r="BF2052">
            <v>4</v>
          </cell>
          <cell r="BG2052">
            <v>4.4000000000000004</v>
          </cell>
          <cell r="BH2052">
            <v>4.4000000000000004</v>
          </cell>
          <cell r="BI2052">
            <v>1</v>
          </cell>
          <cell r="BJ2052">
            <v>1</v>
          </cell>
        </row>
        <row r="2053">
          <cell r="D2053" t="str">
            <v>Akadémia umení v Banskej Bystrici</v>
          </cell>
          <cell r="E2053" t="str">
            <v>Fakulta múzických umení</v>
          </cell>
          <cell r="AN2053">
            <v>10</v>
          </cell>
          <cell r="AO2053">
            <v>0</v>
          </cell>
          <cell r="AP2053">
            <v>0</v>
          </cell>
          <cell r="AQ2053">
            <v>0</v>
          </cell>
          <cell r="AR2053">
            <v>10</v>
          </cell>
          <cell r="BF2053">
            <v>40</v>
          </cell>
          <cell r="BG2053">
            <v>44</v>
          </cell>
          <cell r="BH2053">
            <v>44</v>
          </cell>
          <cell r="BI2053">
            <v>10</v>
          </cell>
          <cell r="BJ2053">
            <v>10</v>
          </cell>
        </row>
        <row r="2054">
          <cell r="D2054" t="str">
            <v>Akadémia umení v Banskej Bystrici</v>
          </cell>
          <cell r="E2054" t="str">
            <v>Fakulta múzických umení</v>
          </cell>
          <cell r="AN2054">
            <v>106</v>
          </cell>
          <cell r="AO2054">
            <v>115</v>
          </cell>
          <cell r="AP2054">
            <v>0</v>
          </cell>
          <cell r="AQ2054">
            <v>0</v>
          </cell>
          <cell r="AR2054">
            <v>106</v>
          </cell>
          <cell r="BF2054">
            <v>95.8</v>
          </cell>
          <cell r="BG2054">
            <v>309.43399999999997</v>
          </cell>
          <cell r="BH2054">
            <v>309.43399999999997</v>
          </cell>
          <cell r="BI2054">
            <v>115</v>
          </cell>
          <cell r="BJ2054">
            <v>0</v>
          </cell>
        </row>
        <row r="2055">
          <cell r="D2055" t="str">
            <v>Akadémia umení v Banskej Bystrici</v>
          </cell>
          <cell r="E2055" t="str">
            <v>Fakulta múzických umení</v>
          </cell>
          <cell r="AN2055">
            <v>5</v>
          </cell>
          <cell r="AO2055">
            <v>7</v>
          </cell>
          <cell r="AP2055">
            <v>0</v>
          </cell>
          <cell r="AQ2055">
            <v>0</v>
          </cell>
          <cell r="AR2055">
            <v>5</v>
          </cell>
          <cell r="BF2055">
            <v>4.0999999999999996</v>
          </cell>
          <cell r="BG2055">
            <v>13.242999999999999</v>
          </cell>
          <cell r="BH2055">
            <v>13.242999999999999</v>
          </cell>
          <cell r="BI2055">
            <v>7</v>
          </cell>
          <cell r="BJ2055">
            <v>0</v>
          </cell>
        </row>
        <row r="2056">
          <cell r="D2056" t="str">
            <v>Univerzita Mateja Bela v Banskej Bystrici</v>
          </cell>
          <cell r="E2056" t="str">
            <v>Fakulta prírodných vied</v>
          </cell>
          <cell r="AN2056">
            <v>4</v>
          </cell>
          <cell r="AO2056">
            <v>0</v>
          </cell>
          <cell r="AP2056">
            <v>0</v>
          </cell>
          <cell r="AQ2056">
            <v>4</v>
          </cell>
          <cell r="AR2056">
            <v>4</v>
          </cell>
          <cell r="BF2056">
            <v>12</v>
          </cell>
          <cell r="BG2056">
            <v>25.56</v>
          </cell>
          <cell r="BH2056">
            <v>25.56</v>
          </cell>
          <cell r="BI2056">
            <v>4</v>
          </cell>
          <cell r="BJ2056">
            <v>4</v>
          </cell>
        </row>
        <row r="2057">
          <cell r="D2057" t="str">
            <v>Univerzita Mateja Bela v Banskej Bystrici</v>
          </cell>
          <cell r="E2057" t="str">
            <v>Fakulta prírodných vied</v>
          </cell>
          <cell r="AN2057">
            <v>0</v>
          </cell>
          <cell r="AO2057">
            <v>0</v>
          </cell>
          <cell r="AP2057">
            <v>0</v>
          </cell>
          <cell r="AQ2057">
            <v>0</v>
          </cell>
          <cell r="AR2057">
            <v>0</v>
          </cell>
          <cell r="BF2057">
            <v>0</v>
          </cell>
          <cell r="BG2057">
            <v>0</v>
          </cell>
          <cell r="BH2057">
            <v>0</v>
          </cell>
          <cell r="BI2057">
            <v>10</v>
          </cell>
          <cell r="BJ2057">
            <v>0</v>
          </cell>
        </row>
        <row r="2058">
          <cell r="D2058" t="str">
            <v>Univerzita Mateja Bela v Banskej Bystrici</v>
          </cell>
          <cell r="E2058" t="str">
            <v>Fakulta prírodných vied</v>
          </cell>
          <cell r="AN2058">
            <v>1</v>
          </cell>
          <cell r="AO2058">
            <v>1.5</v>
          </cell>
          <cell r="AP2058">
            <v>1.5</v>
          </cell>
          <cell r="AQ2058">
            <v>1</v>
          </cell>
          <cell r="AR2058">
            <v>1</v>
          </cell>
          <cell r="BF2058">
            <v>1.5</v>
          </cell>
          <cell r="BG2058">
            <v>1.7849999999999999</v>
          </cell>
          <cell r="BH2058">
            <v>1.7849999999999999</v>
          </cell>
          <cell r="BI2058">
            <v>1.5</v>
          </cell>
          <cell r="BJ2058">
            <v>0</v>
          </cell>
        </row>
        <row r="2059">
          <cell r="D2059" t="str">
            <v>Univerzita Mateja Bela v Banskej Bystrici</v>
          </cell>
          <cell r="E2059" t="str">
            <v>Fakulta prírodných vied</v>
          </cell>
          <cell r="AN2059">
            <v>4</v>
          </cell>
          <cell r="AO2059">
            <v>4.5</v>
          </cell>
          <cell r="AP2059">
            <v>4.5</v>
          </cell>
          <cell r="AQ2059">
            <v>4</v>
          </cell>
          <cell r="AR2059">
            <v>4</v>
          </cell>
          <cell r="BF2059">
            <v>6</v>
          </cell>
          <cell r="BG2059">
            <v>7.14</v>
          </cell>
          <cell r="BH2059">
            <v>7.14</v>
          </cell>
          <cell r="BI2059">
            <v>4.5</v>
          </cell>
          <cell r="BJ2059">
            <v>0</v>
          </cell>
        </row>
        <row r="2060">
          <cell r="D2060" t="str">
            <v>Univerzita Mateja Bela v Banskej Bystrici</v>
          </cell>
          <cell r="E2060" t="str">
            <v>Fakulta prírodných vied</v>
          </cell>
          <cell r="AN2060">
            <v>21</v>
          </cell>
          <cell r="AO2060">
            <v>22</v>
          </cell>
          <cell r="AP2060">
            <v>22</v>
          </cell>
          <cell r="AQ2060">
            <v>21</v>
          </cell>
          <cell r="AR2060">
            <v>21</v>
          </cell>
          <cell r="BF2060">
            <v>31.5</v>
          </cell>
          <cell r="BG2060">
            <v>45.36</v>
          </cell>
          <cell r="BH2060">
            <v>43.5456</v>
          </cell>
          <cell r="BI2060">
            <v>22</v>
          </cell>
          <cell r="BJ2060">
            <v>0</v>
          </cell>
        </row>
        <row r="2061">
          <cell r="D2061" t="str">
            <v>Univerzita Mateja Bela v Banskej Bystrici</v>
          </cell>
          <cell r="E2061" t="str">
            <v>Filozofická fakulta</v>
          </cell>
          <cell r="AN2061">
            <v>28.5</v>
          </cell>
          <cell r="AO2061">
            <v>29</v>
          </cell>
          <cell r="AP2061">
            <v>0</v>
          </cell>
          <cell r="AQ2061">
            <v>0</v>
          </cell>
          <cell r="AR2061">
            <v>28.5</v>
          </cell>
          <cell r="BF2061">
            <v>42.75</v>
          </cell>
          <cell r="BG2061">
            <v>46.597500000000004</v>
          </cell>
          <cell r="BH2061">
            <v>41.272071428571429</v>
          </cell>
          <cell r="BI2061">
            <v>29</v>
          </cell>
          <cell r="BJ2061">
            <v>0</v>
          </cell>
        </row>
        <row r="2062">
          <cell r="D2062" t="str">
            <v>Univerzita Mateja Bela v Banskej Bystrici</v>
          </cell>
          <cell r="E2062" t="str">
            <v>Fakulta prírodných vied</v>
          </cell>
          <cell r="AN2062">
            <v>9.5</v>
          </cell>
          <cell r="AO2062">
            <v>10</v>
          </cell>
          <cell r="AP2062">
            <v>0</v>
          </cell>
          <cell r="AQ2062">
            <v>0</v>
          </cell>
          <cell r="AR2062">
            <v>9.5</v>
          </cell>
          <cell r="BF2062">
            <v>7.85</v>
          </cell>
          <cell r="BG2062">
            <v>11.303999999999998</v>
          </cell>
          <cell r="BH2062">
            <v>11.303999999999998</v>
          </cell>
          <cell r="BI2062">
            <v>10</v>
          </cell>
          <cell r="BJ2062">
            <v>0</v>
          </cell>
        </row>
        <row r="2063">
          <cell r="D2063" t="str">
            <v>Univerzita Mateja Bela v Banskej Bystrici</v>
          </cell>
          <cell r="E2063" t="str">
            <v>Fakulta prírodných vied</v>
          </cell>
          <cell r="AN2063">
            <v>0</v>
          </cell>
          <cell r="AO2063">
            <v>0</v>
          </cell>
          <cell r="AP2063">
            <v>0</v>
          </cell>
          <cell r="AQ2063">
            <v>0</v>
          </cell>
          <cell r="AR2063">
            <v>0</v>
          </cell>
          <cell r="BF2063">
            <v>0</v>
          </cell>
          <cell r="BG2063">
            <v>0</v>
          </cell>
          <cell r="BH2063">
            <v>0</v>
          </cell>
          <cell r="BI2063">
            <v>16</v>
          </cell>
          <cell r="BJ2063">
            <v>0</v>
          </cell>
        </row>
        <row r="2064">
          <cell r="D2064" t="str">
            <v>Univerzita Mateja Bela v Banskej Bystrici</v>
          </cell>
          <cell r="E2064" t="str">
            <v>Fakulta prírodných vied</v>
          </cell>
          <cell r="AN2064">
            <v>19</v>
          </cell>
          <cell r="AO2064">
            <v>20</v>
          </cell>
          <cell r="AP2064">
            <v>20</v>
          </cell>
          <cell r="AQ2064">
            <v>19</v>
          </cell>
          <cell r="AR2064">
            <v>19</v>
          </cell>
          <cell r="BF2064">
            <v>15.1</v>
          </cell>
          <cell r="BG2064">
            <v>22.347999999999999</v>
          </cell>
          <cell r="BH2064">
            <v>21.106444444444442</v>
          </cell>
          <cell r="BI2064">
            <v>20</v>
          </cell>
          <cell r="BJ2064">
            <v>0</v>
          </cell>
        </row>
        <row r="2065">
          <cell r="D2065" t="str">
            <v>Univerzita Mateja Bela v Banskej Bystrici</v>
          </cell>
          <cell r="E2065" t="str">
            <v>Fakulta prírodných vied</v>
          </cell>
          <cell r="AN2065">
            <v>0</v>
          </cell>
          <cell r="AO2065">
            <v>0</v>
          </cell>
          <cell r="AP2065">
            <v>0</v>
          </cell>
          <cell r="AQ2065">
            <v>0</v>
          </cell>
          <cell r="AR2065">
            <v>0</v>
          </cell>
          <cell r="BF2065">
            <v>0</v>
          </cell>
          <cell r="BG2065">
            <v>0</v>
          </cell>
          <cell r="BH2065">
            <v>0</v>
          </cell>
          <cell r="BI2065">
            <v>1</v>
          </cell>
          <cell r="BJ2065">
            <v>0</v>
          </cell>
        </row>
        <row r="2066">
          <cell r="D2066" t="str">
            <v>Univerzita Mateja Bela v Banskej Bystrici</v>
          </cell>
          <cell r="E2066" t="str">
            <v>Filozofická fakulta</v>
          </cell>
          <cell r="AN2066">
            <v>6</v>
          </cell>
          <cell r="AO2066">
            <v>7</v>
          </cell>
          <cell r="AP2066">
            <v>0</v>
          </cell>
          <cell r="AQ2066">
            <v>0</v>
          </cell>
          <cell r="AR2066">
            <v>6</v>
          </cell>
          <cell r="BF2066">
            <v>4.8</v>
          </cell>
          <cell r="BG2066">
            <v>5.2320000000000002</v>
          </cell>
          <cell r="BH2066">
            <v>5.2320000000000002</v>
          </cell>
          <cell r="BI2066">
            <v>7</v>
          </cell>
          <cell r="BJ2066">
            <v>0</v>
          </cell>
        </row>
        <row r="2067">
          <cell r="D2067" t="str">
            <v>Univerzita Mateja Bela v Banskej Bystrici</v>
          </cell>
          <cell r="E2067" t="str">
            <v>Fakulta prírodných vied</v>
          </cell>
          <cell r="AN2067">
            <v>25.5</v>
          </cell>
          <cell r="AO2067">
            <v>27</v>
          </cell>
          <cell r="AP2067">
            <v>0</v>
          </cell>
          <cell r="AQ2067">
            <v>0</v>
          </cell>
          <cell r="AR2067">
            <v>25.5</v>
          </cell>
          <cell r="BF2067">
            <v>38.25</v>
          </cell>
          <cell r="BG2067">
            <v>55.08</v>
          </cell>
          <cell r="BH2067">
            <v>49.572000000000003</v>
          </cell>
          <cell r="BI2067">
            <v>27</v>
          </cell>
          <cell r="BJ2067">
            <v>0</v>
          </cell>
        </row>
        <row r="2068">
          <cell r="D2068" t="str">
            <v>Univerzita veterinárskeho lekárstva a farmácie v Košiciach</v>
          </cell>
          <cell r="E2068">
            <v>0</v>
          </cell>
          <cell r="AN2068">
            <v>0</v>
          </cell>
          <cell r="AO2068">
            <v>0</v>
          </cell>
          <cell r="AP2068">
            <v>0</v>
          </cell>
          <cell r="AQ2068">
            <v>0</v>
          </cell>
          <cell r="AR2068">
            <v>0</v>
          </cell>
          <cell r="BF2068">
            <v>0</v>
          </cell>
          <cell r="BG2068">
            <v>0</v>
          </cell>
          <cell r="BH2068">
            <v>0</v>
          </cell>
          <cell r="BI2068">
            <v>2</v>
          </cell>
          <cell r="BJ2068">
            <v>0</v>
          </cell>
        </row>
        <row r="2069">
          <cell r="D2069" t="str">
            <v>Univerzita veterinárskeho lekárstva a farmácie v Košiciach</v>
          </cell>
          <cell r="E2069">
            <v>0</v>
          </cell>
          <cell r="AN2069">
            <v>2</v>
          </cell>
          <cell r="AO2069">
            <v>0</v>
          </cell>
          <cell r="AP2069">
            <v>0</v>
          </cell>
          <cell r="AQ2069">
            <v>2</v>
          </cell>
          <cell r="AR2069">
            <v>2</v>
          </cell>
          <cell r="BF2069">
            <v>6</v>
          </cell>
          <cell r="BG2069">
            <v>12.78</v>
          </cell>
          <cell r="BH2069">
            <v>12.78</v>
          </cell>
          <cell r="BI2069">
            <v>2</v>
          </cell>
          <cell r="BJ2069">
            <v>2</v>
          </cell>
        </row>
        <row r="2070">
          <cell r="D2070" t="str">
            <v>Univerzita sv. Cyrila a Metoda v Trnave</v>
          </cell>
          <cell r="E2070" t="str">
            <v>Fakulta sociálnych vied</v>
          </cell>
          <cell r="AN2070">
            <v>0</v>
          </cell>
          <cell r="AO2070">
            <v>0</v>
          </cell>
          <cell r="AP2070">
            <v>0</v>
          </cell>
          <cell r="AQ2070">
            <v>0</v>
          </cell>
          <cell r="AR2070">
            <v>0</v>
          </cell>
          <cell r="BF2070">
            <v>0</v>
          </cell>
          <cell r="BG2070">
            <v>0</v>
          </cell>
          <cell r="BH2070">
            <v>0</v>
          </cell>
          <cell r="BI2070">
            <v>46</v>
          </cell>
          <cell r="BJ2070">
            <v>0</v>
          </cell>
        </row>
        <row r="2071">
          <cell r="D2071" t="str">
            <v>Univerzita sv. Cyrila a Metoda v Trnave</v>
          </cell>
          <cell r="E2071" t="str">
            <v>Fakulta masmediálnej komunikácie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BF2071">
            <v>0</v>
          </cell>
          <cell r="BG2071">
            <v>0</v>
          </cell>
          <cell r="BH2071">
            <v>0</v>
          </cell>
          <cell r="BI2071">
            <v>128</v>
          </cell>
          <cell r="BJ2071">
            <v>0</v>
          </cell>
        </row>
        <row r="2072">
          <cell r="D2072" t="str">
            <v>Univerzita sv. Cyrila a Metoda v Trnave</v>
          </cell>
          <cell r="E2072" t="str">
            <v>Fakulta sociálnych vied</v>
          </cell>
          <cell r="AN2072">
            <v>0</v>
          </cell>
          <cell r="AO2072">
            <v>0</v>
          </cell>
          <cell r="AP2072">
            <v>0</v>
          </cell>
          <cell r="AQ2072">
            <v>0</v>
          </cell>
          <cell r="AR2072">
            <v>0</v>
          </cell>
          <cell r="BF2072">
            <v>0</v>
          </cell>
          <cell r="BG2072">
            <v>0</v>
          </cell>
          <cell r="BH2072">
            <v>0</v>
          </cell>
          <cell r="BI2072">
            <v>112</v>
          </cell>
          <cell r="BJ2072">
            <v>0</v>
          </cell>
        </row>
        <row r="2073">
          <cell r="D2073" t="str">
            <v>Univerzita sv. Cyrila a Metoda v Trnave</v>
          </cell>
          <cell r="E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BF2073">
            <v>0</v>
          </cell>
          <cell r="BG2073">
            <v>0</v>
          </cell>
          <cell r="BH2073">
            <v>0</v>
          </cell>
          <cell r="BI2073">
            <v>91</v>
          </cell>
          <cell r="BJ2073">
            <v>0</v>
          </cell>
        </row>
        <row r="2074">
          <cell r="D2074" t="str">
            <v>Univerzita sv. Cyrila a Metoda v Trnave</v>
          </cell>
          <cell r="E2074" t="str">
            <v>Fakulta masmediálnej komunikácie</v>
          </cell>
          <cell r="AN2074">
            <v>0</v>
          </cell>
          <cell r="AO2074">
            <v>0</v>
          </cell>
          <cell r="AP2074">
            <v>0</v>
          </cell>
          <cell r="AQ2074">
            <v>0</v>
          </cell>
          <cell r="AR2074">
            <v>0</v>
          </cell>
          <cell r="BF2074">
            <v>0</v>
          </cell>
          <cell r="BG2074">
            <v>0</v>
          </cell>
          <cell r="BH2074">
            <v>0</v>
          </cell>
          <cell r="BI2074">
            <v>93</v>
          </cell>
          <cell r="BJ2074">
            <v>0</v>
          </cell>
        </row>
        <row r="2075">
          <cell r="D2075" t="str">
            <v>Univerzita sv. Cyrila a Metoda v Trnave</v>
          </cell>
          <cell r="E2075" t="str">
            <v>Fakulta sociálnych vied</v>
          </cell>
          <cell r="AN2075">
            <v>7</v>
          </cell>
          <cell r="AO2075">
            <v>0</v>
          </cell>
          <cell r="AP2075">
            <v>0</v>
          </cell>
          <cell r="AQ2075">
            <v>0</v>
          </cell>
          <cell r="AR2075">
            <v>7</v>
          </cell>
          <cell r="BF2075">
            <v>28</v>
          </cell>
          <cell r="BG2075">
            <v>30.800000000000004</v>
          </cell>
          <cell r="BH2075">
            <v>30.800000000000004</v>
          </cell>
          <cell r="BI2075">
            <v>8</v>
          </cell>
          <cell r="BJ2075">
            <v>7</v>
          </cell>
        </row>
        <row r="2076">
          <cell r="D2076" t="str">
            <v>Univerzita sv. Cyrila a Metoda v Trnave</v>
          </cell>
          <cell r="E2076" t="str">
            <v>Fakulta sociálnych vied</v>
          </cell>
          <cell r="AN2076">
            <v>0</v>
          </cell>
          <cell r="AO2076">
            <v>0</v>
          </cell>
          <cell r="AP2076">
            <v>0</v>
          </cell>
          <cell r="AQ2076">
            <v>0</v>
          </cell>
          <cell r="AR2076">
            <v>0</v>
          </cell>
          <cell r="BF2076">
            <v>0</v>
          </cell>
          <cell r="BG2076">
            <v>0</v>
          </cell>
          <cell r="BH2076">
            <v>0</v>
          </cell>
          <cell r="BI2076">
            <v>43</v>
          </cell>
          <cell r="BJ2076">
            <v>0</v>
          </cell>
        </row>
        <row r="2077">
          <cell r="D2077" t="str">
            <v>Univerzita sv. Cyrila a Metoda v Trnave</v>
          </cell>
          <cell r="E2077" t="str">
            <v>Fakulta masmediálnej komunikácie</v>
          </cell>
          <cell r="AN2077">
            <v>16</v>
          </cell>
          <cell r="AO2077">
            <v>0</v>
          </cell>
          <cell r="AP2077">
            <v>0</v>
          </cell>
          <cell r="AQ2077">
            <v>0</v>
          </cell>
          <cell r="AR2077">
            <v>16</v>
          </cell>
          <cell r="BF2077">
            <v>64</v>
          </cell>
          <cell r="BG2077">
            <v>70.400000000000006</v>
          </cell>
          <cell r="BH2077">
            <v>70.400000000000006</v>
          </cell>
          <cell r="BI2077">
            <v>16</v>
          </cell>
          <cell r="BJ2077">
            <v>16</v>
          </cell>
        </row>
        <row r="2078">
          <cell r="D2078" t="str">
            <v>Univerzita sv. Cyrila a Metoda v Trnave</v>
          </cell>
          <cell r="E2078" t="str">
            <v>Fakulta masmediálnej komunikácie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</v>
          </cell>
          <cell r="BF2078">
            <v>0</v>
          </cell>
          <cell r="BG2078">
            <v>0</v>
          </cell>
          <cell r="BH2078">
            <v>0</v>
          </cell>
          <cell r="BI2078">
            <v>24</v>
          </cell>
          <cell r="BJ2078">
            <v>0</v>
          </cell>
        </row>
        <row r="2079">
          <cell r="D2079" t="str">
            <v>Univerzita sv. Cyrila a Metoda v Trnave</v>
          </cell>
          <cell r="E2079" t="str">
            <v>Fakulta masmediálnej komunikácie</v>
          </cell>
          <cell r="AN2079">
            <v>12</v>
          </cell>
          <cell r="AO2079">
            <v>0</v>
          </cell>
          <cell r="AP2079">
            <v>0</v>
          </cell>
          <cell r="AQ2079">
            <v>0</v>
          </cell>
          <cell r="AR2079">
            <v>12</v>
          </cell>
          <cell r="BF2079">
            <v>48</v>
          </cell>
          <cell r="BG2079">
            <v>52.800000000000004</v>
          </cell>
          <cell r="BH2079">
            <v>52.800000000000004</v>
          </cell>
          <cell r="BI2079">
            <v>12</v>
          </cell>
          <cell r="BJ2079">
            <v>12</v>
          </cell>
        </row>
        <row r="2080">
          <cell r="D2080" t="str">
            <v>Univerzita sv. Cyrila a Metoda v Trnave</v>
          </cell>
          <cell r="E2080" t="str">
            <v>Filozofická fakulta</v>
          </cell>
          <cell r="AN2080">
            <v>65</v>
          </cell>
          <cell r="AO2080">
            <v>71</v>
          </cell>
          <cell r="AP2080">
            <v>0</v>
          </cell>
          <cell r="AQ2080">
            <v>0</v>
          </cell>
          <cell r="AR2080">
            <v>65</v>
          </cell>
          <cell r="BF2080">
            <v>97.5</v>
          </cell>
          <cell r="BG2080">
            <v>101.4</v>
          </cell>
          <cell r="BH2080">
            <v>82.387500000000003</v>
          </cell>
          <cell r="BI2080">
            <v>71</v>
          </cell>
          <cell r="BJ2080">
            <v>0</v>
          </cell>
        </row>
        <row r="2081">
          <cell r="D2081" t="str">
            <v>Univerzita sv. Cyrila a Metoda v Trnave</v>
          </cell>
          <cell r="E2081" t="str">
            <v>Fakulta masmediálnej komunikácie</v>
          </cell>
          <cell r="AN2081">
            <v>19</v>
          </cell>
          <cell r="AO2081">
            <v>22</v>
          </cell>
          <cell r="AP2081">
            <v>0</v>
          </cell>
          <cell r="AQ2081">
            <v>0</v>
          </cell>
          <cell r="AR2081">
            <v>19</v>
          </cell>
          <cell r="BF2081">
            <v>28.5</v>
          </cell>
          <cell r="BG2081">
            <v>33.914999999999999</v>
          </cell>
          <cell r="BH2081">
            <v>27.454999999999998</v>
          </cell>
          <cell r="BI2081">
            <v>22</v>
          </cell>
          <cell r="BJ2081">
            <v>0</v>
          </cell>
        </row>
        <row r="2082">
          <cell r="D2082" t="str">
            <v>Univerzita sv. Cyrila a Metoda v Trnave</v>
          </cell>
          <cell r="E2082" t="str">
            <v>Filozofická fakulta</v>
          </cell>
          <cell r="AN2082">
            <v>78</v>
          </cell>
          <cell r="AO2082">
            <v>80</v>
          </cell>
          <cell r="AP2082">
            <v>0</v>
          </cell>
          <cell r="AQ2082">
            <v>0</v>
          </cell>
          <cell r="AR2082">
            <v>78</v>
          </cell>
          <cell r="BF2082">
            <v>117</v>
          </cell>
          <cell r="BG2082">
            <v>117</v>
          </cell>
          <cell r="BH2082">
            <v>106.36363636363636</v>
          </cell>
          <cell r="BI2082">
            <v>80</v>
          </cell>
          <cell r="BJ2082">
            <v>0</v>
          </cell>
        </row>
        <row r="2083">
          <cell r="D2083" t="str">
            <v>Univerzita sv. Cyrila a Metoda v Trnave</v>
          </cell>
          <cell r="E2083" t="str">
            <v>Filozofická fakulta</v>
          </cell>
          <cell r="AN2083">
            <v>7</v>
          </cell>
          <cell r="AO2083">
            <v>8.5</v>
          </cell>
          <cell r="AP2083">
            <v>0</v>
          </cell>
          <cell r="AQ2083">
            <v>0</v>
          </cell>
          <cell r="AR2083">
            <v>7</v>
          </cell>
          <cell r="BF2083">
            <v>10.5</v>
          </cell>
          <cell r="BG2083">
            <v>11.445</v>
          </cell>
          <cell r="BH2083">
            <v>11.445</v>
          </cell>
          <cell r="BI2083">
            <v>8.5</v>
          </cell>
          <cell r="BJ2083">
            <v>0</v>
          </cell>
        </row>
        <row r="2084">
          <cell r="D2084" t="str">
            <v>Univerzita sv. Cyrila a Metoda v Trnave</v>
          </cell>
          <cell r="E2084" t="str">
            <v>Filozofická fakulta</v>
          </cell>
          <cell r="AN2084">
            <v>0</v>
          </cell>
          <cell r="AO2084">
            <v>0.5</v>
          </cell>
          <cell r="AP2084">
            <v>0</v>
          </cell>
          <cell r="AQ2084">
            <v>0</v>
          </cell>
          <cell r="AR2084">
            <v>0</v>
          </cell>
          <cell r="BF2084">
            <v>0</v>
          </cell>
          <cell r="BG2084">
            <v>0</v>
          </cell>
          <cell r="BH2084">
            <v>0</v>
          </cell>
          <cell r="BI2084">
            <v>0.5</v>
          </cell>
          <cell r="BJ2084">
            <v>0</v>
          </cell>
        </row>
        <row r="2085">
          <cell r="D2085" t="str">
            <v>Univerzita sv. Cyrila a Metoda v Trnave</v>
          </cell>
          <cell r="E2085" t="str">
            <v>Fakulta prírodných vied</v>
          </cell>
          <cell r="AN2085">
            <v>23</v>
          </cell>
          <cell r="AO2085">
            <v>24</v>
          </cell>
          <cell r="AP2085">
            <v>24</v>
          </cell>
          <cell r="AQ2085">
            <v>23</v>
          </cell>
          <cell r="AR2085">
            <v>23</v>
          </cell>
          <cell r="BF2085">
            <v>19.7</v>
          </cell>
          <cell r="BG2085">
            <v>29.155999999999999</v>
          </cell>
          <cell r="BH2085">
            <v>29.155999999999999</v>
          </cell>
          <cell r="BI2085">
            <v>24</v>
          </cell>
          <cell r="BJ2085">
            <v>0</v>
          </cell>
        </row>
        <row r="2086">
          <cell r="D2086" t="str">
            <v>Univerzita sv. Cyrila a Metoda v Trnave</v>
          </cell>
          <cell r="E2086" t="str">
            <v>Filozofická fakulta</v>
          </cell>
          <cell r="AN2086">
            <v>12</v>
          </cell>
          <cell r="AO2086">
            <v>15</v>
          </cell>
          <cell r="AP2086">
            <v>0</v>
          </cell>
          <cell r="AQ2086">
            <v>0</v>
          </cell>
          <cell r="AR2086">
            <v>12</v>
          </cell>
          <cell r="BF2086">
            <v>10.5</v>
          </cell>
          <cell r="BG2086">
            <v>10.5</v>
          </cell>
          <cell r="BH2086">
            <v>10.5</v>
          </cell>
          <cell r="BI2086">
            <v>15</v>
          </cell>
          <cell r="BJ2086">
            <v>0</v>
          </cell>
        </row>
        <row r="2087">
          <cell r="D2087" t="str">
            <v>Univerzita sv. Cyrila a Metoda v Trnave</v>
          </cell>
          <cell r="E2087" t="str">
            <v>Filozofická fakulta</v>
          </cell>
          <cell r="AN2087">
            <v>8</v>
          </cell>
          <cell r="AO2087">
            <v>9</v>
          </cell>
          <cell r="AP2087">
            <v>0</v>
          </cell>
          <cell r="AQ2087">
            <v>0</v>
          </cell>
          <cell r="AR2087">
            <v>8</v>
          </cell>
          <cell r="BF2087">
            <v>6.5</v>
          </cell>
          <cell r="BG2087">
            <v>6.5</v>
          </cell>
          <cell r="BH2087">
            <v>6.5</v>
          </cell>
          <cell r="BI2087">
            <v>9</v>
          </cell>
          <cell r="BJ2087">
            <v>0</v>
          </cell>
        </row>
        <row r="2088">
          <cell r="D2088" t="str">
            <v>Univerzita sv. Cyrila a Metoda v Trnave</v>
          </cell>
          <cell r="E2088" t="str">
            <v>Filozofická fakulta</v>
          </cell>
          <cell r="AN2088">
            <v>8</v>
          </cell>
          <cell r="AO2088">
            <v>10</v>
          </cell>
          <cell r="AP2088">
            <v>0</v>
          </cell>
          <cell r="AQ2088">
            <v>0</v>
          </cell>
          <cell r="AR2088">
            <v>8</v>
          </cell>
          <cell r="BF2088">
            <v>12</v>
          </cell>
          <cell r="BG2088">
            <v>12.48</v>
          </cell>
          <cell r="BH2088">
            <v>12.48</v>
          </cell>
          <cell r="BI2088">
            <v>10</v>
          </cell>
          <cell r="BJ2088">
            <v>0</v>
          </cell>
        </row>
        <row r="2089">
          <cell r="D2089" t="str">
            <v>Univerzita sv. Cyrila a Metoda v Trnave</v>
          </cell>
          <cell r="E2089" t="str">
            <v>Fakulta prírodných vied</v>
          </cell>
          <cell r="AN2089">
            <v>0</v>
          </cell>
          <cell r="AO2089">
            <v>0</v>
          </cell>
          <cell r="AP2089">
            <v>0</v>
          </cell>
          <cell r="AQ2089">
            <v>0</v>
          </cell>
          <cell r="AR2089">
            <v>0</v>
          </cell>
          <cell r="BF2089">
            <v>0</v>
          </cell>
          <cell r="BG2089">
            <v>0</v>
          </cell>
          <cell r="BH2089">
            <v>0</v>
          </cell>
          <cell r="BI2089">
            <v>51</v>
          </cell>
          <cell r="BJ2089">
            <v>0</v>
          </cell>
        </row>
        <row r="2090">
          <cell r="D2090" t="str">
            <v>Univerzita sv. Cyrila a Metoda v Trnave</v>
          </cell>
          <cell r="E2090" t="str">
            <v>Fakulta masmediálnej komunikácie</v>
          </cell>
          <cell r="AN2090">
            <v>0</v>
          </cell>
          <cell r="AO2090">
            <v>0</v>
          </cell>
          <cell r="AP2090">
            <v>0</v>
          </cell>
          <cell r="AQ2090">
            <v>0</v>
          </cell>
          <cell r="AR2090">
            <v>0</v>
          </cell>
          <cell r="BF2090">
            <v>0</v>
          </cell>
          <cell r="BG2090">
            <v>0</v>
          </cell>
          <cell r="BH2090">
            <v>0</v>
          </cell>
          <cell r="BI2090">
            <v>2</v>
          </cell>
          <cell r="BJ2090">
            <v>0</v>
          </cell>
        </row>
        <row r="2091">
          <cell r="D2091" t="str">
            <v>Univerzita sv. Cyrila a Metoda v Trnave</v>
          </cell>
          <cell r="E2091" t="str">
            <v>Filozofická fakulta</v>
          </cell>
          <cell r="AN2091">
            <v>5</v>
          </cell>
          <cell r="AO2091">
            <v>0</v>
          </cell>
          <cell r="AP2091">
            <v>0</v>
          </cell>
          <cell r="AQ2091">
            <v>0</v>
          </cell>
          <cell r="AR2091">
            <v>5</v>
          </cell>
          <cell r="BF2091">
            <v>20</v>
          </cell>
          <cell r="BG2091">
            <v>22</v>
          </cell>
          <cell r="BH2091">
            <v>22</v>
          </cell>
          <cell r="BI2091">
            <v>5</v>
          </cell>
          <cell r="BJ2091">
            <v>5</v>
          </cell>
        </row>
        <row r="2092">
          <cell r="D2092" t="str">
            <v>Univerzita Mateja Bela v Banskej Bystrici</v>
          </cell>
          <cell r="E2092" t="str">
            <v>Pedagogická fakulta</v>
          </cell>
          <cell r="AN2092">
            <v>0</v>
          </cell>
          <cell r="AO2092">
            <v>0</v>
          </cell>
          <cell r="AP2092">
            <v>0</v>
          </cell>
          <cell r="AQ2092">
            <v>0</v>
          </cell>
          <cell r="AR2092">
            <v>0</v>
          </cell>
          <cell r="BF2092">
            <v>0</v>
          </cell>
          <cell r="BG2092">
            <v>0</v>
          </cell>
          <cell r="BH2092">
            <v>0</v>
          </cell>
          <cell r="BI2092">
            <v>17</v>
          </cell>
          <cell r="BJ2092">
            <v>0</v>
          </cell>
        </row>
        <row r="2093">
          <cell r="D2093" t="str">
            <v>Univerzita Mateja Bela v Banskej Bystrici</v>
          </cell>
          <cell r="E2093" t="str">
            <v>Pedagogická fakulta</v>
          </cell>
          <cell r="AN2093">
            <v>0</v>
          </cell>
          <cell r="AO2093">
            <v>0</v>
          </cell>
          <cell r="AP2093">
            <v>0</v>
          </cell>
          <cell r="AQ2093">
            <v>0</v>
          </cell>
          <cell r="AR2093">
            <v>0</v>
          </cell>
          <cell r="BF2093">
            <v>0</v>
          </cell>
          <cell r="BG2093">
            <v>0</v>
          </cell>
          <cell r="BH2093">
            <v>0</v>
          </cell>
          <cell r="BI2093">
            <v>14</v>
          </cell>
          <cell r="BJ2093">
            <v>0</v>
          </cell>
        </row>
        <row r="2094">
          <cell r="D2094" t="str">
            <v>Univerzita Mateja Bela v Banskej Bystrici</v>
          </cell>
          <cell r="E2094" t="str">
            <v>Pedagogická fakulta</v>
          </cell>
          <cell r="AN2094">
            <v>3</v>
          </cell>
          <cell r="AO2094">
            <v>0</v>
          </cell>
          <cell r="AP2094">
            <v>0</v>
          </cell>
          <cell r="AQ2094">
            <v>0</v>
          </cell>
          <cell r="AR2094">
            <v>3</v>
          </cell>
          <cell r="BF2094">
            <v>12</v>
          </cell>
          <cell r="BG2094">
            <v>13.200000000000001</v>
          </cell>
          <cell r="BH2094">
            <v>13.200000000000001</v>
          </cell>
          <cell r="BI2094">
            <v>3</v>
          </cell>
          <cell r="BJ2094">
            <v>3</v>
          </cell>
        </row>
        <row r="2095">
          <cell r="D2095" t="str">
            <v>Univerzita Mateja Bela v Banskej Bystrici</v>
          </cell>
          <cell r="E2095" t="str">
            <v>Pedagogická fakulta</v>
          </cell>
          <cell r="AN2095">
            <v>0</v>
          </cell>
          <cell r="AO2095">
            <v>0</v>
          </cell>
          <cell r="AP2095">
            <v>0</v>
          </cell>
          <cell r="AQ2095">
            <v>0</v>
          </cell>
          <cell r="AR2095">
            <v>0</v>
          </cell>
          <cell r="BF2095">
            <v>0</v>
          </cell>
          <cell r="BG2095">
            <v>0</v>
          </cell>
          <cell r="BH2095">
            <v>0</v>
          </cell>
          <cell r="BI2095">
            <v>17</v>
          </cell>
          <cell r="BJ2095">
            <v>0</v>
          </cell>
        </row>
        <row r="2096">
          <cell r="D2096" t="str">
            <v>Univerzita Mateja Bela v Banskej Bystrici</v>
          </cell>
          <cell r="E2096" t="str">
            <v>Pedagogická fakulta</v>
          </cell>
          <cell r="AN2096">
            <v>5</v>
          </cell>
          <cell r="AO2096">
            <v>0</v>
          </cell>
          <cell r="AP2096">
            <v>0</v>
          </cell>
          <cell r="AQ2096">
            <v>0</v>
          </cell>
          <cell r="AR2096">
            <v>5</v>
          </cell>
          <cell r="BF2096">
            <v>20</v>
          </cell>
          <cell r="BG2096">
            <v>22</v>
          </cell>
          <cell r="BH2096">
            <v>22</v>
          </cell>
          <cell r="BI2096">
            <v>5</v>
          </cell>
          <cell r="BJ2096">
            <v>5</v>
          </cell>
        </row>
        <row r="2097">
          <cell r="D2097" t="str">
            <v>Univerzita Mateja Bela v Banskej Bystrici</v>
          </cell>
          <cell r="E2097" t="str">
            <v>Pedagogická fakulta</v>
          </cell>
          <cell r="AN2097">
            <v>0</v>
          </cell>
          <cell r="AO2097">
            <v>0</v>
          </cell>
          <cell r="AP2097">
            <v>0</v>
          </cell>
          <cell r="AQ2097">
            <v>0</v>
          </cell>
          <cell r="AR2097">
            <v>0</v>
          </cell>
          <cell r="BF2097">
            <v>0</v>
          </cell>
          <cell r="BG2097">
            <v>0</v>
          </cell>
          <cell r="BH2097">
            <v>0</v>
          </cell>
          <cell r="BI2097">
            <v>23</v>
          </cell>
          <cell r="BJ2097">
            <v>0</v>
          </cell>
        </row>
        <row r="2098">
          <cell r="D2098" t="str">
            <v>Univerzita Mateja Bela v Banskej Bystrici</v>
          </cell>
          <cell r="E2098" t="str">
            <v>Pedagogická fakulta</v>
          </cell>
          <cell r="AN2098">
            <v>14</v>
          </cell>
          <cell r="AO2098">
            <v>15</v>
          </cell>
          <cell r="AP2098">
            <v>0</v>
          </cell>
          <cell r="AQ2098">
            <v>0</v>
          </cell>
          <cell r="AR2098">
            <v>14</v>
          </cell>
          <cell r="BF2098">
            <v>12.2</v>
          </cell>
          <cell r="BG2098">
            <v>26.229999999999997</v>
          </cell>
          <cell r="BH2098">
            <v>26.229999999999997</v>
          </cell>
          <cell r="BI2098">
            <v>15</v>
          </cell>
          <cell r="BJ2098">
            <v>0</v>
          </cell>
        </row>
        <row r="2099">
          <cell r="D2099" t="str">
            <v>Univerzita Mateja Bela v Banskej Bystrici</v>
          </cell>
          <cell r="E2099" t="str">
            <v>Pedagogická fakulta</v>
          </cell>
          <cell r="AN2099">
            <v>4</v>
          </cell>
          <cell r="AO2099">
            <v>4.5</v>
          </cell>
          <cell r="AP2099">
            <v>0</v>
          </cell>
          <cell r="AQ2099">
            <v>0</v>
          </cell>
          <cell r="AR2099">
            <v>4</v>
          </cell>
          <cell r="BF2099">
            <v>6</v>
          </cell>
          <cell r="BG2099">
            <v>12.899999999999999</v>
          </cell>
          <cell r="BH2099">
            <v>12.899999999999999</v>
          </cell>
          <cell r="BI2099">
            <v>4.5</v>
          </cell>
          <cell r="BJ2099">
            <v>0</v>
          </cell>
        </row>
        <row r="2100">
          <cell r="D2100" t="str">
            <v>Univerzita Mateja Bela v Banskej Bystrici</v>
          </cell>
          <cell r="E2100" t="str">
            <v>Filozofická fakulta</v>
          </cell>
          <cell r="AN2100">
            <v>36</v>
          </cell>
          <cell r="AO2100">
            <v>37</v>
          </cell>
          <cell r="AP2100">
            <v>0</v>
          </cell>
          <cell r="AQ2100">
            <v>0</v>
          </cell>
          <cell r="AR2100">
            <v>36</v>
          </cell>
          <cell r="BF2100">
            <v>54</v>
          </cell>
          <cell r="BG2100">
            <v>58.860000000000007</v>
          </cell>
          <cell r="BH2100">
            <v>55.292727272727284</v>
          </cell>
          <cell r="BI2100">
            <v>37</v>
          </cell>
          <cell r="BJ2100">
            <v>0</v>
          </cell>
        </row>
        <row r="2101">
          <cell r="D2101" t="str">
            <v>Univerzita Mateja Bela v Banskej Bystrici</v>
          </cell>
          <cell r="E2101" t="str">
            <v>Pedagogická fakulta</v>
          </cell>
          <cell r="AN2101">
            <v>4</v>
          </cell>
          <cell r="AO2101">
            <v>0</v>
          </cell>
          <cell r="AP2101">
            <v>0</v>
          </cell>
          <cell r="AQ2101">
            <v>0</v>
          </cell>
          <cell r="AR2101">
            <v>4</v>
          </cell>
          <cell r="BF2101">
            <v>16</v>
          </cell>
          <cell r="BG2101">
            <v>17.600000000000001</v>
          </cell>
          <cell r="BH2101">
            <v>17.600000000000001</v>
          </cell>
          <cell r="BI2101">
            <v>4</v>
          </cell>
          <cell r="BJ2101">
            <v>4</v>
          </cell>
        </row>
        <row r="2102">
          <cell r="D2102" t="str">
            <v>Univerzita Mateja Bela v Banskej Bystrici</v>
          </cell>
          <cell r="E2102" t="str">
            <v>Pedagogická fakulta</v>
          </cell>
          <cell r="AN2102">
            <v>0</v>
          </cell>
          <cell r="AO2102">
            <v>0</v>
          </cell>
          <cell r="AP2102">
            <v>0</v>
          </cell>
          <cell r="AQ2102">
            <v>0</v>
          </cell>
          <cell r="AR2102">
            <v>0</v>
          </cell>
          <cell r="BF2102">
            <v>0</v>
          </cell>
          <cell r="BG2102">
            <v>0</v>
          </cell>
          <cell r="BH2102">
            <v>0</v>
          </cell>
          <cell r="BI2102">
            <v>4</v>
          </cell>
          <cell r="BJ2102">
            <v>0</v>
          </cell>
        </row>
        <row r="2103">
          <cell r="D2103" t="str">
            <v>Univerzita Mateja Bela v Banskej Bystrici</v>
          </cell>
          <cell r="E2103" t="str">
            <v>Pedagogická fakulta</v>
          </cell>
          <cell r="AN2103">
            <v>2</v>
          </cell>
          <cell r="AO2103">
            <v>0</v>
          </cell>
          <cell r="AP2103">
            <v>0</v>
          </cell>
          <cell r="AQ2103">
            <v>0</v>
          </cell>
          <cell r="AR2103">
            <v>2</v>
          </cell>
          <cell r="BF2103">
            <v>8</v>
          </cell>
          <cell r="BG2103">
            <v>8.8000000000000007</v>
          </cell>
          <cell r="BH2103">
            <v>8.8000000000000007</v>
          </cell>
          <cell r="BI2103">
            <v>2</v>
          </cell>
          <cell r="BJ2103">
            <v>2</v>
          </cell>
        </row>
        <row r="2104">
          <cell r="D2104" t="str">
            <v>Univerzita Mateja Bela v Banskej Bystrici</v>
          </cell>
          <cell r="E2104" t="str">
            <v>Pedagogická fakulta</v>
          </cell>
          <cell r="AN2104">
            <v>25</v>
          </cell>
          <cell r="AO2104">
            <v>27</v>
          </cell>
          <cell r="AP2104">
            <v>0</v>
          </cell>
          <cell r="AQ2104">
            <v>0</v>
          </cell>
          <cell r="AR2104">
            <v>25</v>
          </cell>
          <cell r="BF2104">
            <v>37.5</v>
          </cell>
          <cell r="BG2104">
            <v>37.5</v>
          </cell>
          <cell r="BH2104">
            <v>37.5</v>
          </cell>
          <cell r="BI2104">
            <v>27</v>
          </cell>
          <cell r="BJ2104">
            <v>0</v>
          </cell>
        </row>
        <row r="2105">
          <cell r="D2105" t="str">
            <v>Univerzita Mateja Bela v Banskej Bystrici</v>
          </cell>
          <cell r="E2105" t="str">
            <v>Pedagogická fakulta</v>
          </cell>
          <cell r="AN2105">
            <v>27</v>
          </cell>
          <cell r="AO2105">
            <v>29</v>
          </cell>
          <cell r="AP2105">
            <v>0</v>
          </cell>
          <cell r="AQ2105">
            <v>0</v>
          </cell>
          <cell r="AR2105">
            <v>27</v>
          </cell>
          <cell r="BF2105">
            <v>40.5</v>
          </cell>
          <cell r="BG2105">
            <v>48.195</v>
          </cell>
          <cell r="BH2105">
            <v>40.162500000000001</v>
          </cell>
          <cell r="BI2105">
            <v>29</v>
          </cell>
          <cell r="BJ2105">
            <v>0</v>
          </cell>
        </row>
        <row r="2106">
          <cell r="D2106" t="str">
            <v>Univerzita Mateja Bela v Banskej Bystrici</v>
          </cell>
          <cell r="E2106" t="str">
            <v>Pedagogická fakulta</v>
          </cell>
          <cell r="AN2106">
            <v>12</v>
          </cell>
          <cell r="AO2106">
            <v>13</v>
          </cell>
          <cell r="AP2106">
            <v>0</v>
          </cell>
          <cell r="AQ2106">
            <v>0</v>
          </cell>
          <cell r="AR2106">
            <v>12</v>
          </cell>
          <cell r="BF2106">
            <v>18</v>
          </cell>
          <cell r="BG2106">
            <v>38.699999999999996</v>
          </cell>
          <cell r="BH2106">
            <v>38.699999999999996</v>
          </cell>
          <cell r="BI2106">
            <v>13</v>
          </cell>
          <cell r="BJ2106">
            <v>0</v>
          </cell>
        </row>
        <row r="2107">
          <cell r="D2107" t="str">
            <v>Univerzita Mateja Bela v Banskej Bystrici</v>
          </cell>
          <cell r="E2107" t="str">
            <v>Pedagogická fakulta</v>
          </cell>
          <cell r="AN2107">
            <v>21</v>
          </cell>
          <cell r="AO2107">
            <v>22</v>
          </cell>
          <cell r="AP2107">
            <v>0</v>
          </cell>
          <cell r="AQ2107">
            <v>0</v>
          </cell>
          <cell r="AR2107">
            <v>21</v>
          </cell>
          <cell r="BF2107">
            <v>31.5</v>
          </cell>
          <cell r="BG2107">
            <v>67.724999999999994</v>
          </cell>
          <cell r="BH2107">
            <v>58.05</v>
          </cell>
          <cell r="BI2107">
            <v>22</v>
          </cell>
          <cell r="BJ2107">
            <v>0</v>
          </cell>
        </row>
        <row r="2108">
          <cell r="D2108" t="str">
            <v>Univerzita Mateja Bela v Banskej Bystrici</v>
          </cell>
          <cell r="E2108" t="str">
            <v>Pedagogická fakulta</v>
          </cell>
          <cell r="AN2108">
            <v>10.5</v>
          </cell>
          <cell r="AO2108">
            <v>11</v>
          </cell>
          <cell r="AP2108">
            <v>0</v>
          </cell>
          <cell r="AQ2108">
            <v>0</v>
          </cell>
          <cell r="AR2108">
            <v>10.5</v>
          </cell>
          <cell r="BF2108">
            <v>15.75</v>
          </cell>
          <cell r="BG2108">
            <v>18.7425</v>
          </cell>
          <cell r="BH2108">
            <v>16.928709677419356</v>
          </cell>
          <cell r="BI2108">
            <v>11</v>
          </cell>
          <cell r="BJ2108">
            <v>0</v>
          </cell>
        </row>
        <row r="2109">
          <cell r="D2109" t="str">
            <v>Univerzita Mateja Bela v Banskej Bystrici</v>
          </cell>
          <cell r="E2109" t="str">
            <v>Pedagogická fakulta</v>
          </cell>
          <cell r="AN2109">
            <v>28</v>
          </cell>
          <cell r="AO2109">
            <v>33</v>
          </cell>
          <cell r="AP2109">
            <v>0</v>
          </cell>
          <cell r="AQ2109">
            <v>0</v>
          </cell>
          <cell r="AR2109">
            <v>28</v>
          </cell>
          <cell r="BF2109">
            <v>42</v>
          </cell>
          <cell r="BG2109">
            <v>42</v>
          </cell>
          <cell r="BH2109">
            <v>36.75</v>
          </cell>
          <cell r="BI2109">
            <v>33</v>
          </cell>
          <cell r="BJ2109">
            <v>0</v>
          </cell>
        </row>
        <row r="2110">
          <cell r="D2110" t="str">
            <v>Univerzita Mateja Bela v Banskej Bystrici</v>
          </cell>
          <cell r="E2110" t="str">
            <v>Pedagogická fakulta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BF2110">
            <v>0</v>
          </cell>
          <cell r="BG2110">
            <v>0</v>
          </cell>
          <cell r="BH2110">
            <v>0</v>
          </cell>
          <cell r="BI2110">
            <v>7</v>
          </cell>
          <cell r="BJ2110">
            <v>0</v>
          </cell>
        </row>
        <row r="2111">
          <cell r="D2111" t="str">
            <v>Univerzita Mateja Bela v Banskej Bystrici</v>
          </cell>
          <cell r="E2111" t="str">
            <v>Pedagogická fakulta</v>
          </cell>
          <cell r="AN2111">
            <v>18</v>
          </cell>
          <cell r="AO2111">
            <v>18</v>
          </cell>
          <cell r="AP2111">
            <v>0</v>
          </cell>
          <cell r="AQ2111">
            <v>0</v>
          </cell>
          <cell r="AR2111">
            <v>18</v>
          </cell>
          <cell r="BF2111">
            <v>15.6</v>
          </cell>
          <cell r="BG2111">
            <v>33.54</v>
          </cell>
          <cell r="BH2111">
            <v>33.54</v>
          </cell>
          <cell r="BI2111">
            <v>18</v>
          </cell>
          <cell r="BJ2111">
            <v>0</v>
          </cell>
        </row>
        <row r="2112">
          <cell r="D2112" t="str">
            <v>Univerzita Mateja Bela v Banskej Bystrici</v>
          </cell>
          <cell r="E2112" t="str">
            <v>Pedagogická fakulta</v>
          </cell>
          <cell r="AN2112">
            <v>47</v>
          </cell>
          <cell r="AO2112">
            <v>48</v>
          </cell>
          <cell r="AP2112">
            <v>0</v>
          </cell>
          <cell r="AQ2112">
            <v>0</v>
          </cell>
          <cell r="AR2112">
            <v>47</v>
          </cell>
          <cell r="BF2112">
            <v>43.7</v>
          </cell>
          <cell r="BG2112">
            <v>43.7</v>
          </cell>
          <cell r="BH2112">
            <v>43.7</v>
          </cell>
          <cell r="BI2112">
            <v>48</v>
          </cell>
          <cell r="BJ2112">
            <v>0</v>
          </cell>
        </row>
        <row r="2113">
          <cell r="D2113" t="str">
            <v>Univerzita Mateja Bela v Banskej Bystrici</v>
          </cell>
          <cell r="E2113" t="str">
            <v>Pedagogická fakulta</v>
          </cell>
          <cell r="AN2113">
            <v>78</v>
          </cell>
          <cell r="AO2113">
            <v>86</v>
          </cell>
          <cell r="AP2113">
            <v>0</v>
          </cell>
          <cell r="AQ2113">
            <v>0</v>
          </cell>
          <cell r="AR2113">
            <v>78</v>
          </cell>
          <cell r="BF2113">
            <v>65.400000000000006</v>
          </cell>
          <cell r="BG2113">
            <v>65.400000000000006</v>
          </cell>
          <cell r="BH2113">
            <v>61.21226158038148</v>
          </cell>
          <cell r="BI2113">
            <v>86</v>
          </cell>
          <cell r="BJ2113">
            <v>0</v>
          </cell>
        </row>
        <row r="2114">
          <cell r="D2114" t="str">
            <v>Univerzita Mateja Bela v Banskej Bystrici</v>
          </cell>
          <cell r="E2114" t="str">
            <v>Pedagogická fakulta</v>
          </cell>
          <cell r="AN2114">
            <v>5</v>
          </cell>
          <cell r="AO2114">
            <v>5</v>
          </cell>
          <cell r="AP2114">
            <v>0</v>
          </cell>
          <cell r="AQ2114">
            <v>0</v>
          </cell>
          <cell r="AR2114">
            <v>5</v>
          </cell>
          <cell r="BF2114">
            <v>4.4000000000000004</v>
          </cell>
          <cell r="BG2114">
            <v>9.4600000000000009</v>
          </cell>
          <cell r="BH2114">
            <v>9.4600000000000009</v>
          </cell>
          <cell r="BI2114">
            <v>5</v>
          </cell>
          <cell r="BJ2114">
            <v>0</v>
          </cell>
        </row>
        <row r="2115">
          <cell r="D2115" t="str">
            <v>Univerzita Mateja Bela v Banskej Bystrici</v>
          </cell>
          <cell r="E2115" t="str">
            <v>Pedagogická fakulta</v>
          </cell>
          <cell r="AN2115">
            <v>5.5</v>
          </cell>
          <cell r="AO2115">
            <v>7.5</v>
          </cell>
          <cell r="AP2115">
            <v>0</v>
          </cell>
          <cell r="AQ2115">
            <v>0</v>
          </cell>
          <cell r="AR2115">
            <v>5.5</v>
          </cell>
          <cell r="BF2115">
            <v>4.75</v>
          </cell>
          <cell r="BG2115">
            <v>5.6524999999999999</v>
          </cell>
          <cell r="BH2115">
            <v>5.6524999999999999</v>
          </cell>
          <cell r="BI2115">
            <v>7.5</v>
          </cell>
          <cell r="BJ2115">
            <v>0</v>
          </cell>
        </row>
        <row r="2116">
          <cell r="D2116" t="str">
            <v>Univerzita Mateja Bela v Banskej Bystrici</v>
          </cell>
          <cell r="E2116" t="str">
            <v>Pedagogická fakulta</v>
          </cell>
          <cell r="AN2116">
            <v>0</v>
          </cell>
          <cell r="AO2116">
            <v>0</v>
          </cell>
          <cell r="AP2116">
            <v>0</v>
          </cell>
          <cell r="AQ2116">
            <v>0</v>
          </cell>
          <cell r="AR2116">
            <v>0</v>
          </cell>
          <cell r="BF2116">
            <v>0</v>
          </cell>
          <cell r="BG2116">
            <v>0</v>
          </cell>
          <cell r="BH2116">
            <v>0</v>
          </cell>
          <cell r="BI2116">
            <v>2</v>
          </cell>
          <cell r="BJ2116">
            <v>0</v>
          </cell>
        </row>
        <row r="2117">
          <cell r="D2117" t="str">
            <v>Univerzita Mateja Bela v Banskej Bystrici</v>
          </cell>
          <cell r="E2117" t="str">
            <v>Pedagogická fakulta</v>
          </cell>
          <cell r="AN2117">
            <v>0</v>
          </cell>
          <cell r="AO2117">
            <v>0</v>
          </cell>
          <cell r="AP2117">
            <v>0</v>
          </cell>
          <cell r="AQ2117">
            <v>0</v>
          </cell>
          <cell r="AR2117">
            <v>0</v>
          </cell>
          <cell r="BF2117">
            <v>0</v>
          </cell>
          <cell r="BG2117">
            <v>0</v>
          </cell>
          <cell r="BH2117">
            <v>0</v>
          </cell>
          <cell r="BI2117">
            <v>15</v>
          </cell>
          <cell r="BJ2117">
            <v>0</v>
          </cell>
        </row>
        <row r="2118">
          <cell r="D2118" t="str">
            <v>Univerzita Mateja Bela v Banskej Bystrici</v>
          </cell>
          <cell r="E2118" t="str">
            <v>Pedagogická fakulta</v>
          </cell>
          <cell r="AN2118">
            <v>3</v>
          </cell>
          <cell r="AO2118">
            <v>0</v>
          </cell>
          <cell r="AP2118">
            <v>0</v>
          </cell>
          <cell r="AQ2118">
            <v>0</v>
          </cell>
          <cell r="AR2118">
            <v>3</v>
          </cell>
          <cell r="BF2118">
            <v>12</v>
          </cell>
          <cell r="BG2118">
            <v>13.200000000000001</v>
          </cell>
          <cell r="BH2118">
            <v>13.200000000000001</v>
          </cell>
          <cell r="BI2118">
            <v>3</v>
          </cell>
          <cell r="BJ2118">
            <v>3</v>
          </cell>
        </row>
        <row r="2119">
          <cell r="D2119" t="str">
            <v>Univerzita Mateja Bela v Banskej Bystrici</v>
          </cell>
          <cell r="E2119" t="str">
            <v>Ekonomická fakulta</v>
          </cell>
          <cell r="AN2119">
            <v>1</v>
          </cell>
          <cell r="AO2119">
            <v>0</v>
          </cell>
          <cell r="AP2119">
            <v>0</v>
          </cell>
          <cell r="AQ2119">
            <v>0</v>
          </cell>
          <cell r="AR2119">
            <v>0</v>
          </cell>
          <cell r="BF2119">
            <v>0</v>
          </cell>
          <cell r="BG2119">
            <v>0</v>
          </cell>
          <cell r="BH2119">
            <v>0</v>
          </cell>
          <cell r="BI2119">
            <v>1</v>
          </cell>
          <cell r="BJ2119">
            <v>0</v>
          </cell>
        </row>
        <row r="2120">
          <cell r="D2120" t="str">
            <v>Univerzita Mateja Bela v Banskej Bystrici</v>
          </cell>
          <cell r="E2120" t="str">
            <v>Ekonomická fakulta</v>
          </cell>
          <cell r="AN2120">
            <v>0</v>
          </cell>
          <cell r="AO2120">
            <v>0</v>
          </cell>
          <cell r="AP2120">
            <v>0</v>
          </cell>
          <cell r="AQ2120">
            <v>0</v>
          </cell>
          <cell r="AR2120">
            <v>0</v>
          </cell>
          <cell r="BF2120">
            <v>0</v>
          </cell>
          <cell r="BG2120">
            <v>0</v>
          </cell>
          <cell r="BH2120">
            <v>0</v>
          </cell>
          <cell r="BI2120">
            <v>35</v>
          </cell>
          <cell r="BJ2120">
            <v>0</v>
          </cell>
        </row>
        <row r="2121">
          <cell r="D2121" t="str">
            <v>Univerzita Mateja Bela v Banskej Bystrici</v>
          </cell>
          <cell r="E2121" t="str">
            <v>Ekonomická fakulta</v>
          </cell>
          <cell r="AN2121">
            <v>25</v>
          </cell>
          <cell r="AO2121">
            <v>33</v>
          </cell>
          <cell r="AP2121">
            <v>0</v>
          </cell>
          <cell r="AQ2121">
            <v>0</v>
          </cell>
          <cell r="AR2121">
            <v>25</v>
          </cell>
          <cell r="BF2121">
            <v>37.5</v>
          </cell>
          <cell r="BG2121">
            <v>39</v>
          </cell>
          <cell r="BH2121">
            <v>33.428571428571431</v>
          </cell>
          <cell r="BI2121">
            <v>33</v>
          </cell>
          <cell r="BJ2121">
            <v>0</v>
          </cell>
        </row>
        <row r="2122">
          <cell r="D2122" t="str">
            <v>Univerzita Mateja Bela v Banskej Bystrici</v>
          </cell>
          <cell r="E2122" t="str">
            <v>Ekonomická fakulta</v>
          </cell>
          <cell r="AN2122">
            <v>7</v>
          </cell>
          <cell r="AO2122">
            <v>0</v>
          </cell>
          <cell r="AP2122">
            <v>0</v>
          </cell>
          <cell r="AQ2122">
            <v>0</v>
          </cell>
          <cell r="AR2122">
            <v>7</v>
          </cell>
          <cell r="BF2122">
            <v>28</v>
          </cell>
          <cell r="BG2122">
            <v>30.800000000000004</v>
          </cell>
          <cell r="BH2122">
            <v>30.800000000000004</v>
          </cell>
          <cell r="BI2122">
            <v>7</v>
          </cell>
          <cell r="BJ2122">
            <v>7</v>
          </cell>
        </row>
        <row r="2123">
          <cell r="D2123" t="str">
            <v>Univerzita Mateja Bela v Banskej Bystrici</v>
          </cell>
          <cell r="E2123" t="str">
            <v>Ekonomická fakulta</v>
          </cell>
          <cell r="AN2123">
            <v>3</v>
          </cell>
          <cell r="AO2123">
            <v>0</v>
          </cell>
          <cell r="AP2123">
            <v>0</v>
          </cell>
          <cell r="AQ2123">
            <v>0</v>
          </cell>
          <cell r="AR2123">
            <v>3</v>
          </cell>
          <cell r="BF2123">
            <v>12</v>
          </cell>
          <cell r="BG2123">
            <v>13.200000000000001</v>
          </cell>
          <cell r="BH2123">
            <v>8.8000000000000025</v>
          </cell>
          <cell r="BI2123">
            <v>3</v>
          </cell>
          <cell r="BJ2123">
            <v>3</v>
          </cell>
        </row>
        <row r="2124">
          <cell r="D2124" t="str">
            <v>Univerzita Mateja Bela v Banskej Bystrici</v>
          </cell>
          <cell r="E2124" t="str">
            <v>Ekonomická fakulta</v>
          </cell>
          <cell r="AN2124">
            <v>32</v>
          </cell>
          <cell r="AO2124">
            <v>34</v>
          </cell>
          <cell r="AP2124">
            <v>0</v>
          </cell>
          <cell r="AQ2124">
            <v>0</v>
          </cell>
          <cell r="AR2124">
            <v>32</v>
          </cell>
          <cell r="BF2124">
            <v>48</v>
          </cell>
          <cell r="BG2124">
            <v>49.92</v>
          </cell>
          <cell r="BH2124">
            <v>47.423999999999999</v>
          </cell>
          <cell r="BI2124">
            <v>34</v>
          </cell>
          <cell r="BJ2124">
            <v>0</v>
          </cell>
        </row>
        <row r="2125">
          <cell r="D2125" t="str">
            <v>Univerzita Mateja Bela v Banskej Bystrici</v>
          </cell>
          <cell r="E2125" t="str">
            <v>Ekonomická fakulta</v>
          </cell>
          <cell r="AN2125">
            <v>25</v>
          </cell>
          <cell r="AO2125">
            <v>28</v>
          </cell>
          <cell r="AP2125">
            <v>0</v>
          </cell>
          <cell r="AQ2125">
            <v>0</v>
          </cell>
          <cell r="AR2125">
            <v>25</v>
          </cell>
          <cell r="BF2125">
            <v>37.5</v>
          </cell>
          <cell r="BG2125">
            <v>39</v>
          </cell>
          <cell r="BH2125">
            <v>30.333333333333332</v>
          </cell>
          <cell r="BI2125">
            <v>28</v>
          </cell>
          <cell r="BJ2125">
            <v>0</v>
          </cell>
        </row>
        <row r="2126">
          <cell r="D2126" t="str">
            <v>Univerzita Mateja Bela v Banskej Bystrici</v>
          </cell>
          <cell r="E2126" t="str">
            <v>Ekonomická fakulta</v>
          </cell>
          <cell r="AN2126">
            <v>2</v>
          </cell>
          <cell r="AO2126">
            <v>30</v>
          </cell>
          <cell r="AP2126">
            <v>0</v>
          </cell>
          <cell r="AQ2126">
            <v>0</v>
          </cell>
          <cell r="AR2126">
            <v>2</v>
          </cell>
          <cell r="BF2126">
            <v>3</v>
          </cell>
          <cell r="BG2126">
            <v>3.12</v>
          </cell>
          <cell r="BH2126">
            <v>2.8800000000000003</v>
          </cell>
          <cell r="BI2126">
            <v>30</v>
          </cell>
          <cell r="BJ2126">
            <v>0</v>
          </cell>
        </row>
        <row r="2127">
          <cell r="D2127" t="str">
            <v>Univerzita Mateja Bela v Banskej Bystrici</v>
          </cell>
          <cell r="E2127" t="str">
            <v>Ekonomická fakulta</v>
          </cell>
          <cell r="AN2127">
            <v>1</v>
          </cell>
          <cell r="AO2127">
            <v>10</v>
          </cell>
          <cell r="AP2127">
            <v>0</v>
          </cell>
          <cell r="AQ2127">
            <v>0</v>
          </cell>
          <cell r="AR2127">
            <v>1</v>
          </cell>
          <cell r="BF2127">
            <v>1.5</v>
          </cell>
          <cell r="BG2127">
            <v>1.56</v>
          </cell>
          <cell r="BH2127">
            <v>1.56</v>
          </cell>
          <cell r="BI2127">
            <v>10</v>
          </cell>
          <cell r="BJ2127">
            <v>0</v>
          </cell>
        </row>
        <row r="2128">
          <cell r="D2128" t="str">
            <v>Univerzita Mateja Bela v Banskej Bystrici</v>
          </cell>
          <cell r="E2128" t="str">
            <v>Ekonomická fakulta</v>
          </cell>
          <cell r="AN2128">
            <v>0</v>
          </cell>
          <cell r="AO2128">
            <v>48</v>
          </cell>
          <cell r="AP2128">
            <v>0</v>
          </cell>
          <cell r="AQ2128">
            <v>0</v>
          </cell>
          <cell r="AR2128">
            <v>0</v>
          </cell>
          <cell r="BF2128">
            <v>0</v>
          </cell>
          <cell r="BG2128">
            <v>0</v>
          </cell>
          <cell r="BH2128">
            <v>0</v>
          </cell>
          <cell r="BI2128">
            <v>48</v>
          </cell>
          <cell r="BJ2128">
            <v>0</v>
          </cell>
        </row>
        <row r="2129">
          <cell r="D2129" t="str">
            <v>Univerzita Mateja Bela v Banskej Bystrici</v>
          </cell>
          <cell r="E2129" t="str">
            <v>Ekonomická fakulta</v>
          </cell>
          <cell r="AN2129">
            <v>0</v>
          </cell>
          <cell r="AO2129">
            <v>0</v>
          </cell>
          <cell r="AP2129">
            <v>0</v>
          </cell>
          <cell r="AQ2129">
            <v>0</v>
          </cell>
          <cell r="AR2129">
            <v>0</v>
          </cell>
          <cell r="BF2129">
            <v>0</v>
          </cell>
          <cell r="BG2129">
            <v>0</v>
          </cell>
          <cell r="BH2129">
            <v>0</v>
          </cell>
          <cell r="BI2129">
            <v>53</v>
          </cell>
          <cell r="BJ2129">
            <v>0</v>
          </cell>
        </row>
        <row r="2130">
          <cell r="D2130" t="str">
            <v>Univerzita Mateja Bela v Banskej Bystrici</v>
          </cell>
          <cell r="E2130" t="str">
            <v>Ekonomická fakulta</v>
          </cell>
          <cell r="AN2130">
            <v>43</v>
          </cell>
          <cell r="AO2130">
            <v>46</v>
          </cell>
          <cell r="AP2130">
            <v>0</v>
          </cell>
          <cell r="AQ2130">
            <v>0</v>
          </cell>
          <cell r="AR2130">
            <v>43</v>
          </cell>
          <cell r="BF2130">
            <v>36.700000000000003</v>
          </cell>
          <cell r="BG2130">
            <v>38.168000000000006</v>
          </cell>
          <cell r="BH2130">
            <v>38.168000000000006</v>
          </cell>
          <cell r="BI2130">
            <v>46</v>
          </cell>
          <cell r="BJ2130">
            <v>0</v>
          </cell>
        </row>
        <row r="2131">
          <cell r="D2131" t="str">
            <v>Univerzita Mateja Bela v Banskej Bystrici</v>
          </cell>
          <cell r="E2131" t="str">
            <v>Ekonomická fakulta</v>
          </cell>
          <cell r="AN2131">
            <v>27</v>
          </cell>
          <cell r="AO2131">
            <v>30</v>
          </cell>
          <cell r="AP2131">
            <v>0</v>
          </cell>
          <cell r="AQ2131">
            <v>0</v>
          </cell>
          <cell r="AR2131">
            <v>27</v>
          </cell>
          <cell r="BF2131">
            <v>40.5</v>
          </cell>
          <cell r="BG2131">
            <v>42.120000000000005</v>
          </cell>
          <cell r="BH2131">
            <v>29.484000000000002</v>
          </cell>
          <cell r="BI2131">
            <v>30</v>
          </cell>
          <cell r="BJ2131">
            <v>0</v>
          </cell>
        </row>
        <row r="2132">
          <cell r="D2132" t="str">
            <v>Vysoká škola výtvarných umení v Bratislave</v>
          </cell>
          <cell r="E2132">
            <v>0</v>
          </cell>
          <cell r="AN2132">
            <v>2</v>
          </cell>
          <cell r="AO2132">
            <v>0</v>
          </cell>
          <cell r="AP2132">
            <v>0</v>
          </cell>
          <cell r="AQ2132">
            <v>0</v>
          </cell>
          <cell r="AR2132">
            <v>2</v>
          </cell>
          <cell r="BF2132">
            <v>8</v>
          </cell>
          <cell r="BG2132">
            <v>8.8000000000000007</v>
          </cell>
          <cell r="BH2132">
            <v>8.8000000000000007</v>
          </cell>
          <cell r="BI2132">
            <v>2</v>
          </cell>
          <cell r="BJ2132">
            <v>2</v>
          </cell>
        </row>
        <row r="2133">
          <cell r="D2133" t="str">
            <v>Vysoká škola výtvarných umení v Bratislave</v>
          </cell>
          <cell r="E2133">
            <v>0</v>
          </cell>
          <cell r="AN2133">
            <v>12</v>
          </cell>
          <cell r="AO2133">
            <v>13</v>
          </cell>
          <cell r="AP2133">
            <v>0</v>
          </cell>
          <cell r="AQ2133">
            <v>0</v>
          </cell>
          <cell r="AR2133">
            <v>12</v>
          </cell>
          <cell r="BF2133">
            <v>18</v>
          </cell>
          <cell r="BG2133">
            <v>58.14</v>
          </cell>
          <cell r="BH2133">
            <v>40.25076923076923</v>
          </cell>
          <cell r="BI2133">
            <v>13</v>
          </cell>
          <cell r="BJ2133">
            <v>0</v>
          </cell>
        </row>
        <row r="2134">
          <cell r="D2134" t="str">
            <v>Vysoká škola výtvarných umení v Bratislave</v>
          </cell>
          <cell r="E2134">
            <v>0</v>
          </cell>
          <cell r="AN2134">
            <v>24</v>
          </cell>
          <cell r="AO2134">
            <v>27</v>
          </cell>
          <cell r="AP2134">
            <v>0</v>
          </cell>
          <cell r="AQ2134">
            <v>0</v>
          </cell>
          <cell r="AR2134">
            <v>24</v>
          </cell>
          <cell r="BF2134">
            <v>36</v>
          </cell>
          <cell r="BG2134">
            <v>116.28</v>
          </cell>
          <cell r="BH2134">
            <v>116.28</v>
          </cell>
          <cell r="BI2134">
            <v>27</v>
          </cell>
          <cell r="BJ2134">
            <v>0</v>
          </cell>
        </row>
        <row r="2135">
          <cell r="D2135" t="str">
            <v>Vysoká škola výtvarných umení v Bratislave</v>
          </cell>
          <cell r="E2135">
            <v>0</v>
          </cell>
          <cell r="AN2135">
            <v>7</v>
          </cell>
          <cell r="AO2135">
            <v>10</v>
          </cell>
          <cell r="AP2135">
            <v>0</v>
          </cell>
          <cell r="AQ2135">
            <v>0</v>
          </cell>
          <cell r="AR2135">
            <v>7</v>
          </cell>
          <cell r="BF2135">
            <v>10.5</v>
          </cell>
          <cell r="BG2135">
            <v>33.914999999999999</v>
          </cell>
          <cell r="BH2135">
            <v>22.610000000000003</v>
          </cell>
          <cell r="BI2135">
            <v>10</v>
          </cell>
          <cell r="BJ2135">
            <v>0</v>
          </cell>
        </row>
        <row r="2136">
          <cell r="D2136" t="str">
            <v>Vysoká škola výtvarných umení v Bratislave</v>
          </cell>
          <cell r="E2136">
            <v>0</v>
          </cell>
          <cell r="AN2136">
            <v>13</v>
          </cell>
          <cell r="AO2136">
            <v>13</v>
          </cell>
          <cell r="AP2136">
            <v>0</v>
          </cell>
          <cell r="AQ2136">
            <v>0</v>
          </cell>
          <cell r="AR2136">
            <v>13</v>
          </cell>
          <cell r="BF2136">
            <v>19.5</v>
          </cell>
          <cell r="BG2136">
            <v>62.984999999999999</v>
          </cell>
          <cell r="BH2136">
            <v>52.487500000000004</v>
          </cell>
          <cell r="BI2136">
            <v>13</v>
          </cell>
          <cell r="BJ2136">
            <v>0</v>
          </cell>
        </row>
        <row r="2137">
          <cell r="D2137" t="str">
            <v>Vysoká škola výtvarných umení v Bratislave</v>
          </cell>
          <cell r="E2137">
            <v>0</v>
          </cell>
          <cell r="AN2137">
            <v>17</v>
          </cell>
          <cell r="AO2137">
            <v>19</v>
          </cell>
          <cell r="AP2137">
            <v>0</v>
          </cell>
          <cell r="AQ2137">
            <v>0</v>
          </cell>
          <cell r="AR2137">
            <v>17</v>
          </cell>
          <cell r="BF2137">
            <v>25.5</v>
          </cell>
          <cell r="BG2137">
            <v>82.364999999999995</v>
          </cell>
          <cell r="BH2137">
            <v>41.182499999999997</v>
          </cell>
          <cell r="BI2137">
            <v>19</v>
          </cell>
          <cell r="BJ2137">
            <v>0</v>
          </cell>
        </row>
        <row r="2138">
          <cell r="D2138" t="str">
            <v>Vysoká škola výtvarných umení v Bratislave</v>
          </cell>
          <cell r="E2138">
            <v>0</v>
          </cell>
          <cell r="AN2138">
            <v>25</v>
          </cell>
          <cell r="AO2138">
            <v>27</v>
          </cell>
          <cell r="AP2138">
            <v>0</v>
          </cell>
          <cell r="AQ2138">
            <v>0</v>
          </cell>
          <cell r="AR2138">
            <v>25</v>
          </cell>
          <cell r="BF2138">
            <v>37.5</v>
          </cell>
          <cell r="BG2138">
            <v>121.125</v>
          </cell>
          <cell r="BH2138">
            <v>121.125</v>
          </cell>
          <cell r="BI2138">
            <v>27</v>
          </cell>
          <cell r="BJ2138">
            <v>0</v>
          </cell>
        </row>
        <row r="2139">
          <cell r="D2139" t="str">
            <v>Vysoká škola výtvarných umení v Bratislave</v>
          </cell>
          <cell r="E2139">
            <v>0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R2139">
            <v>0</v>
          </cell>
          <cell r="BF2139">
            <v>0</v>
          </cell>
          <cell r="BG2139">
            <v>0</v>
          </cell>
          <cell r="BH2139">
            <v>0</v>
          </cell>
          <cell r="BI2139">
            <v>3</v>
          </cell>
          <cell r="BJ2139">
            <v>0</v>
          </cell>
        </row>
        <row r="2140">
          <cell r="D2140" t="str">
            <v>Vysoká škola výtvarných umení v Bratislave</v>
          </cell>
          <cell r="E2140">
            <v>0</v>
          </cell>
          <cell r="AN2140">
            <v>3</v>
          </cell>
          <cell r="AO2140">
            <v>0</v>
          </cell>
          <cell r="AP2140">
            <v>0</v>
          </cell>
          <cell r="AQ2140">
            <v>0</v>
          </cell>
          <cell r="AR2140">
            <v>3</v>
          </cell>
          <cell r="BF2140">
            <v>12</v>
          </cell>
          <cell r="BG2140">
            <v>13.200000000000001</v>
          </cell>
          <cell r="BH2140">
            <v>13.200000000000001</v>
          </cell>
          <cell r="BI2140">
            <v>3</v>
          </cell>
          <cell r="BJ2140">
            <v>3</v>
          </cell>
        </row>
        <row r="2141">
          <cell r="D2141" t="str">
            <v>Akadémia ozbrojených síl generála Milana Rastislava Štefánika</v>
          </cell>
          <cell r="E2141">
            <v>0</v>
          </cell>
          <cell r="AN2141">
            <v>2</v>
          </cell>
          <cell r="AO2141">
            <v>0</v>
          </cell>
          <cell r="AP2141">
            <v>0</v>
          </cell>
          <cell r="AQ2141">
            <v>0</v>
          </cell>
          <cell r="AR2141">
            <v>0</v>
          </cell>
          <cell r="BF2141">
            <v>0</v>
          </cell>
          <cell r="BG2141">
            <v>0</v>
          </cell>
          <cell r="BH2141">
            <v>0</v>
          </cell>
          <cell r="BI2141">
            <v>2</v>
          </cell>
          <cell r="BJ2141">
            <v>0</v>
          </cell>
        </row>
        <row r="2142">
          <cell r="D2142" t="str">
            <v>Katolícka univerzita v Ružomberku</v>
          </cell>
          <cell r="E2142" t="str">
            <v>Teologická fakulta v Košiciach</v>
          </cell>
          <cell r="AN2142">
            <v>0</v>
          </cell>
          <cell r="AO2142">
            <v>2</v>
          </cell>
          <cell r="AP2142">
            <v>0</v>
          </cell>
          <cell r="AQ2142">
            <v>0</v>
          </cell>
          <cell r="AR2142">
            <v>0</v>
          </cell>
          <cell r="BF2142">
            <v>0</v>
          </cell>
          <cell r="BG2142">
            <v>0</v>
          </cell>
          <cell r="BH2142">
            <v>0</v>
          </cell>
          <cell r="BI2142">
            <v>2</v>
          </cell>
          <cell r="BJ2142">
            <v>0</v>
          </cell>
        </row>
        <row r="2143">
          <cell r="D2143" t="str">
            <v>Katolícka univerzita v Ružomberku</v>
          </cell>
          <cell r="E2143" t="str">
            <v>Teologická fakulta v Košiciach</v>
          </cell>
          <cell r="AN2143">
            <v>2</v>
          </cell>
          <cell r="AO2143">
            <v>3</v>
          </cell>
          <cell r="AP2143">
            <v>0</v>
          </cell>
          <cell r="AQ2143">
            <v>0</v>
          </cell>
          <cell r="AR2143">
            <v>2</v>
          </cell>
          <cell r="BF2143">
            <v>3</v>
          </cell>
          <cell r="BG2143">
            <v>3</v>
          </cell>
          <cell r="BH2143">
            <v>3</v>
          </cell>
          <cell r="BI2143">
            <v>3</v>
          </cell>
          <cell r="BJ2143">
            <v>0</v>
          </cell>
        </row>
        <row r="2144">
          <cell r="D2144" t="str">
            <v>Katolícka univerzita v Ružomberku</v>
          </cell>
          <cell r="E2144" t="str">
            <v>Teologická fakulta v Košiciach</v>
          </cell>
          <cell r="AN2144">
            <v>0</v>
          </cell>
          <cell r="AO2144">
            <v>0</v>
          </cell>
          <cell r="AP2144">
            <v>0</v>
          </cell>
          <cell r="AQ2144">
            <v>0</v>
          </cell>
          <cell r="AR2144">
            <v>0</v>
          </cell>
          <cell r="BF2144">
            <v>0</v>
          </cell>
          <cell r="BG2144">
            <v>0</v>
          </cell>
          <cell r="BH2144">
            <v>0</v>
          </cell>
          <cell r="BI2144">
            <v>2</v>
          </cell>
          <cell r="BJ2144">
            <v>0</v>
          </cell>
        </row>
        <row r="2145">
          <cell r="D2145" t="str">
            <v>Katolícka univerzita v Ružomberku</v>
          </cell>
          <cell r="E2145" t="str">
            <v>Teologická fakulta v Košiciach</v>
          </cell>
          <cell r="AN2145">
            <v>0</v>
          </cell>
          <cell r="AO2145">
            <v>0</v>
          </cell>
          <cell r="AP2145">
            <v>0</v>
          </cell>
          <cell r="AQ2145">
            <v>0</v>
          </cell>
          <cell r="AR2145">
            <v>0</v>
          </cell>
          <cell r="BF2145">
            <v>0</v>
          </cell>
          <cell r="BG2145">
            <v>0</v>
          </cell>
          <cell r="BH2145">
            <v>0</v>
          </cell>
          <cell r="BI2145">
            <v>18</v>
          </cell>
          <cell r="BJ2145">
            <v>0</v>
          </cell>
        </row>
        <row r="2146">
          <cell r="D2146" t="str">
            <v>Katolícka univerzita v Ružomberku</v>
          </cell>
          <cell r="E2146" t="str">
            <v>Teologická fakulta v Košiciach</v>
          </cell>
          <cell r="AN2146">
            <v>26</v>
          </cell>
          <cell r="AO2146">
            <v>27</v>
          </cell>
          <cell r="AP2146">
            <v>0</v>
          </cell>
          <cell r="AQ2146">
            <v>0</v>
          </cell>
          <cell r="AR2146">
            <v>26</v>
          </cell>
          <cell r="BF2146">
            <v>23</v>
          </cell>
          <cell r="BG2146">
            <v>23</v>
          </cell>
          <cell r="BH2146">
            <v>23</v>
          </cell>
          <cell r="BI2146">
            <v>27</v>
          </cell>
          <cell r="BJ2146">
            <v>0</v>
          </cell>
        </row>
        <row r="2147">
          <cell r="D2147" t="str">
            <v>Katolícka univerzita v Ružomberku</v>
          </cell>
          <cell r="E2147" t="str">
            <v>Teologická fakulta v Košiciach</v>
          </cell>
          <cell r="AN2147">
            <v>1.5</v>
          </cell>
          <cell r="AO2147">
            <v>1.5</v>
          </cell>
          <cell r="AP2147">
            <v>0</v>
          </cell>
          <cell r="AQ2147">
            <v>0</v>
          </cell>
          <cell r="AR2147">
            <v>1.5</v>
          </cell>
          <cell r="BF2147">
            <v>1.35</v>
          </cell>
          <cell r="BG2147">
            <v>1.4715000000000003</v>
          </cell>
          <cell r="BH2147">
            <v>1.385195014662757</v>
          </cell>
          <cell r="BI2147">
            <v>1.5</v>
          </cell>
          <cell r="BJ2147">
            <v>0</v>
          </cell>
        </row>
        <row r="2148">
          <cell r="D2148" t="str">
            <v>Univerzita Mateja Bela v Banskej Bystrici</v>
          </cell>
          <cell r="E2148" t="str">
            <v>Filozofická fakulta</v>
          </cell>
          <cell r="AN2148">
            <v>20</v>
          </cell>
          <cell r="AO2148">
            <v>24</v>
          </cell>
          <cell r="AP2148">
            <v>0</v>
          </cell>
          <cell r="AQ2148">
            <v>0</v>
          </cell>
          <cell r="AR2148">
            <v>20</v>
          </cell>
          <cell r="BF2148">
            <v>18.5</v>
          </cell>
          <cell r="BG2148">
            <v>27.75</v>
          </cell>
          <cell r="BH2148">
            <v>27.75</v>
          </cell>
          <cell r="BI2148">
            <v>24</v>
          </cell>
          <cell r="BJ2148">
            <v>0</v>
          </cell>
        </row>
        <row r="2149">
          <cell r="D2149" t="str">
            <v>Univerzita Mateja Bela v Banskej Bystrici</v>
          </cell>
          <cell r="E2149" t="str">
            <v>Filozofická fakulta</v>
          </cell>
          <cell r="AN2149">
            <v>0</v>
          </cell>
          <cell r="AO2149">
            <v>0</v>
          </cell>
          <cell r="AP2149">
            <v>0</v>
          </cell>
          <cell r="AQ2149">
            <v>0</v>
          </cell>
          <cell r="AR2149">
            <v>0</v>
          </cell>
          <cell r="BF2149">
            <v>0</v>
          </cell>
          <cell r="BG2149">
            <v>0</v>
          </cell>
          <cell r="BH2149">
            <v>0</v>
          </cell>
          <cell r="BI2149">
            <v>4</v>
          </cell>
          <cell r="BJ2149">
            <v>0</v>
          </cell>
        </row>
        <row r="2150">
          <cell r="D2150" t="str">
            <v>Univerzita Mateja Bela v Banskej Bystrici</v>
          </cell>
          <cell r="E2150" t="str">
            <v>Filozofická fakulta</v>
          </cell>
          <cell r="AN2150">
            <v>1</v>
          </cell>
          <cell r="AO2150">
            <v>0</v>
          </cell>
          <cell r="AP2150">
            <v>0</v>
          </cell>
          <cell r="AQ2150">
            <v>0</v>
          </cell>
          <cell r="AR2150">
            <v>1</v>
          </cell>
          <cell r="BF2150">
            <v>4</v>
          </cell>
          <cell r="BG2150">
            <v>4.4000000000000004</v>
          </cell>
          <cell r="BH2150">
            <v>4.4000000000000004</v>
          </cell>
          <cell r="BI2150">
            <v>1</v>
          </cell>
          <cell r="BJ2150">
            <v>1</v>
          </cell>
        </row>
        <row r="2151">
          <cell r="D2151" t="str">
            <v>Univerzita Mateja Bela v Banskej Bystrici</v>
          </cell>
          <cell r="E2151" t="str">
            <v>Filozofická fakulta</v>
          </cell>
          <cell r="AN2151">
            <v>0</v>
          </cell>
          <cell r="AO2151">
            <v>0</v>
          </cell>
          <cell r="AP2151">
            <v>0</v>
          </cell>
          <cell r="AQ2151">
            <v>0</v>
          </cell>
          <cell r="AR2151">
            <v>0</v>
          </cell>
          <cell r="BF2151">
            <v>0</v>
          </cell>
          <cell r="BG2151">
            <v>0</v>
          </cell>
          <cell r="BH2151">
            <v>0</v>
          </cell>
          <cell r="BI2151">
            <v>4</v>
          </cell>
          <cell r="BJ2151">
            <v>0</v>
          </cell>
        </row>
        <row r="2152">
          <cell r="D2152" t="str">
            <v>Univerzita Mateja Bela v Banskej Bystrici</v>
          </cell>
          <cell r="E2152" t="str">
            <v>Filozofická fakulta</v>
          </cell>
          <cell r="AN2152">
            <v>0</v>
          </cell>
          <cell r="AO2152">
            <v>0</v>
          </cell>
          <cell r="AP2152">
            <v>0</v>
          </cell>
          <cell r="AQ2152">
            <v>0</v>
          </cell>
          <cell r="AR2152">
            <v>0</v>
          </cell>
          <cell r="BF2152">
            <v>0</v>
          </cell>
          <cell r="BG2152">
            <v>0</v>
          </cell>
          <cell r="BH2152">
            <v>0</v>
          </cell>
          <cell r="BI2152">
            <v>2</v>
          </cell>
          <cell r="BJ2152">
            <v>0</v>
          </cell>
        </row>
        <row r="2153">
          <cell r="D2153" t="str">
            <v>Univerzita Mateja Bela v Banskej Bystrici</v>
          </cell>
          <cell r="E2153" t="str">
            <v>Filozofická fakulta</v>
          </cell>
          <cell r="AN2153">
            <v>0</v>
          </cell>
          <cell r="AO2153">
            <v>0</v>
          </cell>
          <cell r="AP2153">
            <v>0</v>
          </cell>
          <cell r="AQ2153">
            <v>0</v>
          </cell>
          <cell r="AR2153">
            <v>0</v>
          </cell>
          <cell r="BF2153">
            <v>0</v>
          </cell>
          <cell r="BG2153">
            <v>0</v>
          </cell>
          <cell r="BH2153">
            <v>0</v>
          </cell>
          <cell r="BI2153">
            <v>16</v>
          </cell>
          <cell r="BJ2153">
            <v>0</v>
          </cell>
        </row>
        <row r="2154">
          <cell r="D2154" t="str">
            <v>Univerzita Mateja Bela v Banskej Bystrici</v>
          </cell>
          <cell r="E2154" t="str">
            <v>Filozofická fakulta</v>
          </cell>
          <cell r="AN2154">
            <v>2</v>
          </cell>
          <cell r="AO2154">
            <v>0</v>
          </cell>
          <cell r="AP2154">
            <v>0</v>
          </cell>
          <cell r="AQ2154">
            <v>0</v>
          </cell>
          <cell r="AR2154">
            <v>2</v>
          </cell>
          <cell r="BF2154">
            <v>8</v>
          </cell>
          <cell r="BG2154">
            <v>8.8000000000000007</v>
          </cell>
          <cell r="BH2154">
            <v>8.8000000000000007</v>
          </cell>
          <cell r="BI2154">
            <v>2</v>
          </cell>
          <cell r="BJ2154">
            <v>2</v>
          </cell>
        </row>
        <row r="2155">
          <cell r="D2155" t="str">
            <v>Univerzita Mateja Bela v Banskej Bystrici</v>
          </cell>
          <cell r="E2155" t="str">
            <v>Filozofická fakulta</v>
          </cell>
          <cell r="AN2155">
            <v>3</v>
          </cell>
          <cell r="AO2155">
            <v>5</v>
          </cell>
          <cell r="AP2155">
            <v>0</v>
          </cell>
          <cell r="AQ2155">
            <v>0</v>
          </cell>
          <cell r="AR2155">
            <v>3</v>
          </cell>
          <cell r="BF2155">
            <v>4.5</v>
          </cell>
          <cell r="BG2155">
            <v>4.5</v>
          </cell>
          <cell r="BH2155">
            <v>2.25</v>
          </cell>
          <cell r="BI2155">
            <v>5</v>
          </cell>
          <cell r="BJ2155">
            <v>0</v>
          </cell>
        </row>
        <row r="2156">
          <cell r="D2156" t="str">
            <v>Univerzita Mateja Bela v Banskej Bystrici</v>
          </cell>
          <cell r="E2156" t="str">
            <v>Filozofická fakulta</v>
          </cell>
          <cell r="AN2156">
            <v>3</v>
          </cell>
          <cell r="AO2156">
            <v>0</v>
          </cell>
          <cell r="AP2156">
            <v>0</v>
          </cell>
          <cell r="AQ2156">
            <v>0</v>
          </cell>
          <cell r="AR2156">
            <v>3</v>
          </cell>
          <cell r="BF2156">
            <v>12</v>
          </cell>
          <cell r="BG2156">
            <v>13.200000000000001</v>
          </cell>
          <cell r="BH2156">
            <v>13.200000000000001</v>
          </cell>
          <cell r="BI2156">
            <v>3</v>
          </cell>
          <cell r="BJ2156">
            <v>3</v>
          </cell>
        </row>
        <row r="2157">
          <cell r="D2157" t="str">
            <v>Univerzita Mateja Bela v Banskej Bystrici</v>
          </cell>
          <cell r="E2157" t="str">
            <v>Filozofická fakulta</v>
          </cell>
          <cell r="AN2157">
            <v>10</v>
          </cell>
          <cell r="AO2157">
            <v>11</v>
          </cell>
          <cell r="AP2157">
            <v>0</v>
          </cell>
          <cell r="AQ2157">
            <v>0</v>
          </cell>
          <cell r="AR2157">
            <v>10</v>
          </cell>
          <cell r="BF2157">
            <v>8.8000000000000007</v>
          </cell>
          <cell r="BG2157">
            <v>9.5920000000000023</v>
          </cell>
          <cell r="BH2157">
            <v>9.5920000000000023</v>
          </cell>
          <cell r="BI2157">
            <v>11</v>
          </cell>
          <cell r="BJ2157">
            <v>0</v>
          </cell>
        </row>
        <row r="2158">
          <cell r="D2158" t="str">
            <v>Univerzita Mateja Bela v Banskej Bystrici</v>
          </cell>
          <cell r="E2158" t="str">
            <v>Filozofická fakulta</v>
          </cell>
          <cell r="AN2158">
            <v>10</v>
          </cell>
          <cell r="AO2158">
            <v>11</v>
          </cell>
          <cell r="AP2158">
            <v>0</v>
          </cell>
          <cell r="AQ2158">
            <v>0</v>
          </cell>
          <cell r="AR2158">
            <v>10</v>
          </cell>
          <cell r="BF2158">
            <v>15</v>
          </cell>
          <cell r="BG2158">
            <v>19.05</v>
          </cell>
          <cell r="BH2158">
            <v>16.668749999999999</v>
          </cell>
          <cell r="BI2158">
            <v>11</v>
          </cell>
          <cell r="BJ2158">
            <v>0</v>
          </cell>
        </row>
        <row r="2159">
          <cell r="D2159" t="str">
            <v>Univerzita Mateja Bela v Banskej Bystrici</v>
          </cell>
          <cell r="E2159" t="str">
            <v>Filozofická fakulta</v>
          </cell>
          <cell r="AN2159">
            <v>21.5</v>
          </cell>
          <cell r="AO2159">
            <v>22</v>
          </cell>
          <cell r="AP2159">
            <v>0</v>
          </cell>
          <cell r="AQ2159">
            <v>0</v>
          </cell>
          <cell r="AR2159">
            <v>21.5</v>
          </cell>
          <cell r="BF2159">
            <v>32.25</v>
          </cell>
          <cell r="BG2159">
            <v>38.377499999999998</v>
          </cell>
          <cell r="BH2159">
            <v>35.307299999999998</v>
          </cell>
          <cell r="BI2159">
            <v>22</v>
          </cell>
          <cell r="BJ2159">
            <v>0</v>
          </cell>
        </row>
        <row r="2160">
          <cell r="D2160" t="str">
            <v>Univerzita Mateja Bela v Banskej Bystrici</v>
          </cell>
          <cell r="E2160" t="str">
            <v>Filozofická fakulta</v>
          </cell>
          <cell r="AN2160">
            <v>28</v>
          </cell>
          <cell r="AO2160">
            <v>31</v>
          </cell>
          <cell r="AP2160">
            <v>0</v>
          </cell>
          <cell r="AQ2160">
            <v>0</v>
          </cell>
          <cell r="AR2160">
            <v>28</v>
          </cell>
          <cell r="BF2160">
            <v>42</v>
          </cell>
          <cell r="BG2160">
            <v>49.98</v>
          </cell>
          <cell r="BH2160">
            <v>37.484999999999999</v>
          </cell>
          <cell r="BI2160">
            <v>31</v>
          </cell>
          <cell r="BJ2160">
            <v>0</v>
          </cell>
        </row>
        <row r="2161">
          <cell r="D2161" t="str">
            <v>Univerzita Mateja Bela v Banskej Bystrici</v>
          </cell>
          <cell r="E2161" t="str">
            <v>Filozofická fakulta</v>
          </cell>
          <cell r="AN2161">
            <v>26.5</v>
          </cell>
          <cell r="AO2161">
            <v>26.5</v>
          </cell>
          <cell r="AP2161">
            <v>0</v>
          </cell>
          <cell r="AQ2161">
            <v>0</v>
          </cell>
          <cell r="AR2161">
            <v>26.5</v>
          </cell>
          <cell r="BF2161">
            <v>39.75</v>
          </cell>
          <cell r="BG2161">
            <v>43.327500000000001</v>
          </cell>
          <cell r="BH2161">
            <v>39.100426829268294</v>
          </cell>
          <cell r="BI2161">
            <v>26.5</v>
          </cell>
          <cell r="BJ2161">
            <v>0</v>
          </cell>
        </row>
        <row r="2162">
          <cell r="D2162" t="str">
            <v>Univerzita Mateja Bela v Banskej Bystrici</v>
          </cell>
          <cell r="E2162" t="str">
            <v>Pedagogická fakulta</v>
          </cell>
          <cell r="AN2162">
            <v>6.5</v>
          </cell>
          <cell r="AO2162">
            <v>6.5</v>
          </cell>
          <cell r="AP2162">
            <v>0</v>
          </cell>
          <cell r="AQ2162">
            <v>0</v>
          </cell>
          <cell r="AR2162">
            <v>6.5</v>
          </cell>
          <cell r="BF2162">
            <v>9.75</v>
          </cell>
          <cell r="BG2162">
            <v>20.962499999999999</v>
          </cell>
          <cell r="BH2162">
            <v>20.962499999999999</v>
          </cell>
          <cell r="BI2162">
            <v>6.5</v>
          </cell>
          <cell r="BJ2162">
            <v>0</v>
          </cell>
        </row>
        <row r="2163">
          <cell r="D2163" t="str">
            <v>Univerzita Mateja Bela v Banskej Bystrici</v>
          </cell>
          <cell r="E2163" t="str">
            <v>Filozofická fakulta</v>
          </cell>
          <cell r="AN2163">
            <v>39</v>
          </cell>
          <cell r="AO2163">
            <v>42</v>
          </cell>
          <cell r="AP2163">
            <v>0</v>
          </cell>
          <cell r="AQ2163">
            <v>0</v>
          </cell>
          <cell r="AR2163">
            <v>39</v>
          </cell>
          <cell r="BF2163">
            <v>58.5</v>
          </cell>
          <cell r="BG2163">
            <v>69.614999999999995</v>
          </cell>
          <cell r="BH2163">
            <v>59.172749999999994</v>
          </cell>
          <cell r="BI2163">
            <v>42</v>
          </cell>
          <cell r="BJ2163">
            <v>0</v>
          </cell>
        </row>
        <row r="2164">
          <cell r="D2164" t="str">
            <v>Univerzita Mateja Bela v Banskej Bystrici</v>
          </cell>
          <cell r="E2164" t="str">
            <v>Filozofická fakulta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BF2164">
            <v>0</v>
          </cell>
          <cell r="BG2164">
            <v>0</v>
          </cell>
          <cell r="BH2164">
            <v>0</v>
          </cell>
          <cell r="BI2164">
            <v>18</v>
          </cell>
          <cell r="BJ2164">
            <v>0</v>
          </cell>
        </row>
        <row r="2165">
          <cell r="D2165" t="str">
            <v>Univerzita Mateja Bela v Banskej Bystrici</v>
          </cell>
          <cell r="E2165" t="str">
            <v>Filozofická fakulta</v>
          </cell>
          <cell r="AN2165">
            <v>34.5</v>
          </cell>
          <cell r="AO2165">
            <v>34.5</v>
          </cell>
          <cell r="AP2165">
            <v>0</v>
          </cell>
          <cell r="AQ2165">
            <v>0</v>
          </cell>
          <cell r="AR2165">
            <v>34.5</v>
          </cell>
          <cell r="BF2165">
            <v>51.75</v>
          </cell>
          <cell r="BG2165">
            <v>77.625</v>
          </cell>
          <cell r="BH2165">
            <v>71.803125000000009</v>
          </cell>
          <cell r="BI2165">
            <v>34.5</v>
          </cell>
          <cell r="BJ2165">
            <v>0</v>
          </cell>
        </row>
        <row r="2166">
          <cell r="D2166" t="str">
            <v>Univerzita Mateja Bela v Banskej Bystrici</v>
          </cell>
          <cell r="E2166" t="str">
            <v>Filozofická fakulta</v>
          </cell>
          <cell r="AN2166">
            <v>8.5</v>
          </cell>
          <cell r="AO2166">
            <v>8.5</v>
          </cell>
          <cell r="AP2166">
            <v>0</v>
          </cell>
          <cell r="AQ2166">
            <v>0</v>
          </cell>
          <cell r="AR2166">
            <v>8.5</v>
          </cell>
          <cell r="BF2166">
            <v>12.75</v>
          </cell>
          <cell r="BG2166">
            <v>19.125</v>
          </cell>
          <cell r="BH2166">
            <v>15.3</v>
          </cell>
          <cell r="BI2166">
            <v>8.5</v>
          </cell>
          <cell r="BJ2166">
            <v>0</v>
          </cell>
        </row>
        <row r="2167">
          <cell r="D2167" t="str">
            <v>Univerzita Mateja Bela v Banskej Bystrici</v>
          </cell>
          <cell r="E2167" t="str">
            <v>Filozofická fakulta</v>
          </cell>
          <cell r="AN2167">
            <v>2</v>
          </cell>
          <cell r="AO2167">
            <v>2.5</v>
          </cell>
          <cell r="AP2167">
            <v>0</v>
          </cell>
          <cell r="AQ2167">
            <v>0</v>
          </cell>
          <cell r="AR2167">
            <v>2</v>
          </cell>
          <cell r="BF2167">
            <v>3</v>
          </cell>
          <cell r="BG2167">
            <v>3.2700000000000005</v>
          </cell>
          <cell r="BH2167">
            <v>3.2700000000000005</v>
          </cell>
          <cell r="BI2167">
            <v>2.5</v>
          </cell>
          <cell r="BJ2167">
            <v>0</v>
          </cell>
        </row>
        <row r="2168">
          <cell r="D2168" t="str">
            <v>Univerzita Mateja Bela v Banskej Bystrici</v>
          </cell>
          <cell r="E2168" t="str">
            <v>Filozofická fakulta</v>
          </cell>
          <cell r="AN2168">
            <v>6</v>
          </cell>
          <cell r="AO2168">
            <v>8</v>
          </cell>
          <cell r="AP2168">
            <v>0</v>
          </cell>
          <cell r="AQ2168">
            <v>0</v>
          </cell>
          <cell r="AR2168">
            <v>6</v>
          </cell>
          <cell r="BF2168">
            <v>9</v>
          </cell>
          <cell r="BG2168">
            <v>9.36</v>
          </cell>
          <cell r="BH2168">
            <v>6.24</v>
          </cell>
          <cell r="BI2168">
            <v>8</v>
          </cell>
          <cell r="BJ2168">
            <v>0</v>
          </cell>
        </row>
        <row r="2169">
          <cell r="D2169" t="str">
            <v>Univerzita Mateja Bela v Banskej Bystrici</v>
          </cell>
          <cell r="E2169" t="str">
            <v>Filozofická fakulta</v>
          </cell>
          <cell r="AN2169">
            <v>1</v>
          </cell>
          <cell r="AO2169">
            <v>0</v>
          </cell>
          <cell r="AP2169">
            <v>0</v>
          </cell>
          <cell r="AQ2169">
            <v>0</v>
          </cell>
          <cell r="AR2169">
            <v>1</v>
          </cell>
          <cell r="BF2169">
            <v>4</v>
          </cell>
          <cell r="BG2169">
            <v>4.4000000000000004</v>
          </cell>
          <cell r="BH2169">
            <v>4.4000000000000004</v>
          </cell>
          <cell r="BI2169">
            <v>1</v>
          </cell>
          <cell r="BJ2169">
            <v>1</v>
          </cell>
        </row>
        <row r="2170">
          <cell r="D2170" t="str">
            <v>Univerzita Mateja Bela v Banskej Bystrici</v>
          </cell>
          <cell r="E2170" t="str">
            <v>Filozofická fakulta</v>
          </cell>
          <cell r="AN2170">
            <v>1</v>
          </cell>
          <cell r="AO2170">
            <v>3</v>
          </cell>
          <cell r="AP2170">
            <v>0</v>
          </cell>
          <cell r="AQ2170">
            <v>0</v>
          </cell>
          <cell r="AR2170">
            <v>1</v>
          </cell>
          <cell r="BF2170">
            <v>1</v>
          </cell>
          <cell r="BG2170">
            <v>1.04</v>
          </cell>
          <cell r="BH2170">
            <v>1.04</v>
          </cell>
          <cell r="BI2170">
            <v>3</v>
          </cell>
          <cell r="BJ2170">
            <v>0</v>
          </cell>
        </row>
        <row r="2171">
          <cell r="D2171" t="str">
            <v>Univerzita Mateja Bela v Banskej Bystrici</v>
          </cell>
          <cell r="E2171" t="str">
            <v>Filozofická fakulta</v>
          </cell>
          <cell r="AN2171">
            <v>1</v>
          </cell>
          <cell r="AO2171">
            <v>2</v>
          </cell>
          <cell r="AP2171">
            <v>0</v>
          </cell>
          <cell r="AQ2171">
            <v>0</v>
          </cell>
          <cell r="AR2171">
            <v>1</v>
          </cell>
          <cell r="BF2171">
            <v>0.7</v>
          </cell>
          <cell r="BG2171">
            <v>1.0499999999999998</v>
          </cell>
          <cell r="BH2171">
            <v>1.0499999999999998</v>
          </cell>
          <cell r="BI2171">
            <v>2</v>
          </cell>
          <cell r="BJ2171">
            <v>0</v>
          </cell>
        </row>
        <row r="2172">
          <cell r="D2172" t="str">
            <v>Univerzita Mateja Bela v Banskej Bystrici</v>
          </cell>
          <cell r="E2172" t="str">
            <v>Filozofická fakulta</v>
          </cell>
          <cell r="AN2172">
            <v>11</v>
          </cell>
          <cell r="AO2172">
            <v>15</v>
          </cell>
          <cell r="AP2172">
            <v>0</v>
          </cell>
          <cell r="AQ2172">
            <v>0</v>
          </cell>
          <cell r="AR2172">
            <v>11</v>
          </cell>
          <cell r="BF2172">
            <v>10.1</v>
          </cell>
          <cell r="BG2172">
            <v>12.625</v>
          </cell>
          <cell r="BH2172">
            <v>12.625</v>
          </cell>
          <cell r="BI2172">
            <v>15</v>
          </cell>
          <cell r="BJ2172">
            <v>0</v>
          </cell>
        </row>
        <row r="2173">
          <cell r="D2173" t="str">
            <v>Univerzita Mateja Bela v Banskej Bystrici</v>
          </cell>
          <cell r="E2173" t="str">
            <v>Filozofická fakulta</v>
          </cell>
          <cell r="AN2173">
            <v>7</v>
          </cell>
          <cell r="AO2173">
            <v>10</v>
          </cell>
          <cell r="AP2173">
            <v>0</v>
          </cell>
          <cell r="AQ2173">
            <v>0</v>
          </cell>
          <cell r="AR2173">
            <v>7</v>
          </cell>
          <cell r="BF2173">
            <v>5.5</v>
          </cell>
          <cell r="BG2173">
            <v>6.875</v>
          </cell>
          <cell r="BH2173">
            <v>6.875</v>
          </cell>
          <cell r="BI2173">
            <v>10</v>
          </cell>
          <cell r="BJ2173">
            <v>0</v>
          </cell>
        </row>
        <row r="2174">
          <cell r="D2174" t="str">
            <v>Univerzita Mateja Bela v Banskej Bystrici</v>
          </cell>
          <cell r="E2174" t="str">
            <v>Filozofická fakulta</v>
          </cell>
          <cell r="AN2174">
            <v>8.5</v>
          </cell>
          <cell r="AO2174">
            <v>10</v>
          </cell>
          <cell r="AP2174">
            <v>0</v>
          </cell>
          <cell r="AQ2174">
            <v>0</v>
          </cell>
          <cell r="AR2174">
            <v>8.5</v>
          </cell>
          <cell r="BF2174">
            <v>7.3</v>
          </cell>
          <cell r="BG2174">
            <v>10.95</v>
          </cell>
          <cell r="BH2174">
            <v>10.95</v>
          </cell>
          <cell r="BI2174">
            <v>10</v>
          </cell>
          <cell r="BJ2174">
            <v>0</v>
          </cell>
        </row>
        <row r="2175">
          <cell r="D2175" t="str">
            <v>Univerzita Mateja Bela v Banskej Bystrici</v>
          </cell>
          <cell r="E2175" t="str">
            <v>Filozofická fakulta</v>
          </cell>
          <cell r="AN2175">
            <v>0</v>
          </cell>
          <cell r="AO2175">
            <v>0</v>
          </cell>
          <cell r="AP2175">
            <v>0</v>
          </cell>
          <cell r="AQ2175">
            <v>0</v>
          </cell>
          <cell r="AR2175">
            <v>0</v>
          </cell>
          <cell r="BF2175">
            <v>0</v>
          </cell>
          <cell r="BG2175">
            <v>0</v>
          </cell>
          <cell r="BH2175">
            <v>0</v>
          </cell>
          <cell r="BI2175">
            <v>4</v>
          </cell>
          <cell r="BJ2175">
            <v>0</v>
          </cell>
        </row>
        <row r="2176">
          <cell r="D2176" t="str">
            <v>Univerzita Mateja Bela v Banskej Bystrici</v>
          </cell>
          <cell r="E2176" t="str">
            <v>Filozofická fakulta</v>
          </cell>
          <cell r="AN2176">
            <v>36</v>
          </cell>
          <cell r="AO2176">
            <v>40</v>
          </cell>
          <cell r="AP2176">
            <v>0</v>
          </cell>
          <cell r="AQ2176">
            <v>0</v>
          </cell>
          <cell r="AR2176">
            <v>36</v>
          </cell>
          <cell r="BF2176">
            <v>29.4</v>
          </cell>
          <cell r="BG2176">
            <v>37.338000000000001</v>
          </cell>
          <cell r="BH2176">
            <v>37.338000000000001</v>
          </cell>
          <cell r="BI2176">
            <v>40</v>
          </cell>
          <cell r="BJ2176">
            <v>0</v>
          </cell>
        </row>
        <row r="2177">
          <cell r="D2177" t="str">
            <v>Univerzita Mateja Bela v Banskej Bystrici</v>
          </cell>
          <cell r="E2177" t="str">
            <v>Filozofická fakulta</v>
          </cell>
          <cell r="AN2177">
            <v>3</v>
          </cell>
          <cell r="AO2177">
            <v>3</v>
          </cell>
          <cell r="AP2177">
            <v>0</v>
          </cell>
          <cell r="AQ2177">
            <v>0</v>
          </cell>
          <cell r="AR2177">
            <v>3</v>
          </cell>
          <cell r="BF2177">
            <v>2.4</v>
          </cell>
          <cell r="BG2177">
            <v>3</v>
          </cell>
          <cell r="BH2177">
            <v>2.3333333333333335</v>
          </cell>
          <cell r="BI2177">
            <v>3</v>
          </cell>
          <cell r="BJ2177">
            <v>0</v>
          </cell>
        </row>
        <row r="2178">
          <cell r="D2178" t="str">
            <v>Univerzita Mateja Bela v Banskej Bystrici</v>
          </cell>
          <cell r="E2178" t="str">
            <v>Filozofická fakulta</v>
          </cell>
          <cell r="AN2178">
            <v>4</v>
          </cell>
          <cell r="AO2178">
            <v>4</v>
          </cell>
          <cell r="AP2178">
            <v>0</v>
          </cell>
          <cell r="AQ2178">
            <v>0</v>
          </cell>
          <cell r="AR2178">
            <v>4</v>
          </cell>
          <cell r="BF2178">
            <v>3.0999999999999996</v>
          </cell>
          <cell r="BG2178">
            <v>3.1619999999999995</v>
          </cell>
          <cell r="BH2178">
            <v>2.9926071428571421</v>
          </cell>
          <cell r="BI2178">
            <v>4</v>
          </cell>
          <cell r="BJ2178">
            <v>0</v>
          </cell>
        </row>
        <row r="2179">
          <cell r="D2179" t="str">
            <v>Univerzita Mateja Bela v Banskej Bystrici</v>
          </cell>
          <cell r="E2179" t="str">
            <v>Fakulta prírodných vied</v>
          </cell>
          <cell r="AN2179">
            <v>3</v>
          </cell>
          <cell r="AO2179">
            <v>3</v>
          </cell>
          <cell r="AP2179">
            <v>0</v>
          </cell>
          <cell r="AQ2179">
            <v>0</v>
          </cell>
          <cell r="AR2179">
            <v>3</v>
          </cell>
          <cell r="BF2179">
            <v>2.7</v>
          </cell>
          <cell r="BG2179">
            <v>3.8879999999999999</v>
          </cell>
          <cell r="BH2179">
            <v>3.8879999999999999</v>
          </cell>
          <cell r="BI2179">
            <v>3</v>
          </cell>
          <cell r="BJ2179">
            <v>0</v>
          </cell>
        </row>
        <row r="2180">
          <cell r="D2180" t="str">
            <v>Univerzita Mateja Bela v Banskej Bystrici</v>
          </cell>
          <cell r="E2180" t="str">
            <v>Filozofická fakulta</v>
          </cell>
          <cell r="AN2180">
            <v>1</v>
          </cell>
          <cell r="AO2180">
            <v>1</v>
          </cell>
          <cell r="AP2180">
            <v>0</v>
          </cell>
          <cell r="AQ2180">
            <v>0</v>
          </cell>
          <cell r="AR2180">
            <v>1</v>
          </cell>
          <cell r="BF2180">
            <v>1</v>
          </cell>
          <cell r="BG2180">
            <v>1.27</v>
          </cell>
          <cell r="BH2180">
            <v>1.2019642857142856</v>
          </cell>
          <cell r="BI2180">
            <v>1</v>
          </cell>
          <cell r="BJ2180">
            <v>0</v>
          </cell>
        </row>
        <row r="2181">
          <cell r="D2181" t="str">
            <v>Univerzita Mateja Bela v Banskej Bystrici</v>
          </cell>
          <cell r="E2181" t="str">
            <v>Filozofická fakulta</v>
          </cell>
          <cell r="AN2181">
            <v>10</v>
          </cell>
          <cell r="AO2181">
            <v>11</v>
          </cell>
          <cell r="AP2181">
            <v>0</v>
          </cell>
          <cell r="AQ2181">
            <v>0</v>
          </cell>
          <cell r="AR2181">
            <v>10</v>
          </cell>
          <cell r="BF2181">
            <v>15</v>
          </cell>
          <cell r="BG2181">
            <v>22.5</v>
          </cell>
          <cell r="BH2181">
            <v>22.5</v>
          </cell>
          <cell r="BI2181">
            <v>11</v>
          </cell>
          <cell r="BJ2181">
            <v>0</v>
          </cell>
        </row>
        <row r="2182">
          <cell r="D2182" t="str">
            <v>Univerzita Mateja Bela v Banskej Bystrici</v>
          </cell>
          <cell r="E2182" t="str">
            <v>Právnická fakulta</v>
          </cell>
          <cell r="AN2182">
            <v>5</v>
          </cell>
          <cell r="AO2182">
            <v>0</v>
          </cell>
          <cell r="AP2182">
            <v>0</v>
          </cell>
          <cell r="AQ2182">
            <v>0</v>
          </cell>
          <cell r="AR2182">
            <v>5</v>
          </cell>
          <cell r="BF2182">
            <v>20</v>
          </cell>
          <cell r="BG2182">
            <v>22</v>
          </cell>
          <cell r="BH2182">
            <v>22</v>
          </cell>
          <cell r="BI2182">
            <v>5</v>
          </cell>
          <cell r="BJ2182">
            <v>5</v>
          </cell>
        </row>
        <row r="2183">
          <cell r="D2183" t="str">
            <v>Trenčianska univerzita Alexandra Dubčeka v Trenčíne</v>
          </cell>
          <cell r="E2183" t="str">
            <v>Fakulta sociálno-ekonomických vzťahov</v>
          </cell>
          <cell r="AN2183">
            <v>0</v>
          </cell>
          <cell r="AO2183">
            <v>0</v>
          </cell>
          <cell r="AP2183">
            <v>0</v>
          </cell>
          <cell r="AQ2183">
            <v>0</v>
          </cell>
          <cell r="AR2183">
            <v>0</v>
          </cell>
          <cell r="BF2183">
            <v>0</v>
          </cell>
          <cell r="BG2183">
            <v>0</v>
          </cell>
          <cell r="BH2183">
            <v>0</v>
          </cell>
          <cell r="BI2183">
            <v>109</v>
          </cell>
          <cell r="BJ2183">
            <v>0</v>
          </cell>
        </row>
        <row r="2184">
          <cell r="D2184" t="str">
            <v>Trenčianska univerzita Alexandra Dubčeka v Trenčíne</v>
          </cell>
          <cell r="E2184" t="str">
            <v>Fakulta sociálno-ekonomických vzťahov</v>
          </cell>
          <cell r="AN2184">
            <v>0</v>
          </cell>
          <cell r="AO2184">
            <v>0</v>
          </cell>
          <cell r="AP2184">
            <v>0</v>
          </cell>
          <cell r="AQ2184">
            <v>0</v>
          </cell>
          <cell r="AR2184">
            <v>0</v>
          </cell>
          <cell r="BF2184">
            <v>0</v>
          </cell>
          <cell r="BG2184">
            <v>0</v>
          </cell>
          <cell r="BH2184">
            <v>0</v>
          </cell>
          <cell r="BI2184">
            <v>7</v>
          </cell>
          <cell r="BJ2184">
            <v>0</v>
          </cell>
        </row>
        <row r="2185">
          <cell r="D2185" t="str">
            <v>Trenčianska univerzita Alexandra Dubčeka v Trenčíne</v>
          </cell>
          <cell r="E2185" t="str">
            <v>Fakulta sociálno-ekonomických vzťahov</v>
          </cell>
          <cell r="AN2185">
            <v>8</v>
          </cell>
          <cell r="AO2185">
            <v>0</v>
          </cell>
          <cell r="AP2185">
            <v>0</v>
          </cell>
          <cell r="AQ2185">
            <v>0</v>
          </cell>
          <cell r="AR2185">
            <v>8</v>
          </cell>
          <cell r="BF2185">
            <v>32</v>
          </cell>
          <cell r="BG2185">
            <v>35.200000000000003</v>
          </cell>
          <cell r="BH2185">
            <v>33.828571428571429</v>
          </cell>
          <cell r="BI2185">
            <v>8</v>
          </cell>
          <cell r="BJ2185">
            <v>8</v>
          </cell>
        </row>
        <row r="2186">
          <cell r="D2186" t="str">
            <v>Trenčianska univerzita Alexandra Dubčeka v Trenčíne</v>
          </cell>
          <cell r="E2186" t="str">
            <v>Fakulta zdravotníctva</v>
          </cell>
          <cell r="AN2186">
            <v>113</v>
          </cell>
          <cell r="AO2186">
            <v>114</v>
          </cell>
          <cell r="AP2186">
            <v>0</v>
          </cell>
          <cell r="AQ2186">
            <v>0</v>
          </cell>
          <cell r="AR2186">
            <v>113</v>
          </cell>
          <cell r="BF2186">
            <v>169.5</v>
          </cell>
          <cell r="BG2186">
            <v>176.28</v>
          </cell>
          <cell r="BH2186">
            <v>176.28</v>
          </cell>
          <cell r="BI2186">
            <v>114</v>
          </cell>
          <cell r="BJ2186">
            <v>0</v>
          </cell>
        </row>
        <row r="2187">
          <cell r="D2187" t="str">
            <v>Trenčianska univerzita Alexandra Dubčeka v Trenčíne</v>
          </cell>
          <cell r="E2187" t="str">
            <v>Fakulta zdravotníctva</v>
          </cell>
          <cell r="AN2187">
            <v>0</v>
          </cell>
          <cell r="AO2187">
            <v>0</v>
          </cell>
          <cell r="AP2187">
            <v>0</v>
          </cell>
          <cell r="AQ2187">
            <v>0</v>
          </cell>
          <cell r="AR2187">
            <v>0</v>
          </cell>
          <cell r="BF2187">
            <v>0</v>
          </cell>
          <cell r="BG2187">
            <v>0</v>
          </cell>
          <cell r="BH2187">
            <v>0</v>
          </cell>
          <cell r="BI2187">
            <v>12</v>
          </cell>
          <cell r="BJ2187">
            <v>0</v>
          </cell>
        </row>
        <row r="2188">
          <cell r="D2188" t="str">
            <v>Trenčianska univerzita Alexandra Dubčeka v Trenčíne</v>
          </cell>
          <cell r="E2188" t="str">
            <v>Fakulta zdravotníctva</v>
          </cell>
          <cell r="AN2188">
            <v>1</v>
          </cell>
          <cell r="AO2188">
            <v>0</v>
          </cell>
          <cell r="AP2188">
            <v>0</v>
          </cell>
          <cell r="AQ2188">
            <v>0</v>
          </cell>
          <cell r="AR2188">
            <v>0</v>
          </cell>
          <cell r="BF2188">
            <v>0</v>
          </cell>
          <cell r="BG2188">
            <v>0</v>
          </cell>
          <cell r="BH2188">
            <v>0</v>
          </cell>
          <cell r="BI2188">
            <v>12</v>
          </cell>
          <cell r="BJ2188">
            <v>0</v>
          </cell>
        </row>
        <row r="2189">
          <cell r="D2189" t="str">
            <v>Trenčianska univerzita Alexandra Dubčeka v Trenčíne</v>
          </cell>
          <cell r="E2189">
            <v>0</v>
          </cell>
          <cell r="AN2189">
            <v>6</v>
          </cell>
          <cell r="AO2189">
            <v>0</v>
          </cell>
          <cell r="AP2189">
            <v>0</v>
          </cell>
          <cell r="AQ2189">
            <v>0</v>
          </cell>
          <cell r="AR2189">
            <v>6</v>
          </cell>
          <cell r="BF2189">
            <v>24</v>
          </cell>
          <cell r="BG2189">
            <v>26.400000000000002</v>
          </cell>
          <cell r="BH2189">
            <v>26.400000000000002</v>
          </cell>
          <cell r="BI2189">
            <v>6</v>
          </cell>
          <cell r="BJ2189">
            <v>6</v>
          </cell>
        </row>
        <row r="2190">
          <cell r="D2190" t="str">
            <v>Trenčianska univerzita Alexandra Dubčeka v Trenčíne</v>
          </cell>
          <cell r="E2190">
            <v>0</v>
          </cell>
          <cell r="AN2190">
            <v>31</v>
          </cell>
          <cell r="AO2190">
            <v>34</v>
          </cell>
          <cell r="AP2190">
            <v>0</v>
          </cell>
          <cell r="AQ2190">
            <v>0</v>
          </cell>
          <cell r="AR2190">
            <v>31</v>
          </cell>
          <cell r="BF2190">
            <v>46.5</v>
          </cell>
          <cell r="BG2190">
            <v>46.5</v>
          </cell>
          <cell r="BH2190">
            <v>39.857142857142861</v>
          </cell>
          <cell r="BI2190">
            <v>34</v>
          </cell>
          <cell r="BJ2190">
            <v>0</v>
          </cell>
        </row>
        <row r="2191">
          <cell r="D2191" t="str">
            <v>Trenčianska univerzita Alexandra Dubčeka v Trenčíne</v>
          </cell>
          <cell r="E2191" t="str">
            <v>Fakulta sociálno-ekonomických vzťahov</v>
          </cell>
          <cell r="AN2191">
            <v>193</v>
          </cell>
          <cell r="AO2191">
            <v>204</v>
          </cell>
          <cell r="AP2191">
            <v>0</v>
          </cell>
          <cell r="AQ2191">
            <v>0</v>
          </cell>
          <cell r="AR2191">
            <v>193</v>
          </cell>
          <cell r="BF2191">
            <v>289.5</v>
          </cell>
          <cell r="BG2191">
            <v>301.08</v>
          </cell>
          <cell r="BH2191">
            <v>257.62515463917526</v>
          </cell>
          <cell r="BI2191">
            <v>204</v>
          </cell>
          <cell r="BJ2191">
            <v>0</v>
          </cell>
        </row>
        <row r="2192">
          <cell r="D2192" t="str">
            <v>Trenčianska univerzita Alexandra Dubčeka v Trenčíne</v>
          </cell>
          <cell r="E2192">
            <v>0</v>
          </cell>
          <cell r="AN2192">
            <v>0</v>
          </cell>
          <cell r="AO2192">
            <v>0</v>
          </cell>
          <cell r="AP2192">
            <v>0</v>
          </cell>
          <cell r="AQ2192">
            <v>0</v>
          </cell>
          <cell r="AR2192">
            <v>0</v>
          </cell>
          <cell r="BF2192">
            <v>0</v>
          </cell>
          <cell r="BG2192">
            <v>0</v>
          </cell>
          <cell r="BH2192">
            <v>0</v>
          </cell>
          <cell r="BI2192">
            <v>4</v>
          </cell>
          <cell r="BJ2192">
            <v>0</v>
          </cell>
        </row>
        <row r="2193">
          <cell r="D2193" t="str">
            <v>Trenčianska univerzita Alexandra Dubčeka v Trenčíne</v>
          </cell>
          <cell r="E2193" t="str">
            <v>Fakulta zdravotníctva</v>
          </cell>
          <cell r="AN2193">
            <v>54</v>
          </cell>
          <cell r="AO2193">
            <v>59</v>
          </cell>
          <cell r="AP2193">
            <v>0</v>
          </cell>
          <cell r="AQ2193">
            <v>0</v>
          </cell>
          <cell r="AR2193">
            <v>54</v>
          </cell>
          <cell r="BF2193">
            <v>46.2</v>
          </cell>
          <cell r="BG2193">
            <v>68.376000000000005</v>
          </cell>
          <cell r="BH2193">
            <v>61.538400000000003</v>
          </cell>
          <cell r="BI2193">
            <v>59</v>
          </cell>
          <cell r="BJ2193">
            <v>0</v>
          </cell>
        </row>
        <row r="2194">
          <cell r="D2194" t="str">
            <v>Trenčianska univerzita Alexandra Dubčeka v Trenčíne</v>
          </cell>
          <cell r="E2194" t="str">
            <v>Fakulta špeciálnej techniky</v>
          </cell>
          <cell r="AN2194">
            <v>83</v>
          </cell>
          <cell r="AO2194">
            <v>87</v>
          </cell>
          <cell r="AP2194">
            <v>87</v>
          </cell>
          <cell r="AQ2194">
            <v>83</v>
          </cell>
          <cell r="AR2194">
            <v>83</v>
          </cell>
          <cell r="BF2194">
            <v>69.8</v>
          </cell>
          <cell r="BG2194">
            <v>103.30399999999999</v>
          </cell>
          <cell r="BH2194">
            <v>103.30399999999999</v>
          </cell>
          <cell r="BI2194">
            <v>87</v>
          </cell>
          <cell r="BJ2194">
            <v>0</v>
          </cell>
        </row>
        <row r="2195">
          <cell r="D2195" t="str">
            <v>Trenčianska univerzita Alexandra Dubčeka v Trenčíne</v>
          </cell>
          <cell r="E2195" t="str">
            <v>Fakulta priemyselných technológií v Púchove</v>
          </cell>
          <cell r="AN2195">
            <v>17</v>
          </cell>
          <cell r="AO2195">
            <v>18</v>
          </cell>
          <cell r="AP2195">
            <v>18</v>
          </cell>
          <cell r="AQ2195">
            <v>17</v>
          </cell>
          <cell r="AR2195">
            <v>17</v>
          </cell>
          <cell r="BF2195">
            <v>14.3</v>
          </cell>
          <cell r="BG2195">
            <v>21.164000000000001</v>
          </cell>
          <cell r="BH2195">
            <v>21.164000000000001</v>
          </cell>
          <cell r="BI2195">
            <v>18</v>
          </cell>
          <cell r="BJ2195">
            <v>0</v>
          </cell>
        </row>
        <row r="2196">
          <cell r="D2196" t="str">
            <v>Trenčianska univerzita Alexandra Dubčeka v Trenčíne</v>
          </cell>
          <cell r="E2196" t="str">
            <v>Fakulta sociálno-ekonomických vzťahov</v>
          </cell>
          <cell r="AN2196">
            <v>2</v>
          </cell>
          <cell r="AO2196">
            <v>2</v>
          </cell>
          <cell r="AP2196">
            <v>0</v>
          </cell>
          <cell r="AQ2196">
            <v>0</v>
          </cell>
          <cell r="AR2196">
            <v>2</v>
          </cell>
          <cell r="BF2196">
            <v>2</v>
          </cell>
          <cell r="BG2196">
            <v>2.08</v>
          </cell>
          <cell r="BH2196">
            <v>1.9076923076923078</v>
          </cell>
          <cell r="BI2196">
            <v>2</v>
          </cell>
          <cell r="BJ2196">
            <v>0</v>
          </cell>
        </row>
        <row r="2197">
          <cell r="D2197" t="str">
            <v>Trenčianska univerzita Alexandra Dubčeka v Trenčíne</v>
          </cell>
          <cell r="E2197" t="str">
            <v>Fakulta priemyselných technológií v Púchove</v>
          </cell>
          <cell r="AN2197">
            <v>27</v>
          </cell>
          <cell r="AO2197">
            <v>28</v>
          </cell>
          <cell r="AP2197">
            <v>28</v>
          </cell>
          <cell r="AQ2197">
            <v>27</v>
          </cell>
          <cell r="AR2197">
            <v>27</v>
          </cell>
          <cell r="BF2197">
            <v>23.4</v>
          </cell>
          <cell r="BG2197">
            <v>34.631999999999998</v>
          </cell>
          <cell r="BH2197">
            <v>34.631999999999998</v>
          </cell>
          <cell r="BI2197">
            <v>28</v>
          </cell>
          <cell r="BJ2197">
            <v>0</v>
          </cell>
        </row>
        <row r="2198">
          <cell r="D2198" t="str">
            <v>Trenčianska univerzita Alexandra Dubčeka v Trenčíne</v>
          </cell>
          <cell r="E2198" t="str">
            <v>Fakulta zdravotníctva</v>
          </cell>
          <cell r="AN2198">
            <v>10</v>
          </cell>
          <cell r="AO2198">
            <v>10</v>
          </cell>
          <cell r="AP2198">
            <v>0</v>
          </cell>
          <cell r="AQ2198">
            <v>0</v>
          </cell>
          <cell r="AR2198">
            <v>10</v>
          </cell>
          <cell r="BF2198">
            <v>7.3</v>
          </cell>
          <cell r="BG2198">
            <v>10.804</v>
          </cell>
          <cell r="BH2198">
            <v>10.804</v>
          </cell>
          <cell r="BI2198">
            <v>10</v>
          </cell>
          <cell r="BJ2198">
            <v>0</v>
          </cell>
        </row>
        <row r="2199">
          <cell r="D2199" t="str">
            <v>Trenčianska univerzita Alexandra Dubčeka v Trenčíne</v>
          </cell>
          <cell r="E2199" t="str">
            <v>Fakulta priemyselných technológií v Púchove</v>
          </cell>
          <cell r="AN2199">
            <v>0</v>
          </cell>
          <cell r="AO2199">
            <v>0</v>
          </cell>
          <cell r="AP2199">
            <v>0</v>
          </cell>
          <cell r="AQ2199">
            <v>0</v>
          </cell>
          <cell r="AR2199">
            <v>0</v>
          </cell>
          <cell r="BF2199">
            <v>0</v>
          </cell>
          <cell r="BG2199">
            <v>0</v>
          </cell>
          <cell r="BH2199">
            <v>0</v>
          </cell>
          <cell r="BI2199">
            <v>16</v>
          </cell>
          <cell r="BJ2199">
            <v>0</v>
          </cell>
        </row>
        <row r="2200">
          <cell r="D2200" t="str">
            <v>Trenčianska univerzita Alexandra Dubčeka v Trenčíne</v>
          </cell>
          <cell r="E2200">
            <v>0</v>
          </cell>
          <cell r="AN2200">
            <v>0</v>
          </cell>
          <cell r="AO2200">
            <v>0</v>
          </cell>
          <cell r="AP2200">
            <v>0</v>
          </cell>
          <cell r="AQ2200">
            <v>0</v>
          </cell>
          <cell r="AR2200">
            <v>0</v>
          </cell>
          <cell r="BF2200">
            <v>0</v>
          </cell>
          <cell r="BG2200">
            <v>0</v>
          </cell>
          <cell r="BH2200">
            <v>0</v>
          </cell>
          <cell r="BI2200">
            <v>6</v>
          </cell>
          <cell r="BJ2200">
            <v>0</v>
          </cell>
        </row>
        <row r="2201">
          <cell r="D2201" t="str">
            <v>Trenčianska univerzita Alexandra Dubčeka v Trenčíne</v>
          </cell>
          <cell r="E2201" t="str">
            <v>Fakulta priemyselných technológií v Púchove</v>
          </cell>
          <cell r="AN2201">
            <v>0</v>
          </cell>
          <cell r="AO2201">
            <v>0</v>
          </cell>
          <cell r="AP2201">
            <v>0</v>
          </cell>
          <cell r="AQ2201">
            <v>0</v>
          </cell>
          <cell r="AR2201">
            <v>0</v>
          </cell>
          <cell r="BF2201">
            <v>0</v>
          </cell>
          <cell r="BG2201">
            <v>0</v>
          </cell>
          <cell r="BH2201">
            <v>0</v>
          </cell>
          <cell r="BI2201">
            <v>9</v>
          </cell>
          <cell r="BJ2201">
            <v>0</v>
          </cell>
        </row>
        <row r="2202">
          <cell r="D2202" t="str">
            <v>Univerzita Konštantína Filozofa v Nitre</v>
          </cell>
          <cell r="E2202" t="str">
            <v>Pedagogická fakulta</v>
          </cell>
          <cell r="AN2202">
            <v>29</v>
          </cell>
          <cell r="AO2202">
            <v>33</v>
          </cell>
          <cell r="AP2202">
            <v>0</v>
          </cell>
          <cell r="AQ2202">
            <v>0</v>
          </cell>
          <cell r="AR2202">
            <v>29</v>
          </cell>
          <cell r="BF2202">
            <v>43.5</v>
          </cell>
          <cell r="BG2202">
            <v>51.765000000000001</v>
          </cell>
          <cell r="BH2202">
            <v>51.765000000000001</v>
          </cell>
          <cell r="BI2202">
            <v>33</v>
          </cell>
          <cell r="BJ2202">
            <v>0</v>
          </cell>
        </row>
        <row r="2203">
          <cell r="D2203" t="str">
            <v>Univerzita Konštantína Filozofa v Nitre</v>
          </cell>
          <cell r="E2203" t="str">
            <v>Pedagogická fakulta</v>
          </cell>
          <cell r="AN2203">
            <v>0</v>
          </cell>
          <cell r="AO2203">
            <v>0</v>
          </cell>
          <cell r="AP2203">
            <v>0</v>
          </cell>
          <cell r="AQ2203">
            <v>0</v>
          </cell>
          <cell r="AR2203">
            <v>0</v>
          </cell>
          <cell r="BF2203">
            <v>0</v>
          </cell>
          <cell r="BG2203">
            <v>0</v>
          </cell>
          <cell r="BH2203">
            <v>0</v>
          </cell>
          <cell r="BI2203">
            <v>33</v>
          </cell>
          <cell r="BJ2203">
            <v>0</v>
          </cell>
        </row>
        <row r="2204">
          <cell r="D2204" t="str">
            <v>Univerzita Konštantína Filozofa v Nitre</v>
          </cell>
          <cell r="E2204" t="str">
            <v>Pedagogická fakulta</v>
          </cell>
          <cell r="AN2204">
            <v>0</v>
          </cell>
          <cell r="AO2204">
            <v>0</v>
          </cell>
          <cell r="AP2204">
            <v>0</v>
          </cell>
          <cell r="AQ2204">
            <v>0</v>
          </cell>
          <cell r="AR2204">
            <v>0</v>
          </cell>
          <cell r="BF2204">
            <v>0</v>
          </cell>
          <cell r="BG2204">
            <v>0</v>
          </cell>
          <cell r="BH2204">
            <v>0</v>
          </cell>
          <cell r="BI2204">
            <v>18</v>
          </cell>
          <cell r="BJ2204">
            <v>0</v>
          </cell>
        </row>
        <row r="2205">
          <cell r="D2205" t="str">
            <v>Univerzita Konštantína Filozofa v Nitre</v>
          </cell>
          <cell r="E2205" t="str">
            <v>Pedagogická fakulta</v>
          </cell>
          <cell r="AN2205">
            <v>19.5</v>
          </cell>
          <cell r="AO2205">
            <v>21.5</v>
          </cell>
          <cell r="AP2205">
            <v>0</v>
          </cell>
          <cell r="AQ2205">
            <v>0</v>
          </cell>
          <cell r="AR2205">
            <v>19.5</v>
          </cell>
          <cell r="BF2205">
            <v>29.25</v>
          </cell>
          <cell r="BG2205">
            <v>34.807499999999997</v>
          </cell>
          <cell r="BH2205">
            <v>30.939999999999998</v>
          </cell>
          <cell r="BI2205">
            <v>21.5</v>
          </cell>
          <cell r="BJ2205">
            <v>0</v>
          </cell>
        </row>
        <row r="2206">
          <cell r="D2206" t="str">
            <v>Univerzita Konštantína Filozofa v Nitre</v>
          </cell>
          <cell r="E2206" t="str">
            <v>Pedagogická fakulta</v>
          </cell>
          <cell r="AN2206">
            <v>5</v>
          </cell>
          <cell r="AO2206">
            <v>0</v>
          </cell>
          <cell r="AP2206">
            <v>0</v>
          </cell>
          <cell r="AQ2206">
            <v>0</v>
          </cell>
          <cell r="AR2206">
            <v>5</v>
          </cell>
          <cell r="BF2206">
            <v>20</v>
          </cell>
          <cell r="BG2206">
            <v>22</v>
          </cell>
          <cell r="BH2206">
            <v>22</v>
          </cell>
          <cell r="BI2206">
            <v>5</v>
          </cell>
          <cell r="BJ2206">
            <v>5</v>
          </cell>
        </row>
        <row r="2207">
          <cell r="D2207" t="str">
            <v>Univerzita Konštantína Filozofa v Nitre</v>
          </cell>
          <cell r="E2207" t="str">
            <v>Pedagogická fakulta</v>
          </cell>
          <cell r="AN2207">
            <v>3</v>
          </cell>
          <cell r="AO2207">
            <v>0</v>
          </cell>
          <cell r="AP2207">
            <v>0</v>
          </cell>
          <cell r="AQ2207">
            <v>0</v>
          </cell>
          <cell r="AR2207">
            <v>3</v>
          </cell>
          <cell r="BF2207">
            <v>12</v>
          </cell>
          <cell r="BG2207">
            <v>13.200000000000001</v>
          </cell>
          <cell r="BH2207">
            <v>13.200000000000001</v>
          </cell>
          <cell r="BI2207">
            <v>3</v>
          </cell>
          <cell r="BJ2207">
            <v>3</v>
          </cell>
        </row>
        <row r="2208">
          <cell r="D2208" t="str">
            <v>Univerzita Konštantína Filozofa v Nitre</v>
          </cell>
          <cell r="E2208" t="str">
            <v>Pedagogická fakulta</v>
          </cell>
          <cell r="AN2208">
            <v>3</v>
          </cell>
          <cell r="AO2208">
            <v>0</v>
          </cell>
          <cell r="AP2208">
            <v>0</v>
          </cell>
          <cell r="AQ2208">
            <v>0</v>
          </cell>
          <cell r="AR2208">
            <v>3</v>
          </cell>
          <cell r="BF2208">
            <v>12</v>
          </cell>
          <cell r="BG2208">
            <v>13.200000000000001</v>
          </cell>
          <cell r="BH2208">
            <v>13.200000000000001</v>
          </cell>
          <cell r="BI2208">
            <v>3</v>
          </cell>
          <cell r="BJ2208">
            <v>3</v>
          </cell>
        </row>
        <row r="2209">
          <cell r="D2209" t="str">
            <v>Univerzita Konštantína Filozofa v Nitre</v>
          </cell>
          <cell r="E2209" t="str">
            <v>Pedagogická fakulta</v>
          </cell>
          <cell r="AN2209">
            <v>3</v>
          </cell>
          <cell r="AO2209">
            <v>0</v>
          </cell>
          <cell r="AP2209">
            <v>0</v>
          </cell>
          <cell r="AQ2209">
            <v>0</v>
          </cell>
          <cell r="AR2209">
            <v>3</v>
          </cell>
          <cell r="BF2209">
            <v>12</v>
          </cell>
          <cell r="BG2209">
            <v>13.200000000000001</v>
          </cell>
          <cell r="BH2209">
            <v>11.000000000000002</v>
          </cell>
          <cell r="BI2209">
            <v>3</v>
          </cell>
          <cell r="BJ2209">
            <v>3</v>
          </cell>
        </row>
        <row r="2210">
          <cell r="D2210" t="str">
            <v>Univerzita Konštantína Filozofa v Nitre</v>
          </cell>
          <cell r="E2210" t="str">
            <v>Pedagogická fakulta</v>
          </cell>
          <cell r="AN2210">
            <v>24</v>
          </cell>
          <cell r="AO2210">
            <v>25</v>
          </cell>
          <cell r="AP2210">
            <v>0</v>
          </cell>
          <cell r="AQ2210">
            <v>0</v>
          </cell>
          <cell r="AR2210">
            <v>24</v>
          </cell>
          <cell r="BF2210">
            <v>36</v>
          </cell>
          <cell r="BG2210">
            <v>39.24</v>
          </cell>
          <cell r="BH2210">
            <v>39.24</v>
          </cell>
          <cell r="BI2210">
            <v>25</v>
          </cell>
          <cell r="BJ2210">
            <v>0</v>
          </cell>
        </row>
        <row r="2211">
          <cell r="D2211" t="str">
            <v>Univerzita Konštantína Filozofa v Nitre</v>
          </cell>
          <cell r="E2211" t="str">
            <v>Pedagogická fakulta</v>
          </cell>
          <cell r="AN2211">
            <v>8</v>
          </cell>
          <cell r="AO2211">
            <v>10</v>
          </cell>
          <cell r="AP2211">
            <v>0</v>
          </cell>
          <cell r="AQ2211">
            <v>0</v>
          </cell>
          <cell r="AR2211">
            <v>8</v>
          </cell>
          <cell r="BF2211">
            <v>12</v>
          </cell>
          <cell r="BG2211">
            <v>14.28</v>
          </cell>
          <cell r="BH2211">
            <v>14.28</v>
          </cell>
          <cell r="BI2211">
            <v>10</v>
          </cell>
          <cell r="BJ2211">
            <v>0</v>
          </cell>
        </row>
        <row r="2212">
          <cell r="D2212" t="str">
            <v>Univerzita Konštantína Filozofa v Nitre</v>
          </cell>
          <cell r="E2212" t="str">
            <v>Pedagogická fakulta</v>
          </cell>
          <cell r="AN2212">
            <v>39</v>
          </cell>
          <cell r="AO2212">
            <v>43</v>
          </cell>
          <cell r="AP2212">
            <v>0</v>
          </cell>
          <cell r="AQ2212">
            <v>0</v>
          </cell>
          <cell r="AR2212">
            <v>39</v>
          </cell>
          <cell r="BF2212">
            <v>58.5</v>
          </cell>
          <cell r="BG2212">
            <v>69.614999999999995</v>
          </cell>
          <cell r="BH2212">
            <v>63.813749999999992</v>
          </cell>
          <cell r="BI2212">
            <v>43</v>
          </cell>
          <cell r="BJ2212">
            <v>0</v>
          </cell>
        </row>
        <row r="2213">
          <cell r="D2213" t="str">
            <v>Univerzita Konštantína Filozofa v Nitre</v>
          </cell>
          <cell r="E2213" t="str">
            <v>Pedagogická fakulta</v>
          </cell>
          <cell r="AN2213">
            <v>3</v>
          </cell>
          <cell r="AO2213">
            <v>5</v>
          </cell>
          <cell r="AP2213">
            <v>0</v>
          </cell>
          <cell r="AQ2213">
            <v>0</v>
          </cell>
          <cell r="AR2213">
            <v>3</v>
          </cell>
          <cell r="BF2213">
            <v>4.5</v>
          </cell>
          <cell r="BG2213">
            <v>9.6749999999999989</v>
          </cell>
          <cell r="BH2213">
            <v>9.2079310344827583</v>
          </cell>
          <cell r="BI2213">
            <v>5</v>
          </cell>
          <cell r="BJ2213">
            <v>0</v>
          </cell>
        </row>
        <row r="2214">
          <cell r="D2214" t="str">
            <v>Univerzita Konštantína Filozofa v Nitre</v>
          </cell>
          <cell r="E2214" t="str">
            <v>Pedagogická fakulta</v>
          </cell>
          <cell r="AN2214">
            <v>116</v>
          </cell>
          <cell r="AO2214">
            <v>121</v>
          </cell>
          <cell r="AP2214">
            <v>0</v>
          </cell>
          <cell r="AQ2214">
            <v>0</v>
          </cell>
          <cell r="AR2214">
            <v>116</v>
          </cell>
          <cell r="BF2214">
            <v>174</v>
          </cell>
          <cell r="BG2214">
            <v>207.06</v>
          </cell>
          <cell r="BH2214">
            <v>198.94</v>
          </cell>
          <cell r="BI2214">
            <v>121</v>
          </cell>
          <cell r="BJ2214">
            <v>0</v>
          </cell>
        </row>
        <row r="2215">
          <cell r="D2215" t="str">
            <v>Univerzita Konštantína Filozofa v Nitre</v>
          </cell>
          <cell r="E2215" t="str">
            <v>Pedagogická fakulta</v>
          </cell>
          <cell r="AN2215">
            <v>0</v>
          </cell>
          <cell r="AO2215">
            <v>0</v>
          </cell>
          <cell r="AP2215">
            <v>0</v>
          </cell>
          <cell r="AQ2215">
            <v>0</v>
          </cell>
          <cell r="AR2215">
            <v>0</v>
          </cell>
          <cell r="BF2215">
            <v>0</v>
          </cell>
          <cell r="BG2215">
            <v>0</v>
          </cell>
          <cell r="BH2215">
            <v>0</v>
          </cell>
          <cell r="BI2215">
            <v>16</v>
          </cell>
          <cell r="BJ2215">
            <v>0</v>
          </cell>
        </row>
        <row r="2216">
          <cell r="D2216" t="str">
            <v>Univerzita Konštantína Filozofa v Nitre</v>
          </cell>
          <cell r="E2216" t="str">
            <v>Pedagogická fakulta</v>
          </cell>
          <cell r="AN2216">
            <v>17</v>
          </cell>
          <cell r="AO2216">
            <v>20</v>
          </cell>
          <cell r="AP2216">
            <v>0</v>
          </cell>
          <cell r="AQ2216">
            <v>0</v>
          </cell>
          <cell r="AR2216">
            <v>17</v>
          </cell>
          <cell r="BF2216">
            <v>25.5</v>
          </cell>
          <cell r="BG2216">
            <v>36.72</v>
          </cell>
          <cell r="BH2216">
            <v>36.72</v>
          </cell>
          <cell r="BI2216">
            <v>20</v>
          </cell>
          <cell r="BJ2216">
            <v>0</v>
          </cell>
        </row>
        <row r="2217">
          <cell r="D2217" t="str">
            <v>Univerzita Konštantína Filozofa v Nitre</v>
          </cell>
          <cell r="E2217" t="str">
            <v>Filozofická fakulta</v>
          </cell>
          <cell r="AN2217">
            <v>3.5</v>
          </cell>
          <cell r="AO2217">
            <v>5.5</v>
          </cell>
          <cell r="AP2217">
            <v>0</v>
          </cell>
          <cell r="AQ2217">
            <v>0</v>
          </cell>
          <cell r="AR2217">
            <v>3.5</v>
          </cell>
          <cell r="BF2217">
            <v>5.25</v>
          </cell>
          <cell r="BG2217">
            <v>5.7225000000000001</v>
          </cell>
          <cell r="BH2217">
            <v>4.5780000000000003</v>
          </cell>
          <cell r="BI2217">
            <v>5.5</v>
          </cell>
          <cell r="BJ2217">
            <v>0</v>
          </cell>
        </row>
        <row r="2218">
          <cell r="D2218" t="str">
            <v>Univerzita Konštantína Filozofa v Nitre</v>
          </cell>
          <cell r="E2218" t="str">
            <v>Pedagogická fakulta</v>
          </cell>
          <cell r="AN2218">
            <v>0</v>
          </cell>
          <cell r="AO2218">
            <v>0</v>
          </cell>
          <cell r="AP2218">
            <v>0</v>
          </cell>
          <cell r="AQ2218">
            <v>0</v>
          </cell>
          <cell r="AR2218">
            <v>0</v>
          </cell>
          <cell r="BF2218">
            <v>0</v>
          </cell>
          <cell r="BG2218">
            <v>0</v>
          </cell>
          <cell r="BH2218">
            <v>0</v>
          </cell>
          <cell r="BI2218">
            <v>1</v>
          </cell>
          <cell r="BJ2218">
            <v>0</v>
          </cell>
        </row>
        <row r="2219">
          <cell r="D2219" t="str">
            <v>Vysoká škola Danubius</v>
          </cell>
          <cell r="E2219" t="str">
            <v>Fakulta sociálnych štúdií</v>
          </cell>
          <cell r="AN2219">
            <v>190</v>
          </cell>
          <cell r="AO2219">
            <v>190</v>
          </cell>
          <cell r="AP2219">
            <v>0</v>
          </cell>
          <cell r="AQ2219">
            <v>0</v>
          </cell>
          <cell r="AR2219">
            <v>190</v>
          </cell>
          <cell r="BF2219">
            <v>285</v>
          </cell>
          <cell r="BG2219">
            <v>285</v>
          </cell>
          <cell r="BH2219">
            <v>275.5</v>
          </cell>
          <cell r="BI2219">
            <v>190</v>
          </cell>
          <cell r="BJ2219">
            <v>0</v>
          </cell>
        </row>
        <row r="2220">
          <cell r="D2220" t="str">
            <v>Vysoká škola Danubius</v>
          </cell>
          <cell r="E2220" t="str">
            <v>Fakulta verejnej politiky a verejnej správy</v>
          </cell>
          <cell r="AN2220">
            <v>64</v>
          </cell>
          <cell r="AO2220">
            <v>64</v>
          </cell>
          <cell r="AP2220">
            <v>0</v>
          </cell>
          <cell r="AQ2220">
            <v>0</v>
          </cell>
          <cell r="AR2220">
            <v>64</v>
          </cell>
          <cell r="BF2220">
            <v>96</v>
          </cell>
          <cell r="BG2220">
            <v>96</v>
          </cell>
          <cell r="BH2220">
            <v>89.142857142857139</v>
          </cell>
          <cell r="BI2220">
            <v>64</v>
          </cell>
          <cell r="BJ2220">
            <v>0</v>
          </cell>
        </row>
        <row r="2221">
          <cell r="D2221" t="str">
            <v>Vysoká škola Danubius</v>
          </cell>
          <cell r="E2221" t="str">
            <v>Fakulta sociálnych štúdií</v>
          </cell>
          <cell r="AN2221">
            <v>181</v>
          </cell>
          <cell r="AO2221">
            <v>181</v>
          </cell>
          <cell r="AP2221">
            <v>0</v>
          </cell>
          <cell r="AQ2221">
            <v>0</v>
          </cell>
          <cell r="AR2221">
            <v>181</v>
          </cell>
          <cell r="BF2221">
            <v>155.19999999999999</v>
          </cell>
          <cell r="BG2221">
            <v>155.19999999999999</v>
          </cell>
          <cell r="BH2221">
            <v>155.19999999999999</v>
          </cell>
          <cell r="BI2221">
            <v>181</v>
          </cell>
          <cell r="BJ2221">
            <v>0</v>
          </cell>
        </row>
        <row r="2222">
          <cell r="D2222" t="str">
            <v>Vysoká škola Danubius</v>
          </cell>
          <cell r="E2222" t="str">
            <v>Fakulta verejnej politiky a verejnej správy</v>
          </cell>
          <cell r="AN2222">
            <v>3</v>
          </cell>
          <cell r="AO2222">
            <v>3</v>
          </cell>
          <cell r="AP2222">
            <v>0</v>
          </cell>
          <cell r="AQ2222">
            <v>0</v>
          </cell>
          <cell r="AR2222">
            <v>3</v>
          </cell>
          <cell r="BF2222">
            <v>3</v>
          </cell>
          <cell r="BG2222">
            <v>3</v>
          </cell>
          <cell r="BH2222">
            <v>3</v>
          </cell>
          <cell r="BI2222">
            <v>3</v>
          </cell>
          <cell r="BJ2222">
            <v>0</v>
          </cell>
        </row>
        <row r="2223">
          <cell r="D2223" t="str">
            <v>Vysoká škola múzických umení v Bratislave</v>
          </cell>
          <cell r="E2223" t="str">
            <v>Filmová a televízna fakulta</v>
          </cell>
          <cell r="AN2223">
            <v>3</v>
          </cell>
          <cell r="AO2223">
            <v>0</v>
          </cell>
          <cell r="AP2223">
            <v>0</v>
          </cell>
          <cell r="AQ2223">
            <v>0</v>
          </cell>
          <cell r="AR2223">
            <v>3</v>
          </cell>
          <cell r="BF2223">
            <v>12</v>
          </cell>
          <cell r="BG2223">
            <v>13.200000000000001</v>
          </cell>
          <cell r="BH2223">
            <v>13.200000000000001</v>
          </cell>
          <cell r="BI2223">
            <v>3</v>
          </cell>
          <cell r="BJ2223">
            <v>3</v>
          </cell>
        </row>
        <row r="2224">
          <cell r="D2224" t="str">
            <v>Vysoká škola múzických umení v Bratislave</v>
          </cell>
          <cell r="E2224" t="str">
            <v>Divadelná fakulta</v>
          </cell>
          <cell r="AN2224">
            <v>2</v>
          </cell>
          <cell r="AO2224">
            <v>0</v>
          </cell>
          <cell r="AP2224">
            <v>0</v>
          </cell>
          <cell r="AQ2224">
            <v>0</v>
          </cell>
          <cell r="AR2224">
            <v>2</v>
          </cell>
          <cell r="BF2224">
            <v>8</v>
          </cell>
          <cell r="BG2224">
            <v>8.8000000000000007</v>
          </cell>
          <cell r="BH2224">
            <v>8.8000000000000007</v>
          </cell>
          <cell r="BI2224">
            <v>2</v>
          </cell>
          <cell r="BJ2224">
            <v>2</v>
          </cell>
        </row>
        <row r="2225">
          <cell r="D2225" t="str">
            <v>Vysoká škola múzických umení v Bratislave</v>
          </cell>
          <cell r="E2225" t="str">
            <v>Hudobná a tanečná fakulta</v>
          </cell>
          <cell r="AN2225">
            <v>3</v>
          </cell>
          <cell r="AO2225">
            <v>0</v>
          </cell>
          <cell r="AP2225">
            <v>0</v>
          </cell>
          <cell r="AQ2225">
            <v>0</v>
          </cell>
          <cell r="AR2225">
            <v>3</v>
          </cell>
          <cell r="BF2225">
            <v>12</v>
          </cell>
          <cell r="BG2225">
            <v>13.200000000000001</v>
          </cell>
          <cell r="BH2225">
            <v>13.200000000000001</v>
          </cell>
          <cell r="BI2225">
            <v>3</v>
          </cell>
          <cell r="BJ2225">
            <v>3</v>
          </cell>
        </row>
        <row r="2226">
          <cell r="D2226" t="str">
            <v>Vysoká škola múzických umení v Bratislave</v>
          </cell>
          <cell r="E2226" t="str">
            <v>Hudobná a tanečná fakulta</v>
          </cell>
          <cell r="AN2226">
            <v>0</v>
          </cell>
          <cell r="AO2226">
            <v>0</v>
          </cell>
          <cell r="AP2226">
            <v>0</v>
          </cell>
          <cell r="AQ2226">
            <v>0</v>
          </cell>
          <cell r="AR2226">
            <v>0</v>
          </cell>
          <cell r="BF2226">
            <v>0</v>
          </cell>
          <cell r="BG2226">
            <v>0</v>
          </cell>
          <cell r="BH2226">
            <v>0</v>
          </cell>
          <cell r="BI2226">
            <v>7</v>
          </cell>
          <cell r="BJ2226">
            <v>0</v>
          </cell>
        </row>
        <row r="2227">
          <cell r="D2227" t="str">
            <v>Vysoká škola múzických umení v Bratislave</v>
          </cell>
          <cell r="E2227" t="str">
            <v>Hudobná a tanečná fakulta</v>
          </cell>
          <cell r="AN2227">
            <v>0</v>
          </cell>
          <cell r="AO2227">
            <v>0</v>
          </cell>
          <cell r="AP2227">
            <v>0</v>
          </cell>
          <cell r="AQ2227">
            <v>0</v>
          </cell>
          <cell r="AR2227">
            <v>0</v>
          </cell>
          <cell r="BF2227">
            <v>0</v>
          </cell>
          <cell r="BG2227">
            <v>0</v>
          </cell>
          <cell r="BH2227">
            <v>0</v>
          </cell>
          <cell r="BI2227">
            <v>14</v>
          </cell>
          <cell r="BJ2227">
            <v>0</v>
          </cell>
        </row>
        <row r="2228">
          <cell r="D2228" t="str">
            <v>Vysoká škola múzických umení v Bratislave</v>
          </cell>
          <cell r="E2228" t="str">
            <v>Divadelná fakulta</v>
          </cell>
          <cell r="AN2228">
            <v>3</v>
          </cell>
          <cell r="AO2228">
            <v>0</v>
          </cell>
          <cell r="AP2228">
            <v>0</v>
          </cell>
          <cell r="AQ2228">
            <v>0</v>
          </cell>
          <cell r="AR2228">
            <v>3</v>
          </cell>
          <cell r="BF2228">
            <v>12</v>
          </cell>
          <cell r="BG2228">
            <v>13.200000000000001</v>
          </cell>
          <cell r="BH2228">
            <v>13.200000000000001</v>
          </cell>
          <cell r="BI2228">
            <v>3</v>
          </cell>
          <cell r="BJ2228">
            <v>3</v>
          </cell>
        </row>
        <row r="2229">
          <cell r="D2229" t="str">
            <v>Vysoká škola múzických umení v Bratislave</v>
          </cell>
          <cell r="E2229" t="str">
            <v>Filmová a televízna fakulta</v>
          </cell>
          <cell r="AN2229">
            <v>3</v>
          </cell>
          <cell r="AO2229">
            <v>0</v>
          </cell>
          <cell r="AP2229">
            <v>0</v>
          </cell>
          <cell r="AQ2229">
            <v>0</v>
          </cell>
          <cell r="AR2229">
            <v>3</v>
          </cell>
          <cell r="BF2229">
            <v>12</v>
          </cell>
          <cell r="BG2229">
            <v>13.200000000000001</v>
          </cell>
          <cell r="BH2229">
            <v>13.200000000000001</v>
          </cell>
          <cell r="BI2229">
            <v>3</v>
          </cell>
          <cell r="BJ2229">
            <v>3</v>
          </cell>
        </row>
        <row r="2230">
          <cell r="D2230" t="str">
            <v>Vysoká škola múzických umení v Bratislave</v>
          </cell>
          <cell r="E2230" t="str">
            <v>Divadelná fakulta</v>
          </cell>
          <cell r="AN2230">
            <v>4</v>
          </cell>
          <cell r="AO2230">
            <v>0</v>
          </cell>
          <cell r="AP2230">
            <v>0</v>
          </cell>
          <cell r="AQ2230">
            <v>0</v>
          </cell>
          <cell r="AR2230">
            <v>4</v>
          </cell>
          <cell r="BF2230">
            <v>16</v>
          </cell>
          <cell r="BG2230">
            <v>17.600000000000001</v>
          </cell>
          <cell r="BH2230">
            <v>17.600000000000001</v>
          </cell>
          <cell r="BI2230">
            <v>4</v>
          </cell>
          <cell r="BJ2230">
            <v>4</v>
          </cell>
        </row>
        <row r="2231">
          <cell r="D2231" t="str">
            <v>Vysoká škola múzických umení v Bratislave</v>
          </cell>
          <cell r="E2231" t="str">
            <v>Hudobná a tanečná fakulta</v>
          </cell>
          <cell r="AN2231">
            <v>1</v>
          </cell>
          <cell r="AO2231">
            <v>0</v>
          </cell>
          <cell r="AP2231">
            <v>0</v>
          </cell>
          <cell r="AQ2231">
            <v>0</v>
          </cell>
          <cell r="AR2231">
            <v>0</v>
          </cell>
          <cell r="BF2231">
            <v>0</v>
          </cell>
          <cell r="BG2231">
            <v>0</v>
          </cell>
          <cell r="BH2231">
            <v>0</v>
          </cell>
          <cell r="BI2231">
            <v>7</v>
          </cell>
          <cell r="BJ2231">
            <v>0</v>
          </cell>
        </row>
        <row r="2232">
          <cell r="D2232" t="str">
            <v>Vysoká škola múzických umení v Bratislave</v>
          </cell>
          <cell r="E2232" t="str">
            <v>Hudobná a tanečná fakulta</v>
          </cell>
          <cell r="AN2232">
            <v>0</v>
          </cell>
          <cell r="AO2232">
            <v>0</v>
          </cell>
          <cell r="AP2232">
            <v>0</v>
          </cell>
          <cell r="AQ2232">
            <v>0</v>
          </cell>
          <cell r="AR2232">
            <v>0</v>
          </cell>
          <cell r="BF2232">
            <v>0</v>
          </cell>
          <cell r="BG2232">
            <v>0</v>
          </cell>
          <cell r="BH2232">
            <v>0</v>
          </cell>
          <cell r="BI2232">
            <v>2</v>
          </cell>
          <cell r="BJ2232">
            <v>0</v>
          </cell>
        </row>
        <row r="2233">
          <cell r="D2233" t="str">
            <v>Vysoká škola múzických umení v Bratislave</v>
          </cell>
          <cell r="E2233" t="str">
            <v>Hudobná a tanečná fakulta</v>
          </cell>
          <cell r="AN2233">
            <v>2</v>
          </cell>
          <cell r="AO2233">
            <v>0</v>
          </cell>
          <cell r="AP2233">
            <v>0</v>
          </cell>
          <cell r="AQ2233">
            <v>0</v>
          </cell>
          <cell r="AR2233">
            <v>2</v>
          </cell>
          <cell r="BF2233">
            <v>8</v>
          </cell>
          <cell r="BG2233">
            <v>8.8000000000000007</v>
          </cell>
          <cell r="BH2233">
            <v>8.8000000000000007</v>
          </cell>
          <cell r="BI2233">
            <v>2</v>
          </cell>
          <cell r="BJ2233">
            <v>2</v>
          </cell>
        </row>
        <row r="2234">
          <cell r="D2234" t="str">
            <v>Vysoká škola múzických umení v Bratislave</v>
          </cell>
          <cell r="E2234" t="str">
            <v>Filmová a televízna fakulta</v>
          </cell>
          <cell r="AN2234">
            <v>6</v>
          </cell>
          <cell r="AO2234">
            <v>7</v>
          </cell>
          <cell r="AP2234">
            <v>0</v>
          </cell>
          <cell r="AQ2234">
            <v>0</v>
          </cell>
          <cell r="AR2234">
            <v>6</v>
          </cell>
          <cell r="BF2234">
            <v>9</v>
          </cell>
          <cell r="BG2234">
            <v>29.07</v>
          </cell>
          <cell r="BH2234">
            <v>29.07</v>
          </cell>
          <cell r="BI2234">
            <v>7</v>
          </cell>
          <cell r="BJ2234">
            <v>0</v>
          </cell>
        </row>
        <row r="2235">
          <cell r="D2235" t="str">
            <v>Vysoká škola múzických umení v Bratislave</v>
          </cell>
          <cell r="E2235" t="str">
            <v>Divadelná fakulta</v>
          </cell>
          <cell r="AN2235">
            <v>26</v>
          </cell>
          <cell r="AO2235">
            <v>28</v>
          </cell>
          <cell r="AP2235">
            <v>0</v>
          </cell>
          <cell r="AQ2235">
            <v>0</v>
          </cell>
          <cell r="AR2235">
            <v>26</v>
          </cell>
          <cell r="BF2235">
            <v>39</v>
          </cell>
          <cell r="BG2235">
            <v>125.97</v>
          </cell>
          <cell r="BH2235">
            <v>125.97</v>
          </cell>
          <cell r="BI2235">
            <v>28</v>
          </cell>
          <cell r="BJ2235">
            <v>0</v>
          </cell>
        </row>
        <row r="2236">
          <cell r="D2236" t="str">
            <v>Vysoká škola múzických umení v Bratislave</v>
          </cell>
          <cell r="E2236" t="str">
            <v>Divadelná fakulta</v>
          </cell>
          <cell r="AN2236">
            <v>14</v>
          </cell>
          <cell r="AO2236">
            <v>15</v>
          </cell>
          <cell r="AP2236">
            <v>0</v>
          </cell>
          <cell r="AQ2236">
            <v>0</v>
          </cell>
          <cell r="AR2236">
            <v>14</v>
          </cell>
          <cell r="BF2236">
            <v>21</v>
          </cell>
          <cell r="BG2236">
            <v>67.83</v>
          </cell>
          <cell r="BH2236">
            <v>0</v>
          </cell>
          <cell r="BI2236">
            <v>15</v>
          </cell>
          <cell r="BJ2236">
            <v>0</v>
          </cell>
        </row>
        <row r="2237">
          <cell r="D2237" t="str">
            <v>Vysoká škola múzických umení v Bratislave</v>
          </cell>
          <cell r="E2237" t="str">
            <v>Hudobná a tanečná fakulta</v>
          </cell>
          <cell r="AN2237">
            <v>6</v>
          </cell>
          <cell r="AO2237">
            <v>8</v>
          </cell>
          <cell r="AP2237">
            <v>0</v>
          </cell>
          <cell r="AQ2237">
            <v>0</v>
          </cell>
          <cell r="AR2237">
            <v>6</v>
          </cell>
          <cell r="BF2237">
            <v>9</v>
          </cell>
          <cell r="BG2237">
            <v>29.07</v>
          </cell>
          <cell r="BH2237">
            <v>29.07</v>
          </cell>
          <cell r="BI2237">
            <v>8</v>
          </cell>
          <cell r="BJ2237">
            <v>0</v>
          </cell>
        </row>
        <row r="2238">
          <cell r="D2238" t="str">
            <v>Vysoká škola múzických umení v Bratislave</v>
          </cell>
          <cell r="E2238" t="str">
            <v>Divadelná fakulta</v>
          </cell>
          <cell r="AN2238">
            <v>21</v>
          </cell>
          <cell r="AO2238">
            <v>25</v>
          </cell>
          <cell r="AP2238">
            <v>0</v>
          </cell>
          <cell r="AQ2238">
            <v>0</v>
          </cell>
          <cell r="AR2238">
            <v>21</v>
          </cell>
          <cell r="BF2238">
            <v>17.7</v>
          </cell>
          <cell r="BG2238">
            <v>17.7</v>
          </cell>
          <cell r="BH2238">
            <v>17.7</v>
          </cell>
          <cell r="BI2238">
            <v>25</v>
          </cell>
          <cell r="BJ2238">
            <v>0</v>
          </cell>
        </row>
        <row r="2239">
          <cell r="D2239" t="str">
            <v>Vysoká škola múzických umení v Bratislave</v>
          </cell>
          <cell r="E2239" t="str">
            <v>Hudobná a tanečná fakulta</v>
          </cell>
          <cell r="AN2239">
            <v>39</v>
          </cell>
          <cell r="AO2239">
            <v>40</v>
          </cell>
          <cell r="AP2239">
            <v>0</v>
          </cell>
          <cell r="AQ2239">
            <v>0</v>
          </cell>
          <cell r="AR2239">
            <v>39</v>
          </cell>
          <cell r="BF2239">
            <v>58.5</v>
          </cell>
          <cell r="BG2239">
            <v>188.95500000000001</v>
          </cell>
          <cell r="BH2239">
            <v>188.95500000000001</v>
          </cell>
          <cell r="BI2239">
            <v>40</v>
          </cell>
          <cell r="BJ2239">
            <v>0</v>
          </cell>
        </row>
        <row r="2240">
          <cell r="D2240" t="str">
            <v>Vysoká škola múzických umení v Bratislave</v>
          </cell>
          <cell r="E2240" t="str">
            <v>Hudobná a tanečná fakulta</v>
          </cell>
          <cell r="AN2240">
            <v>12</v>
          </cell>
          <cell r="AO2240">
            <v>13</v>
          </cell>
          <cell r="AP2240">
            <v>0</v>
          </cell>
          <cell r="AQ2240">
            <v>0</v>
          </cell>
          <cell r="AR2240">
            <v>12</v>
          </cell>
          <cell r="BF2240">
            <v>18</v>
          </cell>
          <cell r="BG2240">
            <v>58.14</v>
          </cell>
          <cell r="BH2240">
            <v>58.14</v>
          </cell>
          <cell r="BI2240">
            <v>13</v>
          </cell>
          <cell r="BJ2240">
            <v>0</v>
          </cell>
        </row>
        <row r="2241">
          <cell r="D2241" t="str">
            <v>Vysoká škola múzických umení v Bratislave</v>
          </cell>
          <cell r="E2241" t="str">
            <v>Divadelná fakulta</v>
          </cell>
          <cell r="AN2241">
            <v>27</v>
          </cell>
          <cell r="AO2241">
            <v>30</v>
          </cell>
          <cell r="AP2241">
            <v>0</v>
          </cell>
          <cell r="AQ2241">
            <v>0</v>
          </cell>
          <cell r="AR2241">
            <v>27</v>
          </cell>
          <cell r="BF2241">
            <v>23.7</v>
          </cell>
          <cell r="BG2241">
            <v>76.551000000000002</v>
          </cell>
          <cell r="BH2241">
            <v>71.766562500000006</v>
          </cell>
          <cell r="BI2241">
            <v>30</v>
          </cell>
          <cell r="BJ2241">
            <v>0</v>
          </cell>
        </row>
        <row r="2242">
          <cell r="D2242" t="str">
            <v>Vysoká škola múzických umení v Bratislave</v>
          </cell>
          <cell r="E2242" t="str">
            <v>Filmová a televízna fakulta</v>
          </cell>
          <cell r="AN2242">
            <v>22</v>
          </cell>
          <cell r="AO2242">
            <v>28</v>
          </cell>
          <cell r="AP2242">
            <v>0</v>
          </cell>
          <cell r="AQ2242">
            <v>0</v>
          </cell>
          <cell r="AR2242">
            <v>22</v>
          </cell>
          <cell r="BF2242">
            <v>18.399999999999999</v>
          </cell>
          <cell r="BG2242">
            <v>59.431999999999995</v>
          </cell>
          <cell r="BH2242">
            <v>52.828444444444436</v>
          </cell>
          <cell r="BI2242">
            <v>28</v>
          </cell>
          <cell r="BJ2242">
            <v>0</v>
          </cell>
        </row>
        <row r="2243">
          <cell r="D2243" t="str">
            <v>Vysoká škola múzických umení v Bratislave</v>
          </cell>
          <cell r="E2243" t="str">
            <v>Filmová a televízna fakulta</v>
          </cell>
          <cell r="AN2243">
            <v>21</v>
          </cell>
          <cell r="AO2243">
            <v>24</v>
          </cell>
          <cell r="AP2243">
            <v>0</v>
          </cell>
          <cell r="AQ2243">
            <v>0</v>
          </cell>
          <cell r="AR2243">
            <v>21</v>
          </cell>
          <cell r="BF2243">
            <v>18.600000000000001</v>
          </cell>
          <cell r="BG2243">
            <v>60.078000000000003</v>
          </cell>
          <cell r="BH2243">
            <v>60.078000000000003</v>
          </cell>
          <cell r="BI2243">
            <v>24</v>
          </cell>
          <cell r="BJ2243">
            <v>0</v>
          </cell>
        </row>
        <row r="2244">
          <cell r="D2244" t="str">
            <v>Vysoká škola múzických umení v Bratislave</v>
          </cell>
          <cell r="E2244" t="str">
            <v>Hudobná a tanečná fakulta</v>
          </cell>
          <cell r="AN2244">
            <v>17</v>
          </cell>
          <cell r="AO2244">
            <v>18</v>
          </cell>
          <cell r="AP2244">
            <v>0</v>
          </cell>
          <cell r="AQ2244">
            <v>0</v>
          </cell>
          <cell r="AR2244">
            <v>17</v>
          </cell>
          <cell r="BF2244">
            <v>15.5</v>
          </cell>
          <cell r="BG2244">
            <v>50.064999999999998</v>
          </cell>
          <cell r="BH2244">
            <v>50.064999999999998</v>
          </cell>
          <cell r="BI2244">
            <v>18</v>
          </cell>
          <cell r="BJ2244">
            <v>0</v>
          </cell>
        </row>
        <row r="2245">
          <cell r="D2245" t="str">
            <v>Vysoká škola múzických umení v Bratislave</v>
          </cell>
          <cell r="E2245" t="str">
            <v>Hudobná a tanečná fakulta</v>
          </cell>
          <cell r="AN2245">
            <v>13</v>
          </cell>
          <cell r="AO2245">
            <v>19</v>
          </cell>
          <cell r="AP2245">
            <v>0</v>
          </cell>
          <cell r="AQ2245">
            <v>0</v>
          </cell>
          <cell r="AR2245">
            <v>13</v>
          </cell>
          <cell r="BF2245">
            <v>11.5</v>
          </cell>
          <cell r="BG2245">
            <v>37.145000000000003</v>
          </cell>
          <cell r="BH2245">
            <v>37.145000000000003</v>
          </cell>
          <cell r="BI2245">
            <v>19</v>
          </cell>
          <cell r="BJ2245">
            <v>0</v>
          </cell>
        </row>
        <row r="2246">
          <cell r="D2246" t="str">
            <v>Vysoká škola múzických umení v Bratislave</v>
          </cell>
          <cell r="E2246" t="str">
            <v>Hudobná a tanečná fakulta</v>
          </cell>
          <cell r="AN2246">
            <v>36</v>
          </cell>
          <cell r="AO2246">
            <v>36</v>
          </cell>
          <cell r="AP2246">
            <v>0</v>
          </cell>
          <cell r="AQ2246">
            <v>0</v>
          </cell>
          <cell r="AR2246">
            <v>36</v>
          </cell>
          <cell r="BF2246">
            <v>31.799999999999997</v>
          </cell>
          <cell r="BG2246">
            <v>102.71399999999998</v>
          </cell>
          <cell r="BH2246">
            <v>102.71399999999998</v>
          </cell>
          <cell r="BI2246">
            <v>36</v>
          </cell>
          <cell r="BJ2246">
            <v>0</v>
          </cell>
        </row>
        <row r="2247">
          <cell r="D2247" t="str">
            <v>Vysoká škola múzických umení v Bratislave</v>
          </cell>
          <cell r="E2247" t="str">
            <v>Hudobná a tanečná fakulta</v>
          </cell>
          <cell r="AN2247">
            <v>18</v>
          </cell>
          <cell r="AO2247">
            <v>20</v>
          </cell>
          <cell r="AP2247">
            <v>0</v>
          </cell>
          <cell r="AQ2247">
            <v>0</v>
          </cell>
          <cell r="AR2247">
            <v>18</v>
          </cell>
          <cell r="BF2247">
            <v>16.5</v>
          </cell>
          <cell r="BG2247">
            <v>16.5</v>
          </cell>
          <cell r="BH2247">
            <v>16.5</v>
          </cell>
          <cell r="BI2247">
            <v>20</v>
          </cell>
          <cell r="BJ2247">
            <v>0</v>
          </cell>
        </row>
        <row r="2248">
          <cell r="D2248" t="str">
            <v>Vysoká škola múzických umení v Bratislave</v>
          </cell>
          <cell r="E2248" t="str">
            <v>Divadelná fakulta</v>
          </cell>
          <cell r="AN2248">
            <v>14</v>
          </cell>
          <cell r="AO2248">
            <v>14</v>
          </cell>
          <cell r="AP2248">
            <v>0</v>
          </cell>
          <cell r="AQ2248">
            <v>0</v>
          </cell>
          <cell r="AR2248">
            <v>14</v>
          </cell>
          <cell r="BF2248">
            <v>12.8</v>
          </cell>
          <cell r="BG2248">
            <v>41.344000000000001</v>
          </cell>
          <cell r="BH2248">
            <v>41.344000000000001</v>
          </cell>
          <cell r="BI2248">
            <v>14</v>
          </cell>
          <cell r="BJ2248">
            <v>0</v>
          </cell>
        </row>
        <row r="2249">
          <cell r="D2249" t="str">
            <v>Vysoká škola múzických umení v Bratislave</v>
          </cell>
          <cell r="E2249" t="str">
            <v>Divadelná fakulta</v>
          </cell>
          <cell r="AN2249">
            <v>7</v>
          </cell>
          <cell r="AO2249">
            <v>9</v>
          </cell>
          <cell r="AP2249">
            <v>0</v>
          </cell>
          <cell r="AQ2249">
            <v>0</v>
          </cell>
          <cell r="AR2249">
            <v>7</v>
          </cell>
          <cell r="BF2249">
            <v>6.4</v>
          </cell>
          <cell r="BG2249">
            <v>20.672000000000001</v>
          </cell>
          <cell r="BH2249">
            <v>20.672000000000001</v>
          </cell>
          <cell r="BI2249">
            <v>9</v>
          </cell>
          <cell r="BJ2249">
            <v>0</v>
          </cell>
        </row>
        <row r="2250">
          <cell r="D2250" t="str">
            <v>Vysoká škola múzických umení v Bratislave</v>
          </cell>
          <cell r="E2250" t="str">
            <v>Divadelná fakulta</v>
          </cell>
          <cell r="AN2250">
            <v>12</v>
          </cell>
          <cell r="AO2250">
            <v>14</v>
          </cell>
          <cell r="AP2250">
            <v>0</v>
          </cell>
          <cell r="AQ2250">
            <v>0</v>
          </cell>
          <cell r="AR2250">
            <v>12</v>
          </cell>
          <cell r="BF2250">
            <v>10.8</v>
          </cell>
          <cell r="BG2250">
            <v>34.884</v>
          </cell>
          <cell r="BH2250">
            <v>34.884</v>
          </cell>
          <cell r="BI2250">
            <v>14</v>
          </cell>
          <cell r="BJ2250">
            <v>0</v>
          </cell>
        </row>
        <row r="2251">
          <cell r="D2251" t="str">
            <v>Vysoká škola múzických umení v Bratislave</v>
          </cell>
          <cell r="E2251" t="str">
            <v>Hudobná a tanečná fakulta</v>
          </cell>
          <cell r="AN2251">
            <v>4</v>
          </cell>
          <cell r="AO2251">
            <v>0</v>
          </cell>
          <cell r="AP2251">
            <v>0</v>
          </cell>
          <cell r="AQ2251">
            <v>0</v>
          </cell>
          <cell r="AR2251">
            <v>4</v>
          </cell>
          <cell r="BF2251">
            <v>16</v>
          </cell>
          <cell r="BG2251">
            <v>17.600000000000001</v>
          </cell>
          <cell r="BH2251">
            <v>17.600000000000001</v>
          </cell>
          <cell r="BI2251">
            <v>4</v>
          </cell>
          <cell r="BJ2251">
            <v>4</v>
          </cell>
        </row>
        <row r="2252">
          <cell r="D2252" t="str">
            <v>Katolícka univerzita v Ružomberku</v>
          </cell>
          <cell r="E2252" t="str">
            <v>Filozofická fakulta</v>
          </cell>
          <cell r="AN2252">
            <v>5</v>
          </cell>
          <cell r="AO2252">
            <v>0</v>
          </cell>
          <cell r="AP2252">
            <v>0</v>
          </cell>
          <cell r="AQ2252">
            <v>0</v>
          </cell>
          <cell r="AR2252">
            <v>5</v>
          </cell>
          <cell r="BF2252">
            <v>20</v>
          </cell>
          <cell r="BG2252">
            <v>22</v>
          </cell>
          <cell r="BH2252">
            <v>22</v>
          </cell>
          <cell r="BI2252">
            <v>5</v>
          </cell>
          <cell r="BJ2252">
            <v>5</v>
          </cell>
        </row>
        <row r="2253">
          <cell r="D2253" t="str">
            <v>Katolícka univerzita v Ružomberku</v>
          </cell>
          <cell r="E2253" t="str">
            <v>Filozofická fakulta</v>
          </cell>
          <cell r="AN2253">
            <v>28</v>
          </cell>
          <cell r="AO2253">
            <v>34</v>
          </cell>
          <cell r="AP2253">
            <v>0</v>
          </cell>
          <cell r="AQ2253">
            <v>0</v>
          </cell>
          <cell r="AR2253">
            <v>28</v>
          </cell>
          <cell r="BF2253">
            <v>42</v>
          </cell>
          <cell r="BG2253">
            <v>42</v>
          </cell>
          <cell r="BH2253">
            <v>33.6</v>
          </cell>
          <cell r="BI2253">
            <v>34</v>
          </cell>
          <cell r="BJ2253">
            <v>0</v>
          </cell>
        </row>
        <row r="2254">
          <cell r="D2254" t="str">
            <v>Katolícka univerzita v Ružomberku</v>
          </cell>
          <cell r="E2254" t="str">
            <v>Filozofická fakulta</v>
          </cell>
          <cell r="AN2254">
            <v>0</v>
          </cell>
          <cell r="AO2254">
            <v>1</v>
          </cell>
          <cell r="AP2254">
            <v>0</v>
          </cell>
          <cell r="AQ2254">
            <v>0</v>
          </cell>
          <cell r="AR2254">
            <v>0</v>
          </cell>
          <cell r="BF2254">
            <v>0</v>
          </cell>
          <cell r="BG2254">
            <v>0</v>
          </cell>
          <cell r="BH2254">
            <v>0</v>
          </cell>
          <cell r="BI2254">
            <v>1</v>
          </cell>
          <cell r="BJ2254">
            <v>0</v>
          </cell>
        </row>
        <row r="2255">
          <cell r="D2255" t="str">
            <v>Katolícka univerzita v Ružomberku</v>
          </cell>
          <cell r="E2255" t="str">
            <v>Filozofická fakulta</v>
          </cell>
          <cell r="AN2255">
            <v>6</v>
          </cell>
          <cell r="AO2255">
            <v>8</v>
          </cell>
          <cell r="AP2255">
            <v>0</v>
          </cell>
          <cell r="AQ2255">
            <v>0</v>
          </cell>
          <cell r="AR2255">
            <v>6</v>
          </cell>
          <cell r="BF2255">
            <v>4.8</v>
          </cell>
          <cell r="BG2255">
            <v>4.8</v>
          </cell>
          <cell r="BH2255">
            <v>4.8</v>
          </cell>
          <cell r="BI2255">
            <v>8</v>
          </cell>
          <cell r="BJ2255">
            <v>0</v>
          </cell>
        </row>
        <row r="2256">
          <cell r="D2256" t="str">
            <v>Katolícka univerzita v Ružomberku</v>
          </cell>
          <cell r="E2256" t="str">
            <v>Filozofická fakulta</v>
          </cell>
          <cell r="AN2256">
            <v>25</v>
          </cell>
          <cell r="AO2256">
            <v>35</v>
          </cell>
          <cell r="AP2256">
            <v>0</v>
          </cell>
          <cell r="AQ2256">
            <v>0</v>
          </cell>
          <cell r="AR2256">
            <v>25</v>
          </cell>
          <cell r="BF2256">
            <v>19</v>
          </cell>
          <cell r="BG2256">
            <v>19.760000000000002</v>
          </cell>
          <cell r="BH2256">
            <v>11.291428571428572</v>
          </cell>
          <cell r="BI2256">
            <v>35</v>
          </cell>
          <cell r="BJ2256">
            <v>0</v>
          </cell>
        </row>
        <row r="2257">
          <cell r="D2257" t="str">
            <v>Katolícka univerzita v Ružomberku</v>
          </cell>
          <cell r="E2257" t="str">
            <v>Filozofická fakulta</v>
          </cell>
          <cell r="AN2257">
            <v>9</v>
          </cell>
          <cell r="AO2257">
            <v>9</v>
          </cell>
          <cell r="AP2257">
            <v>0</v>
          </cell>
          <cell r="AQ2257">
            <v>0</v>
          </cell>
          <cell r="AR2257">
            <v>9</v>
          </cell>
          <cell r="BF2257">
            <v>7.5</v>
          </cell>
          <cell r="BG2257">
            <v>8.1750000000000007</v>
          </cell>
          <cell r="BH2257">
            <v>8.1750000000000007</v>
          </cell>
          <cell r="BI2257">
            <v>9</v>
          </cell>
          <cell r="BJ2257">
            <v>0</v>
          </cell>
        </row>
        <row r="2258">
          <cell r="D2258" t="str">
            <v>Katolícka univerzita v Ružomberku</v>
          </cell>
          <cell r="E2258" t="str">
            <v>Pedagogická fakulta</v>
          </cell>
          <cell r="AN2258">
            <v>0.5</v>
          </cell>
          <cell r="AO2258">
            <v>1.5</v>
          </cell>
          <cell r="AP2258">
            <v>0</v>
          </cell>
          <cell r="AQ2258">
            <v>0</v>
          </cell>
          <cell r="AR2258">
            <v>0.5</v>
          </cell>
          <cell r="BF2258">
            <v>0.75</v>
          </cell>
          <cell r="BG2258">
            <v>1.6124999999999998</v>
          </cell>
          <cell r="BH2258">
            <v>1.4732913669064747</v>
          </cell>
          <cell r="BI2258">
            <v>1.5</v>
          </cell>
          <cell r="BJ2258">
            <v>0</v>
          </cell>
        </row>
        <row r="2259">
          <cell r="D2259" t="str">
            <v>Slovenská poľnohospodárska univerzita v Nitre</v>
          </cell>
          <cell r="E2259" t="str">
            <v>Technická fakulta</v>
          </cell>
          <cell r="AN2259">
            <v>0</v>
          </cell>
          <cell r="AO2259">
            <v>0</v>
          </cell>
          <cell r="AP2259">
            <v>0</v>
          </cell>
          <cell r="AQ2259">
            <v>0</v>
          </cell>
          <cell r="AR2259">
            <v>0</v>
          </cell>
          <cell r="BF2259">
            <v>0</v>
          </cell>
          <cell r="BG2259">
            <v>0</v>
          </cell>
          <cell r="BH2259">
            <v>0</v>
          </cell>
          <cell r="BI2259">
            <v>12</v>
          </cell>
          <cell r="BJ2259">
            <v>0</v>
          </cell>
        </row>
        <row r="2260">
          <cell r="D2260" t="str">
            <v>Slovenská poľnohospodárska univerzita v Nitre</v>
          </cell>
          <cell r="E2260" t="str">
            <v>Fakulta agrobiológie a potravinových zdrojov</v>
          </cell>
          <cell r="AN2260">
            <v>0</v>
          </cell>
          <cell r="AO2260">
            <v>0</v>
          </cell>
          <cell r="AP2260">
            <v>0</v>
          </cell>
          <cell r="AQ2260">
            <v>0</v>
          </cell>
          <cell r="AR2260">
            <v>0</v>
          </cell>
          <cell r="BF2260">
            <v>0</v>
          </cell>
          <cell r="BG2260">
            <v>0</v>
          </cell>
          <cell r="BH2260">
            <v>0</v>
          </cell>
          <cell r="BI2260">
            <v>29</v>
          </cell>
          <cell r="BJ2260">
            <v>0</v>
          </cell>
        </row>
        <row r="2261">
          <cell r="D2261" t="str">
            <v>Slovenská poľnohospodárska univerzita v Nitre</v>
          </cell>
          <cell r="E2261" t="str">
            <v>Fakulta biotechnológie a potravinárstva</v>
          </cell>
          <cell r="AN2261">
            <v>0</v>
          </cell>
          <cell r="AO2261">
            <v>0</v>
          </cell>
          <cell r="AP2261">
            <v>0</v>
          </cell>
          <cell r="AQ2261">
            <v>0</v>
          </cell>
          <cell r="AR2261">
            <v>0</v>
          </cell>
          <cell r="BF2261">
            <v>0</v>
          </cell>
          <cell r="BG2261">
            <v>0</v>
          </cell>
          <cell r="BH2261">
            <v>0</v>
          </cell>
          <cell r="BI2261">
            <v>3</v>
          </cell>
          <cell r="BJ2261">
            <v>0</v>
          </cell>
        </row>
        <row r="2262">
          <cell r="D2262" t="str">
            <v>Slovenská poľnohospodárska univerzita v Nitre</v>
          </cell>
          <cell r="E2262" t="str">
            <v>Fakulta európskych štúdií a regionálneho rozvoja</v>
          </cell>
          <cell r="AN2262">
            <v>0</v>
          </cell>
          <cell r="AO2262">
            <v>0</v>
          </cell>
          <cell r="AP2262">
            <v>0</v>
          </cell>
          <cell r="AQ2262">
            <v>0</v>
          </cell>
          <cell r="AR2262">
            <v>0</v>
          </cell>
          <cell r="BF2262">
            <v>0</v>
          </cell>
          <cell r="BG2262">
            <v>0</v>
          </cell>
          <cell r="BH2262">
            <v>0</v>
          </cell>
          <cell r="BI2262">
            <v>17</v>
          </cell>
          <cell r="BJ2262">
            <v>0</v>
          </cell>
        </row>
        <row r="2263">
          <cell r="D2263" t="str">
            <v>Slovenská poľnohospodárska univerzita v Nitre</v>
          </cell>
          <cell r="E2263" t="str">
            <v>Fakulta agrobiológie a potravinových zdrojov</v>
          </cell>
          <cell r="AN2263">
            <v>0</v>
          </cell>
          <cell r="AO2263">
            <v>0</v>
          </cell>
          <cell r="AP2263">
            <v>0</v>
          </cell>
          <cell r="AQ2263">
            <v>0</v>
          </cell>
          <cell r="AR2263">
            <v>0</v>
          </cell>
          <cell r="BF2263">
            <v>0</v>
          </cell>
          <cell r="BG2263">
            <v>0</v>
          </cell>
          <cell r="BH2263">
            <v>0</v>
          </cell>
          <cell r="BI2263">
            <v>5</v>
          </cell>
          <cell r="BJ2263">
            <v>0</v>
          </cell>
        </row>
        <row r="2264">
          <cell r="D2264" t="str">
            <v>Slovenská poľnohospodárska univerzita v Nitre</v>
          </cell>
          <cell r="E2264" t="str">
            <v>Fakulta agrobiológie a potravinových zdrojov</v>
          </cell>
          <cell r="AN2264">
            <v>0</v>
          </cell>
          <cell r="AO2264">
            <v>0</v>
          </cell>
          <cell r="AP2264">
            <v>0</v>
          </cell>
          <cell r="AQ2264">
            <v>0</v>
          </cell>
          <cell r="AR2264">
            <v>0</v>
          </cell>
          <cell r="BF2264">
            <v>0</v>
          </cell>
          <cell r="BG2264">
            <v>0</v>
          </cell>
          <cell r="BH2264">
            <v>0</v>
          </cell>
          <cell r="BI2264">
            <v>2</v>
          </cell>
          <cell r="BJ2264">
            <v>0</v>
          </cell>
        </row>
        <row r="2265">
          <cell r="D2265" t="str">
            <v>Slovenská poľnohospodárska univerzita v Nitre</v>
          </cell>
          <cell r="E2265" t="str">
            <v>Fakulta európskych štúdií a regionálneho rozvoja</v>
          </cell>
          <cell r="AN2265">
            <v>0</v>
          </cell>
          <cell r="AO2265">
            <v>0</v>
          </cell>
          <cell r="AP2265">
            <v>0</v>
          </cell>
          <cell r="AQ2265">
            <v>0</v>
          </cell>
          <cell r="AR2265">
            <v>0</v>
          </cell>
          <cell r="BF2265">
            <v>0</v>
          </cell>
          <cell r="BG2265">
            <v>0</v>
          </cell>
          <cell r="BH2265">
            <v>0</v>
          </cell>
          <cell r="BI2265">
            <v>15</v>
          </cell>
          <cell r="BJ2265">
            <v>0</v>
          </cell>
        </row>
        <row r="2266">
          <cell r="D2266" t="str">
            <v>Slovenská poľnohospodárska univerzita v Nitre</v>
          </cell>
          <cell r="E2266" t="str">
            <v>Fakulta agrobiológie a potravinových zdrojov</v>
          </cell>
          <cell r="AN2266">
            <v>4</v>
          </cell>
          <cell r="AO2266">
            <v>0</v>
          </cell>
          <cell r="AP2266">
            <v>0</v>
          </cell>
          <cell r="AQ2266">
            <v>0</v>
          </cell>
          <cell r="AR2266">
            <v>4</v>
          </cell>
          <cell r="BF2266">
            <v>16</v>
          </cell>
          <cell r="BG2266">
            <v>34.08</v>
          </cell>
          <cell r="BH2266">
            <v>27.883636363636359</v>
          </cell>
          <cell r="BI2266">
            <v>4</v>
          </cell>
          <cell r="BJ2266">
            <v>4</v>
          </cell>
        </row>
        <row r="2267">
          <cell r="D2267" t="str">
            <v>Slovenská poľnohospodárska univerzita v Nitre</v>
          </cell>
          <cell r="E2267" t="str">
            <v>Fakulta agrobiológie a potravinových zdrojov</v>
          </cell>
          <cell r="AN2267">
            <v>4</v>
          </cell>
          <cell r="AO2267">
            <v>0</v>
          </cell>
          <cell r="AP2267">
            <v>0</v>
          </cell>
          <cell r="AQ2267">
            <v>0</v>
          </cell>
          <cell r="AR2267">
            <v>4</v>
          </cell>
          <cell r="BF2267">
            <v>16</v>
          </cell>
          <cell r="BG2267">
            <v>34.08</v>
          </cell>
          <cell r="BH2267">
            <v>34.08</v>
          </cell>
          <cell r="BI2267">
            <v>4</v>
          </cell>
          <cell r="BJ2267">
            <v>4</v>
          </cell>
        </row>
        <row r="2268">
          <cell r="D2268" t="str">
            <v>Slovenská poľnohospodárska univerzita v Nitre</v>
          </cell>
          <cell r="E2268" t="str">
            <v>Fakulta ekonomiky a manažmentu</v>
          </cell>
          <cell r="AN2268">
            <v>0</v>
          </cell>
          <cell r="AO2268">
            <v>0</v>
          </cell>
          <cell r="AP2268">
            <v>0</v>
          </cell>
          <cell r="AQ2268">
            <v>0</v>
          </cell>
          <cell r="AR2268">
            <v>0</v>
          </cell>
          <cell r="BF2268">
            <v>0</v>
          </cell>
          <cell r="BG2268">
            <v>0</v>
          </cell>
          <cell r="BH2268">
            <v>0</v>
          </cell>
          <cell r="BI2268">
            <v>19</v>
          </cell>
          <cell r="BJ2268">
            <v>0</v>
          </cell>
        </row>
        <row r="2269">
          <cell r="D2269" t="str">
            <v>Slovenská poľnohospodárska univerzita v Nitre</v>
          </cell>
          <cell r="E2269" t="str">
            <v>Fakulta záhradníctva a krajinného inžinierstva</v>
          </cell>
          <cell r="AN2269">
            <v>5</v>
          </cell>
          <cell r="AO2269">
            <v>0</v>
          </cell>
          <cell r="AP2269">
            <v>0</v>
          </cell>
          <cell r="AQ2269">
            <v>0</v>
          </cell>
          <cell r="AR2269">
            <v>5</v>
          </cell>
          <cell r="BF2269">
            <v>20</v>
          </cell>
          <cell r="BG2269">
            <v>42.599999999999994</v>
          </cell>
          <cell r="BH2269">
            <v>34.854545454545445</v>
          </cell>
          <cell r="BI2269">
            <v>5</v>
          </cell>
          <cell r="BJ2269">
            <v>5</v>
          </cell>
        </row>
        <row r="2270">
          <cell r="D2270" t="str">
            <v>Slovenská poľnohospodárska univerzita v Nitre</v>
          </cell>
          <cell r="E2270" t="str">
            <v>Fakulta záhradníctva a krajinného inžinierstva</v>
          </cell>
          <cell r="AN2270">
            <v>5</v>
          </cell>
          <cell r="AO2270">
            <v>0</v>
          </cell>
          <cell r="AP2270">
            <v>0</v>
          </cell>
          <cell r="AQ2270">
            <v>0</v>
          </cell>
          <cell r="AR2270">
            <v>5</v>
          </cell>
          <cell r="BF2270">
            <v>20</v>
          </cell>
          <cell r="BG2270">
            <v>42.599999999999994</v>
          </cell>
          <cell r="BH2270">
            <v>42.599999999999994</v>
          </cell>
          <cell r="BI2270">
            <v>5</v>
          </cell>
          <cell r="BJ2270">
            <v>5</v>
          </cell>
        </row>
        <row r="2271">
          <cell r="D2271" t="str">
            <v>Slovenská poľnohospodárska univerzita v Nitre</v>
          </cell>
          <cell r="E2271" t="str">
            <v>Fakulta agrobiológie a potravinových zdrojov</v>
          </cell>
          <cell r="AN2271">
            <v>0</v>
          </cell>
          <cell r="AO2271">
            <v>0</v>
          </cell>
          <cell r="AP2271">
            <v>0</v>
          </cell>
          <cell r="AQ2271">
            <v>0</v>
          </cell>
          <cell r="AR2271">
            <v>0</v>
          </cell>
          <cell r="BF2271">
            <v>0</v>
          </cell>
          <cell r="BG2271">
            <v>0</v>
          </cell>
          <cell r="BH2271">
            <v>0</v>
          </cell>
          <cell r="BI2271">
            <v>3</v>
          </cell>
          <cell r="BJ2271">
            <v>0</v>
          </cell>
        </row>
        <row r="2272">
          <cell r="D2272" t="str">
            <v>Slovenská poľnohospodárska univerzita v Nitre</v>
          </cell>
          <cell r="E2272" t="str">
            <v>Fakulta európskych štúdií a regionálneho rozvoja</v>
          </cell>
          <cell r="AN2272">
            <v>1</v>
          </cell>
          <cell r="AO2272">
            <v>0</v>
          </cell>
          <cell r="AP2272">
            <v>0</v>
          </cell>
          <cell r="AQ2272">
            <v>0</v>
          </cell>
          <cell r="AR2272">
            <v>1</v>
          </cell>
          <cell r="BF2272">
            <v>4</v>
          </cell>
          <cell r="BG2272">
            <v>8.52</v>
          </cell>
          <cell r="BH2272">
            <v>7.4975999999999994</v>
          </cell>
          <cell r="BI2272">
            <v>1</v>
          </cell>
          <cell r="BJ2272">
            <v>1</v>
          </cell>
        </row>
        <row r="2273">
          <cell r="D2273" t="str">
            <v>Slovenská poľnohospodárska univerzita v Nitre</v>
          </cell>
          <cell r="E2273" t="str">
            <v>Fakulta ekonomiky a manažmentu</v>
          </cell>
          <cell r="AN2273">
            <v>8</v>
          </cell>
          <cell r="AO2273">
            <v>0</v>
          </cell>
          <cell r="AP2273">
            <v>0</v>
          </cell>
          <cell r="AQ2273">
            <v>0</v>
          </cell>
          <cell r="AR2273">
            <v>8</v>
          </cell>
          <cell r="BF2273">
            <v>32</v>
          </cell>
          <cell r="BG2273">
            <v>35.200000000000003</v>
          </cell>
          <cell r="BH2273">
            <v>35.200000000000003</v>
          </cell>
          <cell r="BI2273">
            <v>8</v>
          </cell>
          <cell r="BJ2273">
            <v>8</v>
          </cell>
        </row>
        <row r="2274">
          <cell r="D2274" t="str">
            <v>Slovenská poľnohospodárska univerzita v Nitre</v>
          </cell>
          <cell r="E2274" t="str">
            <v>Fakulta ekonomiky a manažmentu</v>
          </cell>
          <cell r="AN2274">
            <v>10</v>
          </cell>
          <cell r="AO2274">
            <v>0</v>
          </cell>
          <cell r="AP2274">
            <v>0</v>
          </cell>
          <cell r="AQ2274">
            <v>0</v>
          </cell>
          <cell r="AR2274">
            <v>10</v>
          </cell>
          <cell r="BF2274">
            <v>40</v>
          </cell>
          <cell r="BG2274">
            <v>44</v>
          </cell>
          <cell r="BH2274">
            <v>44</v>
          </cell>
          <cell r="BI2274">
            <v>10</v>
          </cell>
          <cell r="BJ2274">
            <v>10</v>
          </cell>
        </row>
        <row r="2275">
          <cell r="D2275" t="str">
            <v>Slovenská poľnohospodárska univerzita v Nitre</v>
          </cell>
          <cell r="E2275" t="str">
            <v>Fakulta agrobiológie a potravinových zdrojov</v>
          </cell>
          <cell r="AN2275">
            <v>0</v>
          </cell>
          <cell r="AO2275">
            <v>0</v>
          </cell>
          <cell r="AP2275">
            <v>0</v>
          </cell>
          <cell r="AQ2275">
            <v>0</v>
          </cell>
          <cell r="AR2275">
            <v>0</v>
          </cell>
          <cell r="BF2275">
            <v>0</v>
          </cell>
          <cell r="BG2275">
            <v>0</v>
          </cell>
          <cell r="BH2275">
            <v>0</v>
          </cell>
          <cell r="BI2275">
            <v>3</v>
          </cell>
          <cell r="BJ2275">
            <v>0</v>
          </cell>
        </row>
        <row r="2276">
          <cell r="D2276" t="str">
            <v>Slovenská poľnohospodárska univerzita v Nitre</v>
          </cell>
          <cell r="E2276" t="str">
            <v>Fakulta ekonomiky a manažmentu</v>
          </cell>
          <cell r="AN2276">
            <v>4</v>
          </cell>
          <cell r="AO2276">
            <v>0</v>
          </cell>
          <cell r="AP2276">
            <v>0</v>
          </cell>
          <cell r="AQ2276">
            <v>0</v>
          </cell>
          <cell r="AR2276">
            <v>4</v>
          </cell>
          <cell r="BF2276">
            <v>16</v>
          </cell>
          <cell r="BG2276">
            <v>17.600000000000001</v>
          </cell>
          <cell r="BH2276">
            <v>17.600000000000001</v>
          </cell>
          <cell r="BI2276">
            <v>4</v>
          </cell>
          <cell r="BJ2276">
            <v>4</v>
          </cell>
        </row>
        <row r="2277">
          <cell r="D2277" t="str">
            <v>Slovenská poľnohospodárska univerzita v Nitre</v>
          </cell>
          <cell r="E2277" t="str">
            <v>Technická fakulta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R2277">
            <v>0</v>
          </cell>
          <cell r="BF2277">
            <v>0</v>
          </cell>
          <cell r="BG2277">
            <v>0</v>
          </cell>
          <cell r="BH2277">
            <v>0</v>
          </cell>
          <cell r="BI2277">
            <v>29</v>
          </cell>
          <cell r="BJ2277">
            <v>0</v>
          </cell>
        </row>
        <row r="2278">
          <cell r="D2278" t="str">
            <v>Slovenská poľnohospodárska univerzita v Nitre</v>
          </cell>
          <cell r="E2278" t="str">
            <v>Fakulta agrobiológie a potravinových zdrojov</v>
          </cell>
          <cell r="AN2278">
            <v>2</v>
          </cell>
          <cell r="AO2278">
            <v>0</v>
          </cell>
          <cell r="AP2278">
            <v>0</v>
          </cell>
          <cell r="AQ2278">
            <v>0</v>
          </cell>
          <cell r="AR2278">
            <v>2</v>
          </cell>
          <cell r="BF2278">
            <v>8</v>
          </cell>
          <cell r="BG2278">
            <v>17.04</v>
          </cell>
          <cell r="BH2278">
            <v>13.94181818181818</v>
          </cell>
          <cell r="BI2278">
            <v>2</v>
          </cell>
          <cell r="BJ2278">
            <v>2</v>
          </cell>
        </row>
        <row r="2279">
          <cell r="D2279" t="str">
            <v>Slovenská poľnohospodárska univerzita v Nitre</v>
          </cell>
          <cell r="E2279" t="str">
            <v>Technická fakulta</v>
          </cell>
          <cell r="AN2279">
            <v>3</v>
          </cell>
          <cell r="AO2279">
            <v>0</v>
          </cell>
          <cell r="AP2279">
            <v>0</v>
          </cell>
          <cell r="AQ2279">
            <v>3</v>
          </cell>
          <cell r="AR2279">
            <v>3</v>
          </cell>
          <cell r="BF2279">
            <v>12</v>
          </cell>
          <cell r="BG2279">
            <v>25.56</v>
          </cell>
          <cell r="BH2279">
            <v>25.56</v>
          </cell>
          <cell r="BI2279">
            <v>3</v>
          </cell>
          <cell r="BJ2279">
            <v>3</v>
          </cell>
        </row>
        <row r="2280">
          <cell r="D2280" t="str">
            <v>Slovenská poľnohospodárska univerzita v Nitre</v>
          </cell>
          <cell r="E2280" t="str">
            <v>Fakulta agrobiológie a potravinových zdrojov</v>
          </cell>
          <cell r="AN2280">
            <v>5</v>
          </cell>
          <cell r="AO2280">
            <v>0</v>
          </cell>
          <cell r="AP2280">
            <v>0</v>
          </cell>
          <cell r="AQ2280">
            <v>0</v>
          </cell>
          <cell r="AR2280">
            <v>5</v>
          </cell>
          <cell r="BF2280">
            <v>20</v>
          </cell>
          <cell r="BG2280">
            <v>42.599999999999994</v>
          </cell>
          <cell r="BH2280">
            <v>42.599999999999994</v>
          </cell>
          <cell r="BI2280">
            <v>5</v>
          </cell>
          <cell r="BJ2280">
            <v>5</v>
          </cell>
        </row>
        <row r="2281">
          <cell r="D2281" t="str">
            <v>Slovenská poľnohospodárska univerzita v Nitre</v>
          </cell>
          <cell r="E2281" t="str">
            <v>Fakulta agrobiológie a potravinových zdrojov</v>
          </cell>
          <cell r="AN2281">
            <v>3</v>
          </cell>
          <cell r="AO2281">
            <v>0</v>
          </cell>
          <cell r="AP2281">
            <v>0</v>
          </cell>
          <cell r="AQ2281">
            <v>0</v>
          </cell>
          <cell r="AR2281">
            <v>3</v>
          </cell>
          <cell r="BF2281">
            <v>12</v>
          </cell>
          <cell r="BG2281">
            <v>25.56</v>
          </cell>
          <cell r="BH2281">
            <v>0</v>
          </cell>
          <cell r="BI2281">
            <v>3</v>
          </cell>
          <cell r="BJ2281">
            <v>3</v>
          </cell>
        </row>
        <row r="2282">
          <cell r="D2282" t="str">
            <v>Slovenská poľnohospodárska univerzita v Nitre</v>
          </cell>
          <cell r="E2282" t="str">
            <v>Fakulta agrobiológie a potravinových zdrojov</v>
          </cell>
          <cell r="AN2282">
            <v>5</v>
          </cell>
          <cell r="AO2282">
            <v>0</v>
          </cell>
          <cell r="AP2282">
            <v>0</v>
          </cell>
          <cell r="AQ2282">
            <v>0</v>
          </cell>
          <cell r="AR2282">
            <v>5</v>
          </cell>
          <cell r="BF2282">
            <v>20</v>
          </cell>
          <cell r="BG2282">
            <v>42.599999999999994</v>
          </cell>
          <cell r="BH2282">
            <v>31.949999999999996</v>
          </cell>
          <cell r="BI2282">
            <v>5</v>
          </cell>
          <cell r="BJ2282">
            <v>5</v>
          </cell>
        </row>
        <row r="2283">
          <cell r="D2283" t="str">
            <v>Slovenská poľnohospodárska univerzita v Nitre</v>
          </cell>
          <cell r="E2283" t="str">
            <v>Fakulta európskych štúdií a regionálneho rozvoja</v>
          </cell>
          <cell r="AN2283">
            <v>4</v>
          </cell>
          <cell r="AO2283">
            <v>0</v>
          </cell>
          <cell r="AP2283">
            <v>0</v>
          </cell>
          <cell r="AQ2283">
            <v>0</v>
          </cell>
          <cell r="AR2283">
            <v>4</v>
          </cell>
          <cell r="BF2283">
            <v>16</v>
          </cell>
          <cell r="BG2283">
            <v>17.600000000000001</v>
          </cell>
          <cell r="BH2283">
            <v>17.600000000000001</v>
          </cell>
          <cell r="BI2283">
            <v>4</v>
          </cell>
          <cell r="BJ2283">
            <v>4</v>
          </cell>
        </row>
        <row r="2284">
          <cell r="D2284" t="str">
            <v>Slovenská poľnohospodárska univerzita v Nitre</v>
          </cell>
          <cell r="E2284" t="str">
            <v>Technická fakulta</v>
          </cell>
          <cell r="AN2284">
            <v>5</v>
          </cell>
          <cell r="AO2284">
            <v>0</v>
          </cell>
          <cell r="AP2284">
            <v>0</v>
          </cell>
          <cell r="AQ2284">
            <v>0</v>
          </cell>
          <cell r="AR2284">
            <v>5</v>
          </cell>
          <cell r="BF2284">
            <v>20</v>
          </cell>
          <cell r="BG2284">
            <v>42.599999999999994</v>
          </cell>
          <cell r="BH2284">
            <v>21.299999999999997</v>
          </cell>
          <cell r="BI2284">
            <v>5</v>
          </cell>
          <cell r="BJ2284">
            <v>5</v>
          </cell>
        </row>
        <row r="2285">
          <cell r="D2285" t="str">
            <v>Slovenská poľnohospodárska univerzita v Nitre</v>
          </cell>
          <cell r="E2285" t="str">
            <v>Technická fakulta</v>
          </cell>
          <cell r="AN2285">
            <v>5</v>
          </cell>
          <cell r="AO2285">
            <v>0</v>
          </cell>
          <cell r="AP2285">
            <v>0</v>
          </cell>
          <cell r="AQ2285">
            <v>5</v>
          </cell>
          <cell r="AR2285">
            <v>5</v>
          </cell>
          <cell r="BF2285">
            <v>20</v>
          </cell>
          <cell r="BG2285">
            <v>42.599999999999994</v>
          </cell>
          <cell r="BH2285">
            <v>42.599999999999994</v>
          </cell>
          <cell r="BI2285">
            <v>5</v>
          </cell>
          <cell r="BJ2285">
            <v>5</v>
          </cell>
        </row>
        <row r="2286">
          <cell r="D2286" t="str">
            <v>Slovenská poľnohospodárska univerzita v Nitre</v>
          </cell>
          <cell r="E2286" t="str">
            <v>Fakulta biotechnológie a potravinárstva</v>
          </cell>
          <cell r="AN2286">
            <v>0</v>
          </cell>
          <cell r="AO2286">
            <v>0</v>
          </cell>
          <cell r="AP2286">
            <v>0</v>
          </cell>
          <cell r="AQ2286">
            <v>0</v>
          </cell>
          <cell r="AR2286">
            <v>0</v>
          </cell>
          <cell r="BF2286">
            <v>0</v>
          </cell>
          <cell r="BG2286">
            <v>0</v>
          </cell>
          <cell r="BH2286">
            <v>0</v>
          </cell>
          <cell r="BI2286">
            <v>26</v>
          </cell>
          <cell r="BJ2286">
            <v>0</v>
          </cell>
        </row>
        <row r="2287">
          <cell r="D2287" t="str">
            <v>Slovenská poľnohospodárska univerzita v Nitre</v>
          </cell>
          <cell r="E2287" t="str">
            <v>Fakulta záhradníctva a krajinného inžinierstva</v>
          </cell>
          <cell r="AN2287">
            <v>35</v>
          </cell>
          <cell r="AO2287">
            <v>36</v>
          </cell>
          <cell r="AP2287">
            <v>0</v>
          </cell>
          <cell r="AQ2287">
            <v>0</v>
          </cell>
          <cell r="AR2287">
            <v>35</v>
          </cell>
          <cell r="BF2287">
            <v>52.5</v>
          </cell>
          <cell r="BG2287">
            <v>83.475000000000009</v>
          </cell>
          <cell r="BH2287">
            <v>70.953749999999999</v>
          </cell>
          <cell r="BI2287">
            <v>36</v>
          </cell>
          <cell r="BJ2287">
            <v>0</v>
          </cell>
        </row>
        <row r="2288">
          <cell r="D2288" t="str">
            <v>Slovenská poľnohospodárska univerzita v Nitre</v>
          </cell>
          <cell r="E2288" t="str">
            <v>Fakulta agrobiológie a potravinových zdrojov</v>
          </cell>
          <cell r="AN2288">
            <v>39</v>
          </cell>
          <cell r="AO2288">
            <v>43</v>
          </cell>
          <cell r="AP2288">
            <v>0</v>
          </cell>
          <cell r="AQ2288">
            <v>0</v>
          </cell>
          <cell r="AR2288">
            <v>39</v>
          </cell>
          <cell r="BF2288">
            <v>33.6</v>
          </cell>
          <cell r="BG2288">
            <v>53.424000000000007</v>
          </cell>
          <cell r="BH2288">
            <v>53.424000000000007</v>
          </cell>
          <cell r="BI2288">
            <v>43</v>
          </cell>
          <cell r="BJ2288">
            <v>0</v>
          </cell>
        </row>
        <row r="2289">
          <cell r="D2289" t="str">
            <v>Slovenská poľnohospodárska univerzita v Nitre</v>
          </cell>
          <cell r="E2289" t="str">
            <v>Fakulta ekonomiky a manažmentu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BF2289">
            <v>0</v>
          </cell>
          <cell r="BG2289">
            <v>0</v>
          </cell>
          <cell r="BH2289">
            <v>0</v>
          </cell>
          <cell r="BI2289">
            <v>39</v>
          </cell>
          <cell r="BJ2289">
            <v>0</v>
          </cell>
        </row>
        <row r="2290">
          <cell r="D2290" t="str">
            <v>Slovenská poľnohospodárska univerzita v Nitre</v>
          </cell>
          <cell r="E2290" t="str">
            <v>Fakulta záhradníctva a krajinného inžinierstva</v>
          </cell>
          <cell r="AN2290">
            <v>14</v>
          </cell>
          <cell r="AO2290">
            <v>15</v>
          </cell>
          <cell r="AP2290">
            <v>0</v>
          </cell>
          <cell r="AQ2290">
            <v>0</v>
          </cell>
          <cell r="AR2290">
            <v>14</v>
          </cell>
          <cell r="BF2290">
            <v>21</v>
          </cell>
          <cell r="BG2290">
            <v>33.39</v>
          </cell>
          <cell r="BH2290">
            <v>29.216250000000002</v>
          </cell>
          <cell r="BI2290">
            <v>15</v>
          </cell>
          <cell r="BJ2290">
            <v>0</v>
          </cell>
        </row>
        <row r="2291">
          <cell r="D2291" t="str">
            <v>Slovenská poľnohospodárska univerzita v Nitre</v>
          </cell>
          <cell r="E2291" t="str">
            <v>Fakulta záhradníctva a krajinného inžinierstva</v>
          </cell>
          <cell r="AN2291">
            <v>17</v>
          </cell>
          <cell r="AO2291">
            <v>20</v>
          </cell>
          <cell r="AP2291">
            <v>0</v>
          </cell>
          <cell r="AQ2291">
            <v>0</v>
          </cell>
          <cell r="AR2291">
            <v>17</v>
          </cell>
          <cell r="BF2291">
            <v>25.5</v>
          </cell>
          <cell r="BG2291">
            <v>40.545000000000002</v>
          </cell>
          <cell r="BH2291">
            <v>28.205217391304348</v>
          </cell>
          <cell r="BI2291">
            <v>20</v>
          </cell>
          <cell r="BJ2291">
            <v>0</v>
          </cell>
        </row>
        <row r="2292">
          <cell r="D2292" t="str">
            <v>Slovenská poľnohospodárska univerzita v Nitre</v>
          </cell>
          <cell r="E2292" t="str">
            <v>Fakulta európskych štúdií a regionálneho rozvoja</v>
          </cell>
          <cell r="AN2292">
            <v>23</v>
          </cell>
          <cell r="AO2292">
            <v>26</v>
          </cell>
          <cell r="AP2292">
            <v>0</v>
          </cell>
          <cell r="AQ2292">
            <v>0</v>
          </cell>
          <cell r="AR2292">
            <v>23</v>
          </cell>
          <cell r="BF2292">
            <v>34.5</v>
          </cell>
          <cell r="BG2292">
            <v>51.06</v>
          </cell>
          <cell r="BH2292">
            <v>44.677500000000002</v>
          </cell>
          <cell r="BI2292">
            <v>26</v>
          </cell>
          <cell r="BJ2292">
            <v>0</v>
          </cell>
        </row>
        <row r="2293">
          <cell r="D2293" t="str">
            <v>Slovenská poľnohospodárska univerzita v Nitre</v>
          </cell>
          <cell r="E2293" t="str">
            <v>Fakulta ekonomiky a manažmentu</v>
          </cell>
          <cell r="AN2293">
            <v>227</v>
          </cell>
          <cell r="AO2293">
            <v>231</v>
          </cell>
          <cell r="AP2293">
            <v>0</v>
          </cell>
          <cell r="AQ2293">
            <v>0</v>
          </cell>
          <cell r="AR2293">
            <v>227</v>
          </cell>
          <cell r="BF2293">
            <v>340.5</v>
          </cell>
          <cell r="BG2293">
            <v>354.12</v>
          </cell>
          <cell r="BH2293">
            <v>287.92934579439253</v>
          </cell>
          <cell r="BI2293">
            <v>231</v>
          </cell>
          <cell r="BJ2293">
            <v>0</v>
          </cell>
        </row>
        <row r="2294">
          <cell r="D2294" t="str">
            <v>Slovenská poľnohospodárska univerzita v Nitre</v>
          </cell>
          <cell r="E2294" t="str">
            <v>Fakulta európskych štúdií a regionálneho rozvoja</v>
          </cell>
          <cell r="AN2294">
            <v>36</v>
          </cell>
          <cell r="AO2294">
            <v>44</v>
          </cell>
          <cell r="AP2294">
            <v>0</v>
          </cell>
          <cell r="AQ2294">
            <v>0</v>
          </cell>
          <cell r="AR2294">
            <v>36</v>
          </cell>
          <cell r="BF2294">
            <v>54</v>
          </cell>
          <cell r="BG2294">
            <v>56.160000000000004</v>
          </cell>
          <cell r="BH2294">
            <v>51.480000000000004</v>
          </cell>
          <cell r="BI2294">
            <v>44</v>
          </cell>
          <cell r="BJ2294">
            <v>0</v>
          </cell>
        </row>
        <row r="2295">
          <cell r="D2295" t="str">
            <v>Slovenská poľnohospodárska univerzita v Nitre</v>
          </cell>
          <cell r="E2295" t="str">
            <v>Fakulta európskych štúdií a regionálneho rozvoja</v>
          </cell>
          <cell r="AN2295">
            <v>71</v>
          </cell>
          <cell r="AO2295">
            <v>78</v>
          </cell>
          <cell r="AP2295">
            <v>0</v>
          </cell>
          <cell r="AQ2295">
            <v>0</v>
          </cell>
          <cell r="AR2295">
            <v>71</v>
          </cell>
          <cell r="BF2295">
            <v>106.5</v>
          </cell>
          <cell r="BG2295">
            <v>110.76</v>
          </cell>
          <cell r="BH2295">
            <v>87.025714285714287</v>
          </cell>
          <cell r="BI2295">
            <v>78</v>
          </cell>
          <cell r="BJ2295">
            <v>0</v>
          </cell>
        </row>
        <row r="2296">
          <cell r="D2296" t="str">
            <v>Slovenská poľnohospodárska univerzita v Nitre</v>
          </cell>
          <cell r="E2296" t="str">
            <v>Fakulta európskych štúdií a regionálneho rozvoja</v>
          </cell>
          <cell r="AN2296">
            <v>21</v>
          </cell>
          <cell r="AO2296">
            <v>22</v>
          </cell>
          <cell r="AP2296">
            <v>0</v>
          </cell>
          <cell r="AQ2296">
            <v>0</v>
          </cell>
          <cell r="AR2296">
            <v>21</v>
          </cell>
          <cell r="BF2296">
            <v>31.5</v>
          </cell>
          <cell r="BG2296">
            <v>32.76</v>
          </cell>
          <cell r="BH2296">
            <v>16.38</v>
          </cell>
          <cell r="BI2296">
            <v>22</v>
          </cell>
          <cell r="BJ2296">
            <v>0</v>
          </cell>
        </row>
        <row r="2297">
          <cell r="D2297" t="str">
            <v>Slovenská poľnohospodárska univerzita v Nitre</v>
          </cell>
          <cell r="E2297" t="str">
            <v>Fakulta agrobiológie a potravinových zdrojov</v>
          </cell>
          <cell r="AN2297">
            <v>99</v>
          </cell>
          <cell r="AO2297">
            <v>106</v>
          </cell>
          <cell r="AP2297">
            <v>0</v>
          </cell>
          <cell r="AQ2297">
            <v>0</v>
          </cell>
          <cell r="AR2297">
            <v>99</v>
          </cell>
          <cell r="BF2297">
            <v>148.5</v>
          </cell>
          <cell r="BG2297">
            <v>236.11500000000001</v>
          </cell>
          <cell r="BH2297">
            <v>153.47475</v>
          </cell>
          <cell r="BI2297">
            <v>106</v>
          </cell>
          <cell r="BJ2297">
            <v>0</v>
          </cell>
        </row>
        <row r="2298">
          <cell r="D2298" t="str">
            <v>Slovenská poľnohospodárska univerzita v Nitre</v>
          </cell>
          <cell r="E2298" t="str">
            <v>Technická fakulta</v>
          </cell>
          <cell r="AN2298">
            <v>8</v>
          </cell>
          <cell r="AO2298">
            <v>9</v>
          </cell>
          <cell r="AP2298">
            <v>0</v>
          </cell>
          <cell r="AQ2298">
            <v>0</v>
          </cell>
          <cell r="AR2298">
            <v>8</v>
          </cell>
          <cell r="BF2298">
            <v>12</v>
          </cell>
          <cell r="BG2298">
            <v>17.759999999999998</v>
          </cell>
          <cell r="BH2298">
            <v>13.319999999999999</v>
          </cell>
          <cell r="BI2298">
            <v>9</v>
          </cell>
          <cell r="BJ2298">
            <v>0</v>
          </cell>
        </row>
        <row r="2299">
          <cell r="D2299" t="str">
            <v>Slovenská poľnohospodárska univerzita v Nitre</v>
          </cell>
          <cell r="E2299" t="str">
            <v>Fakulta záhradníctva a krajinného inžinierstva</v>
          </cell>
          <cell r="AN2299">
            <v>0</v>
          </cell>
          <cell r="AO2299">
            <v>0</v>
          </cell>
          <cell r="AP2299">
            <v>0</v>
          </cell>
          <cell r="AQ2299">
            <v>0</v>
          </cell>
          <cell r="AR2299">
            <v>0</v>
          </cell>
          <cell r="BF2299">
            <v>0</v>
          </cell>
          <cell r="BG2299">
            <v>0</v>
          </cell>
          <cell r="BH2299">
            <v>0</v>
          </cell>
          <cell r="BI2299">
            <v>1</v>
          </cell>
          <cell r="BJ2299">
            <v>0</v>
          </cell>
        </row>
        <row r="2300">
          <cell r="D2300" t="str">
            <v>Slovenská poľnohospodárska univerzita v Nitre</v>
          </cell>
          <cell r="E2300" t="str">
            <v>Fakulta agrobiológie a potravinových zdrojov</v>
          </cell>
          <cell r="AN2300">
            <v>39</v>
          </cell>
          <cell r="AO2300">
            <v>40</v>
          </cell>
          <cell r="AP2300">
            <v>0</v>
          </cell>
          <cell r="AQ2300">
            <v>0</v>
          </cell>
          <cell r="AR2300">
            <v>39</v>
          </cell>
          <cell r="BF2300">
            <v>58.5</v>
          </cell>
          <cell r="BG2300">
            <v>93.015000000000001</v>
          </cell>
          <cell r="BH2300">
            <v>62.010000000000005</v>
          </cell>
          <cell r="BI2300">
            <v>40</v>
          </cell>
          <cell r="BJ2300">
            <v>0</v>
          </cell>
        </row>
        <row r="2301">
          <cell r="D2301" t="str">
            <v>Slovenská poľnohospodárska univerzita v Nitre</v>
          </cell>
          <cell r="E2301" t="str">
            <v>Fakulta ekonomiky a manažmentu</v>
          </cell>
          <cell r="AN2301">
            <v>64</v>
          </cell>
          <cell r="AO2301">
            <v>66</v>
          </cell>
          <cell r="AP2301">
            <v>0</v>
          </cell>
          <cell r="AQ2301">
            <v>0</v>
          </cell>
          <cell r="AR2301">
            <v>64</v>
          </cell>
          <cell r="BF2301">
            <v>96</v>
          </cell>
          <cell r="BG2301">
            <v>99.84</v>
          </cell>
          <cell r="BH2301">
            <v>85.90883720930232</v>
          </cell>
          <cell r="BI2301">
            <v>66</v>
          </cell>
          <cell r="BJ2301">
            <v>0</v>
          </cell>
        </row>
        <row r="2302">
          <cell r="D2302" t="str">
            <v>Slovenská poľnohospodárska univerzita v Nitre</v>
          </cell>
          <cell r="E2302" t="str">
            <v>Fakulta ekonomiky a manažmentu</v>
          </cell>
          <cell r="AN2302">
            <v>0</v>
          </cell>
          <cell r="AO2302">
            <v>0</v>
          </cell>
          <cell r="AP2302">
            <v>0</v>
          </cell>
          <cell r="AQ2302">
            <v>0</v>
          </cell>
          <cell r="AR2302">
            <v>0</v>
          </cell>
          <cell r="BF2302">
            <v>0</v>
          </cell>
          <cell r="BG2302">
            <v>0</v>
          </cell>
          <cell r="BH2302">
            <v>0</v>
          </cell>
          <cell r="BI2302">
            <v>1</v>
          </cell>
          <cell r="BJ2302">
            <v>0</v>
          </cell>
        </row>
        <row r="2303">
          <cell r="D2303" t="str">
            <v>Slovenská poľnohospodárska univerzita v Nitre</v>
          </cell>
          <cell r="E2303" t="str">
            <v>Fakulta ekonomiky a manažmentu</v>
          </cell>
          <cell r="AN2303">
            <v>25</v>
          </cell>
          <cell r="AO2303">
            <v>27</v>
          </cell>
          <cell r="AP2303">
            <v>0</v>
          </cell>
          <cell r="AQ2303">
            <v>0</v>
          </cell>
          <cell r="AR2303">
            <v>25</v>
          </cell>
          <cell r="BF2303">
            <v>37.5</v>
          </cell>
          <cell r="BG2303">
            <v>39</v>
          </cell>
          <cell r="BH2303">
            <v>32.379629629629633</v>
          </cell>
          <cell r="BI2303">
            <v>27</v>
          </cell>
          <cell r="BJ2303">
            <v>0</v>
          </cell>
        </row>
        <row r="2304">
          <cell r="D2304" t="str">
            <v>Slovenská poľnohospodárska univerzita v Nitre</v>
          </cell>
          <cell r="E2304" t="str">
            <v>Technická fakulta</v>
          </cell>
          <cell r="AN2304">
            <v>178</v>
          </cell>
          <cell r="AO2304">
            <v>185</v>
          </cell>
          <cell r="AP2304">
            <v>0</v>
          </cell>
          <cell r="AQ2304">
            <v>0</v>
          </cell>
          <cell r="AR2304">
            <v>178</v>
          </cell>
          <cell r="BF2304">
            <v>267</v>
          </cell>
          <cell r="BG2304">
            <v>395.15999999999997</v>
          </cell>
          <cell r="BH2304">
            <v>327.02896551724137</v>
          </cell>
          <cell r="BI2304">
            <v>185</v>
          </cell>
          <cell r="BJ2304">
            <v>0</v>
          </cell>
        </row>
        <row r="2305">
          <cell r="D2305" t="str">
            <v>Slovenská poľnohospodárska univerzita v Nitre</v>
          </cell>
          <cell r="E2305" t="str">
            <v>Fakulta agrobiológie a potravinových zdrojov</v>
          </cell>
          <cell r="AN2305">
            <v>23</v>
          </cell>
          <cell r="AO2305">
            <v>25</v>
          </cell>
          <cell r="AP2305">
            <v>0</v>
          </cell>
          <cell r="AQ2305">
            <v>0</v>
          </cell>
          <cell r="AR2305">
            <v>23</v>
          </cell>
          <cell r="BF2305">
            <v>34.5</v>
          </cell>
          <cell r="BG2305">
            <v>54.855000000000004</v>
          </cell>
          <cell r="BH2305">
            <v>48.272400000000005</v>
          </cell>
          <cell r="BI2305">
            <v>25</v>
          </cell>
          <cell r="BJ2305">
            <v>0</v>
          </cell>
        </row>
        <row r="2306">
          <cell r="D2306" t="str">
            <v>Slovenská poľnohospodárska univerzita v Nitre</v>
          </cell>
          <cell r="E2306" t="str">
            <v>Fakulta ekonomiky a manažmentu</v>
          </cell>
          <cell r="AN2306">
            <v>115</v>
          </cell>
          <cell r="AO2306">
            <v>116</v>
          </cell>
          <cell r="AP2306">
            <v>0</v>
          </cell>
          <cell r="AQ2306">
            <v>0</v>
          </cell>
          <cell r="AR2306">
            <v>115</v>
          </cell>
          <cell r="BF2306">
            <v>172.5</v>
          </cell>
          <cell r="BG2306">
            <v>179.4</v>
          </cell>
          <cell r="BH2306">
            <v>152.49</v>
          </cell>
          <cell r="BI2306">
            <v>116</v>
          </cell>
          <cell r="BJ2306">
            <v>0</v>
          </cell>
        </row>
        <row r="2307">
          <cell r="D2307" t="str">
            <v>Slovenská poľnohospodárska univerzita v Nitre</v>
          </cell>
          <cell r="E2307" t="str">
            <v>Fakulta agrobiológie a potravinových zdrojov</v>
          </cell>
          <cell r="AN2307">
            <v>68</v>
          </cell>
          <cell r="AO2307">
            <v>69</v>
          </cell>
          <cell r="AP2307">
            <v>0</v>
          </cell>
          <cell r="AQ2307">
            <v>0</v>
          </cell>
          <cell r="AR2307">
            <v>68</v>
          </cell>
          <cell r="BF2307">
            <v>102</v>
          </cell>
          <cell r="BG2307">
            <v>162.18</v>
          </cell>
          <cell r="BH2307">
            <v>134.37771428571429</v>
          </cell>
          <cell r="BI2307">
            <v>69</v>
          </cell>
          <cell r="BJ2307">
            <v>0</v>
          </cell>
        </row>
        <row r="2308">
          <cell r="D2308" t="str">
            <v>Slovenská poľnohospodárska univerzita v Nitre</v>
          </cell>
          <cell r="E2308" t="str">
            <v>Fakulta ekonomiky a manažmentu</v>
          </cell>
          <cell r="AN2308">
            <v>33</v>
          </cell>
          <cell r="AO2308">
            <v>33</v>
          </cell>
          <cell r="AP2308">
            <v>0</v>
          </cell>
          <cell r="AQ2308">
            <v>0</v>
          </cell>
          <cell r="AR2308">
            <v>33</v>
          </cell>
          <cell r="BF2308">
            <v>49.5</v>
          </cell>
          <cell r="BG2308">
            <v>51.480000000000004</v>
          </cell>
          <cell r="BH2308">
            <v>46.800000000000004</v>
          </cell>
          <cell r="BI2308">
            <v>33</v>
          </cell>
          <cell r="BJ2308">
            <v>0</v>
          </cell>
        </row>
        <row r="2309">
          <cell r="D2309" t="str">
            <v>Slovenská poľnohospodárska univerzita v Nitre</v>
          </cell>
          <cell r="E2309" t="str">
            <v>Fakulta agrobiológie a potravinových zdrojov</v>
          </cell>
          <cell r="AN2309">
            <v>72</v>
          </cell>
          <cell r="AO2309">
            <v>84</v>
          </cell>
          <cell r="AP2309">
            <v>0</v>
          </cell>
          <cell r="AQ2309">
            <v>0</v>
          </cell>
          <cell r="AR2309">
            <v>72</v>
          </cell>
          <cell r="BF2309">
            <v>63.3</v>
          </cell>
          <cell r="BG2309">
            <v>100.64700000000001</v>
          </cell>
          <cell r="BH2309">
            <v>100.64700000000001</v>
          </cell>
          <cell r="BI2309">
            <v>84</v>
          </cell>
          <cell r="BJ2309">
            <v>0</v>
          </cell>
        </row>
        <row r="2310">
          <cell r="D2310" t="str">
            <v>Slovenská poľnohospodárska univerzita v Nitre</v>
          </cell>
          <cell r="E2310" t="str">
            <v>Technická fakulta</v>
          </cell>
          <cell r="AN2310">
            <v>156</v>
          </cell>
          <cell r="AO2310">
            <v>167</v>
          </cell>
          <cell r="AP2310">
            <v>0</v>
          </cell>
          <cell r="AQ2310">
            <v>0</v>
          </cell>
          <cell r="AR2310">
            <v>156</v>
          </cell>
          <cell r="BF2310">
            <v>133.80000000000001</v>
          </cell>
          <cell r="BG2310">
            <v>198.024</v>
          </cell>
          <cell r="BH2310">
            <v>183.48377622377623</v>
          </cell>
          <cell r="BI2310">
            <v>167</v>
          </cell>
          <cell r="BJ2310">
            <v>0</v>
          </cell>
        </row>
        <row r="2311">
          <cell r="D2311" t="str">
            <v>Slovenská poľnohospodárska univerzita v Nitre</v>
          </cell>
          <cell r="E2311" t="str">
            <v>Fakulta európskych štúdií a regionálneho rozvoja</v>
          </cell>
          <cell r="AN2311">
            <v>0</v>
          </cell>
          <cell r="AO2311">
            <v>0</v>
          </cell>
          <cell r="AP2311">
            <v>0</v>
          </cell>
          <cell r="AQ2311">
            <v>0</v>
          </cell>
          <cell r="AR2311">
            <v>0</v>
          </cell>
          <cell r="BF2311">
            <v>0</v>
          </cell>
          <cell r="BG2311">
            <v>0</v>
          </cell>
          <cell r="BH2311">
            <v>0</v>
          </cell>
          <cell r="BI2311">
            <v>1</v>
          </cell>
          <cell r="BJ2311">
            <v>0</v>
          </cell>
        </row>
        <row r="2312">
          <cell r="D2312" t="str">
            <v>Slovenská poľnohospodárska univerzita v Nitre</v>
          </cell>
          <cell r="E2312" t="str">
            <v>Fakulta biotechnológie a potravinárstva</v>
          </cell>
          <cell r="AN2312">
            <v>15</v>
          </cell>
          <cell r="AO2312">
            <v>18</v>
          </cell>
          <cell r="AP2312">
            <v>0</v>
          </cell>
          <cell r="AQ2312">
            <v>0</v>
          </cell>
          <cell r="AR2312">
            <v>15</v>
          </cell>
          <cell r="BF2312">
            <v>12.899999999999999</v>
          </cell>
          <cell r="BG2312">
            <v>19.091999999999999</v>
          </cell>
          <cell r="BH2312">
            <v>17.527081967213114</v>
          </cell>
          <cell r="BI2312">
            <v>18</v>
          </cell>
          <cell r="BJ2312">
            <v>0</v>
          </cell>
        </row>
        <row r="2313">
          <cell r="D2313" t="str">
            <v>Slovenská poľnohospodárska univerzita v Nitre</v>
          </cell>
          <cell r="E2313" t="str">
            <v>Fakulta ekonomiky a manažmentu</v>
          </cell>
          <cell r="AN2313">
            <v>2</v>
          </cell>
          <cell r="AO2313">
            <v>2</v>
          </cell>
          <cell r="AP2313">
            <v>0</v>
          </cell>
          <cell r="AQ2313">
            <v>0</v>
          </cell>
          <cell r="AR2313">
            <v>2</v>
          </cell>
          <cell r="BF2313">
            <v>2</v>
          </cell>
          <cell r="BG2313">
            <v>2.08</v>
          </cell>
          <cell r="BH2313">
            <v>2.08</v>
          </cell>
          <cell r="BI2313">
            <v>2</v>
          </cell>
          <cell r="BJ2313">
            <v>0</v>
          </cell>
        </row>
        <row r="2314">
          <cell r="D2314" t="str">
            <v>Slovenská poľnohospodárska univerzita v Nitre</v>
          </cell>
          <cell r="E2314" t="str">
            <v>Fakulta ekonomiky a manažmentu</v>
          </cell>
          <cell r="AN2314">
            <v>23</v>
          </cell>
          <cell r="AO2314">
            <v>25</v>
          </cell>
          <cell r="AP2314">
            <v>0</v>
          </cell>
          <cell r="AQ2314">
            <v>0</v>
          </cell>
          <cell r="AR2314">
            <v>23</v>
          </cell>
          <cell r="BF2314">
            <v>20</v>
          </cell>
          <cell r="BG2314">
            <v>20.8</v>
          </cell>
          <cell r="BH2314">
            <v>20.8</v>
          </cell>
          <cell r="BI2314">
            <v>25</v>
          </cell>
          <cell r="BJ2314">
            <v>0</v>
          </cell>
        </row>
        <row r="2315">
          <cell r="D2315" t="str">
            <v>Slovenská poľnohospodárska univerzita v Nitre</v>
          </cell>
          <cell r="E2315" t="str">
            <v>Fakulta agrobiológie a potravinových zdrojov</v>
          </cell>
          <cell r="AN2315">
            <v>35</v>
          </cell>
          <cell r="AO2315">
            <v>42</v>
          </cell>
          <cell r="AP2315">
            <v>0</v>
          </cell>
          <cell r="AQ2315">
            <v>0</v>
          </cell>
          <cell r="AR2315">
            <v>35</v>
          </cell>
          <cell r="BF2315">
            <v>32</v>
          </cell>
          <cell r="BG2315">
            <v>50.88</v>
          </cell>
          <cell r="BH2315">
            <v>50.88</v>
          </cell>
          <cell r="BI2315">
            <v>42</v>
          </cell>
          <cell r="BJ2315">
            <v>0</v>
          </cell>
        </row>
        <row r="2316">
          <cell r="D2316" t="str">
            <v>Slovenská poľnohospodárska univerzita v Nitre</v>
          </cell>
          <cell r="E2316" t="str">
            <v>Fakulta ekonomiky a manažmentu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BF2316">
            <v>0</v>
          </cell>
          <cell r="BG2316">
            <v>0</v>
          </cell>
          <cell r="BH2316">
            <v>0</v>
          </cell>
          <cell r="BI2316">
            <v>4</v>
          </cell>
          <cell r="BJ2316">
            <v>0</v>
          </cell>
        </row>
        <row r="2317">
          <cell r="D2317" t="str">
            <v>Slovenská poľnohospodárska univerzita v Nitre</v>
          </cell>
          <cell r="E2317" t="str">
            <v>Fakulta európskych štúdií a regionálneho rozvoja</v>
          </cell>
          <cell r="AN2317">
            <v>15</v>
          </cell>
          <cell r="AO2317">
            <v>22</v>
          </cell>
          <cell r="AP2317">
            <v>22</v>
          </cell>
          <cell r="AQ2317">
            <v>15</v>
          </cell>
          <cell r="AR2317">
            <v>15</v>
          </cell>
          <cell r="BF2317">
            <v>11.399999999999999</v>
          </cell>
          <cell r="BG2317">
            <v>16.871999999999996</v>
          </cell>
          <cell r="BH2317">
            <v>16.871999999999996</v>
          </cell>
          <cell r="BI2317">
            <v>22</v>
          </cell>
          <cell r="BJ2317">
            <v>0</v>
          </cell>
        </row>
        <row r="2318">
          <cell r="D2318" t="str">
            <v>Slovenská poľnohospodárska univerzita v Nitre</v>
          </cell>
          <cell r="E2318" t="str">
            <v>Fakulta záhradníctva a krajinného inžinierstva</v>
          </cell>
          <cell r="AN2318">
            <v>51</v>
          </cell>
          <cell r="AO2318">
            <v>59</v>
          </cell>
          <cell r="AP2318">
            <v>0</v>
          </cell>
          <cell r="AQ2318">
            <v>0</v>
          </cell>
          <cell r="AR2318">
            <v>51</v>
          </cell>
          <cell r="BF2318">
            <v>44.4</v>
          </cell>
          <cell r="BG2318">
            <v>70.596000000000004</v>
          </cell>
          <cell r="BH2318">
            <v>64.178181818181812</v>
          </cell>
          <cell r="BI2318">
            <v>59</v>
          </cell>
          <cell r="BJ2318">
            <v>0</v>
          </cell>
        </row>
        <row r="2319">
          <cell r="D2319" t="str">
            <v>Slovenská poľnohospodárska univerzita v Nitre</v>
          </cell>
          <cell r="E2319" t="str">
            <v>Fakulta európskych štúdií a regionálneho rozvoja</v>
          </cell>
          <cell r="AN2319">
            <v>9</v>
          </cell>
          <cell r="AO2319">
            <v>14</v>
          </cell>
          <cell r="AP2319">
            <v>0</v>
          </cell>
          <cell r="AQ2319">
            <v>0</v>
          </cell>
          <cell r="AR2319">
            <v>9</v>
          </cell>
          <cell r="BF2319">
            <v>7.5</v>
          </cell>
          <cell r="BG2319">
            <v>7.8000000000000007</v>
          </cell>
          <cell r="BH2319">
            <v>7.8000000000000007</v>
          </cell>
          <cell r="BI2319">
            <v>14</v>
          </cell>
          <cell r="BJ2319">
            <v>0</v>
          </cell>
        </row>
        <row r="2320">
          <cell r="D2320" t="str">
            <v>Slovenská poľnohospodárska univerzita v Nitre</v>
          </cell>
          <cell r="E2320" t="str">
            <v>Fakulta agrobiológie a potravinových zdrojov</v>
          </cell>
          <cell r="AN2320">
            <v>57</v>
          </cell>
          <cell r="AO2320">
            <v>60</v>
          </cell>
          <cell r="AP2320">
            <v>0</v>
          </cell>
          <cell r="AQ2320">
            <v>0</v>
          </cell>
          <cell r="AR2320">
            <v>57</v>
          </cell>
          <cell r="BF2320">
            <v>50.099999999999994</v>
          </cell>
          <cell r="BG2320">
            <v>79.658999999999992</v>
          </cell>
          <cell r="BH2320">
            <v>79.658999999999992</v>
          </cell>
          <cell r="BI2320">
            <v>60</v>
          </cell>
          <cell r="BJ2320">
            <v>0</v>
          </cell>
        </row>
        <row r="2321">
          <cell r="D2321" t="str">
            <v>Slovenská poľnohospodárska univerzita v Nitre</v>
          </cell>
          <cell r="E2321" t="str">
            <v>Fakulta ekonomiky a manažmentu</v>
          </cell>
          <cell r="AN2321">
            <v>76</v>
          </cell>
          <cell r="AO2321">
            <v>81</v>
          </cell>
          <cell r="AP2321">
            <v>0</v>
          </cell>
          <cell r="AQ2321">
            <v>0</v>
          </cell>
          <cell r="AR2321">
            <v>76</v>
          </cell>
          <cell r="BF2321">
            <v>66.099999999999994</v>
          </cell>
          <cell r="BG2321">
            <v>68.744</v>
          </cell>
          <cell r="BH2321">
            <v>68.744</v>
          </cell>
          <cell r="BI2321">
            <v>81</v>
          </cell>
          <cell r="BJ2321">
            <v>0</v>
          </cell>
        </row>
        <row r="2322">
          <cell r="D2322" t="str">
            <v>Slovenská poľnohospodárska univerzita v Nitre</v>
          </cell>
          <cell r="E2322" t="str">
            <v>Fakulta agrobiológie a potravinových zdrojov</v>
          </cell>
          <cell r="AN2322">
            <v>0</v>
          </cell>
          <cell r="AO2322">
            <v>0</v>
          </cell>
          <cell r="AP2322">
            <v>0</v>
          </cell>
          <cell r="AQ2322">
            <v>0</v>
          </cell>
          <cell r="AR2322">
            <v>0</v>
          </cell>
          <cell r="BF2322">
            <v>0</v>
          </cell>
          <cell r="BG2322">
            <v>0</v>
          </cell>
          <cell r="BH2322">
            <v>0</v>
          </cell>
          <cell r="BI2322">
            <v>6</v>
          </cell>
          <cell r="BJ2322">
            <v>0</v>
          </cell>
        </row>
        <row r="2323">
          <cell r="D2323" t="str">
            <v>Slovenská poľnohospodárska univerzita v Nitre</v>
          </cell>
          <cell r="E2323" t="str">
            <v>Fakulta biotechnológie a potravinárstva</v>
          </cell>
          <cell r="AN2323">
            <v>141</v>
          </cell>
          <cell r="AO2323">
            <v>144</v>
          </cell>
          <cell r="AP2323">
            <v>0</v>
          </cell>
          <cell r="AQ2323">
            <v>0</v>
          </cell>
          <cell r="AR2323">
            <v>141</v>
          </cell>
          <cell r="BF2323">
            <v>211.5</v>
          </cell>
          <cell r="BG2323">
            <v>313.02</v>
          </cell>
          <cell r="BH2323">
            <v>267.65478260869565</v>
          </cell>
          <cell r="BI2323">
            <v>144</v>
          </cell>
          <cell r="BJ2323">
            <v>0</v>
          </cell>
        </row>
        <row r="2324">
          <cell r="D2324" t="str">
            <v>Slovenská poľnohospodárska univerzita v Nitre</v>
          </cell>
          <cell r="E2324" t="str">
            <v>Fakulta biotechnológie a potravinárstva</v>
          </cell>
          <cell r="AN2324">
            <v>41</v>
          </cell>
          <cell r="AO2324">
            <v>43</v>
          </cell>
          <cell r="AP2324">
            <v>0</v>
          </cell>
          <cell r="AQ2324">
            <v>0</v>
          </cell>
          <cell r="AR2324">
            <v>41</v>
          </cell>
          <cell r="BF2324">
            <v>61.5</v>
          </cell>
          <cell r="BG2324">
            <v>91.02</v>
          </cell>
          <cell r="BH2324">
            <v>70.793333333333337</v>
          </cell>
          <cell r="BI2324">
            <v>43</v>
          </cell>
          <cell r="BJ2324">
            <v>0</v>
          </cell>
        </row>
        <row r="2325">
          <cell r="D2325" t="str">
            <v>Slovenská poľnohospodárska univerzita v Nitre</v>
          </cell>
          <cell r="E2325" t="str">
            <v>Fakulta biotechnológie a potravinárstva</v>
          </cell>
          <cell r="AN2325">
            <v>31</v>
          </cell>
          <cell r="AO2325">
            <v>37</v>
          </cell>
          <cell r="AP2325">
            <v>0</v>
          </cell>
          <cell r="AQ2325">
            <v>0</v>
          </cell>
          <cell r="AR2325">
            <v>31</v>
          </cell>
          <cell r="BF2325">
            <v>27.7</v>
          </cell>
          <cell r="BG2325">
            <v>40.995999999999995</v>
          </cell>
          <cell r="BH2325">
            <v>37.635672131147537</v>
          </cell>
          <cell r="BI2325">
            <v>37</v>
          </cell>
          <cell r="BJ2325">
            <v>0</v>
          </cell>
        </row>
        <row r="2326">
          <cell r="D2326" t="str">
            <v>Ekonomická univerzita v Bratislave</v>
          </cell>
          <cell r="E2326" t="str">
            <v>Fakulta hospodárskej informatiky</v>
          </cell>
          <cell r="AN2326">
            <v>187</v>
          </cell>
          <cell r="AO2326">
            <v>207</v>
          </cell>
          <cell r="AP2326">
            <v>0</v>
          </cell>
          <cell r="AQ2326">
            <v>0</v>
          </cell>
          <cell r="AR2326">
            <v>187</v>
          </cell>
          <cell r="BF2326">
            <v>280.5</v>
          </cell>
          <cell r="BG2326">
            <v>291.72000000000003</v>
          </cell>
          <cell r="BH2326">
            <v>280.91555555555561</v>
          </cell>
          <cell r="BI2326">
            <v>207</v>
          </cell>
          <cell r="BJ2326">
            <v>0</v>
          </cell>
        </row>
        <row r="2327">
          <cell r="D2327" t="str">
            <v>Ekonomická univerzita v Bratislave</v>
          </cell>
          <cell r="E2327" t="str">
            <v>Národohospodárska fakulta</v>
          </cell>
          <cell r="AN2327">
            <v>0</v>
          </cell>
          <cell r="AO2327">
            <v>0</v>
          </cell>
          <cell r="AP2327">
            <v>0</v>
          </cell>
          <cell r="AQ2327">
            <v>0</v>
          </cell>
          <cell r="AR2327">
            <v>0</v>
          </cell>
          <cell r="BF2327">
            <v>0</v>
          </cell>
          <cell r="BG2327">
            <v>0</v>
          </cell>
          <cell r="BH2327">
            <v>0</v>
          </cell>
          <cell r="BI2327">
            <v>27</v>
          </cell>
          <cell r="BJ2327">
            <v>0</v>
          </cell>
        </row>
        <row r="2328">
          <cell r="D2328" t="str">
            <v>Ekonomická univerzita v Bratislave</v>
          </cell>
          <cell r="E2328" t="str">
            <v>Národohospodárska fakulta</v>
          </cell>
          <cell r="AN2328">
            <v>11</v>
          </cell>
          <cell r="AO2328">
            <v>0</v>
          </cell>
          <cell r="AP2328">
            <v>0</v>
          </cell>
          <cell r="AQ2328">
            <v>0</v>
          </cell>
          <cell r="AR2328">
            <v>11</v>
          </cell>
          <cell r="BF2328">
            <v>44</v>
          </cell>
          <cell r="BG2328">
            <v>48.400000000000006</v>
          </cell>
          <cell r="BH2328">
            <v>48.400000000000006</v>
          </cell>
          <cell r="BI2328">
            <v>11</v>
          </cell>
          <cell r="BJ2328">
            <v>11</v>
          </cell>
        </row>
        <row r="2329">
          <cell r="D2329" t="str">
            <v>Ekonomická univerzita v Bratislave</v>
          </cell>
          <cell r="E2329" t="str">
            <v>Fakulta podnikového manažmentu</v>
          </cell>
          <cell r="AN2329">
            <v>102</v>
          </cell>
          <cell r="AO2329">
            <v>109</v>
          </cell>
          <cell r="AP2329">
            <v>0</v>
          </cell>
          <cell r="AQ2329">
            <v>0</v>
          </cell>
          <cell r="AR2329">
            <v>102</v>
          </cell>
          <cell r="BF2329">
            <v>153</v>
          </cell>
          <cell r="BG2329">
            <v>159.12</v>
          </cell>
          <cell r="BH2329">
            <v>151.35804878048779</v>
          </cell>
          <cell r="BI2329">
            <v>109</v>
          </cell>
          <cell r="BJ2329">
            <v>0</v>
          </cell>
        </row>
        <row r="2330">
          <cell r="D2330" t="str">
            <v>Ekonomická univerzita v Bratislave</v>
          </cell>
          <cell r="E2330" t="str">
            <v>Národohospodárska fakulta</v>
          </cell>
          <cell r="AN2330">
            <v>7</v>
          </cell>
          <cell r="AO2330">
            <v>0</v>
          </cell>
          <cell r="AP2330">
            <v>0</v>
          </cell>
          <cell r="AQ2330">
            <v>0</v>
          </cell>
          <cell r="AR2330">
            <v>7</v>
          </cell>
          <cell r="BF2330">
            <v>28</v>
          </cell>
          <cell r="BG2330">
            <v>30.800000000000004</v>
          </cell>
          <cell r="BH2330">
            <v>27.866666666666671</v>
          </cell>
          <cell r="BI2330">
            <v>7</v>
          </cell>
          <cell r="BJ2330">
            <v>7</v>
          </cell>
        </row>
        <row r="2331">
          <cell r="D2331" t="str">
            <v>Ekonomická univerzita v Bratislave</v>
          </cell>
          <cell r="E2331" t="str">
            <v>Fakulta podnikového manažmentu</v>
          </cell>
          <cell r="AN2331">
            <v>79</v>
          </cell>
          <cell r="AO2331">
            <v>82</v>
          </cell>
          <cell r="AP2331">
            <v>0</v>
          </cell>
          <cell r="AQ2331">
            <v>0</v>
          </cell>
          <cell r="AR2331">
            <v>79</v>
          </cell>
          <cell r="BF2331">
            <v>118.5</v>
          </cell>
          <cell r="BG2331">
            <v>123.24000000000001</v>
          </cell>
          <cell r="BH2331">
            <v>114.83727272727275</v>
          </cell>
          <cell r="BI2331">
            <v>82</v>
          </cell>
          <cell r="BJ2331">
            <v>0</v>
          </cell>
        </row>
        <row r="2332">
          <cell r="D2332" t="str">
            <v>Ekonomická univerzita v Bratislave</v>
          </cell>
          <cell r="E2332" t="str">
            <v>Fakulta hospodárskej informatiky</v>
          </cell>
          <cell r="AN2332">
            <v>0</v>
          </cell>
          <cell r="AO2332">
            <v>0</v>
          </cell>
          <cell r="AP2332">
            <v>0</v>
          </cell>
          <cell r="AQ2332">
            <v>0</v>
          </cell>
          <cell r="AR2332">
            <v>0</v>
          </cell>
          <cell r="BF2332">
            <v>0</v>
          </cell>
          <cell r="BG2332">
            <v>0</v>
          </cell>
          <cell r="BH2332">
            <v>0</v>
          </cell>
          <cell r="BI2332">
            <v>46</v>
          </cell>
          <cell r="BJ2332">
            <v>0</v>
          </cell>
        </row>
        <row r="2333">
          <cell r="D2333" t="str">
            <v>Ekonomická univerzita v Bratislave</v>
          </cell>
          <cell r="E2333" t="str">
            <v>Národohospodárska fakulta</v>
          </cell>
          <cell r="AN2333">
            <v>7</v>
          </cell>
          <cell r="AO2333">
            <v>0</v>
          </cell>
          <cell r="AP2333">
            <v>0</v>
          </cell>
          <cell r="AQ2333">
            <v>0</v>
          </cell>
          <cell r="AR2333">
            <v>7</v>
          </cell>
          <cell r="BF2333">
            <v>28</v>
          </cell>
          <cell r="BG2333">
            <v>30.800000000000004</v>
          </cell>
          <cell r="BH2333">
            <v>30.800000000000004</v>
          </cell>
          <cell r="BI2333">
            <v>7</v>
          </cell>
          <cell r="BJ2333">
            <v>7</v>
          </cell>
        </row>
        <row r="2334">
          <cell r="D2334" t="str">
            <v>Ekonomická univerzita v Bratislave</v>
          </cell>
          <cell r="E2334" t="str">
            <v>Fakulta hospodárskej informatiky</v>
          </cell>
          <cell r="AN2334">
            <v>6</v>
          </cell>
          <cell r="AO2334">
            <v>0</v>
          </cell>
          <cell r="AP2334">
            <v>0</v>
          </cell>
          <cell r="AQ2334">
            <v>0</v>
          </cell>
          <cell r="AR2334">
            <v>6</v>
          </cell>
          <cell r="BF2334">
            <v>24</v>
          </cell>
          <cell r="BG2334">
            <v>26.400000000000002</v>
          </cell>
          <cell r="BH2334">
            <v>26.400000000000002</v>
          </cell>
          <cell r="BI2334">
            <v>7</v>
          </cell>
          <cell r="BJ2334">
            <v>6</v>
          </cell>
        </row>
        <row r="2335">
          <cell r="D2335" t="str">
            <v>Ekonomická univerzita v Bratislave</v>
          </cell>
          <cell r="E2335" t="str">
            <v>Fakulta podnikového manažmentu</v>
          </cell>
          <cell r="AN2335">
            <v>23</v>
          </cell>
          <cell r="AO2335">
            <v>0</v>
          </cell>
          <cell r="AP2335">
            <v>0</v>
          </cell>
          <cell r="AQ2335">
            <v>0</v>
          </cell>
          <cell r="AR2335">
            <v>23</v>
          </cell>
          <cell r="BF2335">
            <v>92</v>
          </cell>
          <cell r="BG2335">
            <v>101.2</v>
          </cell>
          <cell r="BH2335">
            <v>101.2</v>
          </cell>
          <cell r="BI2335">
            <v>23</v>
          </cell>
          <cell r="BJ2335">
            <v>23</v>
          </cell>
        </row>
        <row r="2336">
          <cell r="D2336" t="str">
            <v>Ekonomická univerzita v Bratislave</v>
          </cell>
          <cell r="E2336" t="str">
            <v>Obchodná fakulta</v>
          </cell>
          <cell r="AN2336">
            <v>100</v>
          </cell>
          <cell r="AO2336">
            <v>107</v>
          </cell>
          <cell r="AP2336">
            <v>0</v>
          </cell>
          <cell r="AQ2336">
            <v>0</v>
          </cell>
          <cell r="AR2336">
            <v>100</v>
          </cell>
          <cell r="BF2336">
            <v>150</v>
          </cell>
          <cell r="BG2336">
            <v>156</v>
          </cell>
          <cell r="BH2336">
            <v>146.95652173913044</v>
          </cell>
          <cell r="BI2336">
            <v>107</v>
          </cell>
          <cell r="BJ2336">
            <v>0</v>
          </cell>
        </row>
        <row r="2337">
          <cell r="D2337" t="str">
            <v>Ekonomická univerzita v Bratislave</v>
          </cell>
          <cell r="E2337" t="str">
            <v>Fakulta hospodárskej informatiky</v>
          </cell>
          <cell r="AN2337">
            <v>7</v>
          </cell>
          <cell r="AO2337">
            <v>0</v>
          </cell>
          <cell r="AP2337">
            <v>0</v>
          </cell>
          <cell r="AQ2337">
            <v>0</v>
          </cell>
          <cell r="AR2337">
            <v>7</v>
          </cell>
          <cell r="BF2337">
            <v>28</v>
          </cell>
          <cell r="BG2337">
            <v>30.800000000000004</v>
          </cell>
          <cell r="BH2337">
            <v>27.866666666666671</v>
          </cell>
          <cell r="BI2337">
            <v>7</v>
          </cell>
          <cell r="BJ2337">
            <v>7</v>
          </cell>
        </row>
        <row r="2338">
          <cell r="D2338" t="str">
            <v>Ekonomická univerzita v Bratislave</v>
          </cell>
          <cell r="E2338" t="str">
            <v>Podnikovohospodárska fakulta v Košiciach</v>
          </cell>
          <cell r="AN2338">
            <v>0</v>
          </cell>
          <cell r="AO2338">
            <v>0</v>
          </cell>
          <cell r="AP2338">
            <v>0</v>
          </cell>
          <cell r="AQ2338">
            <v>0</v>
          </cell>
          <cell r="AR2338">
            <v>0</v>
          </cell>
          <cell r="BF2338">
            <v>0</v>
          </cell>
          <cell r="BG2338">
            <v>0</v>
          </cell>
          <cell r="BH2338">
            <v>0</v>
          </cell>
          <cell r="BI2338">
            <v>40</v>
          </cell>
          <cell r="BJ2338">
            <v>0</v>
          </cell>
        </row>
        <row r="2339">
          <cell r="D2339" t="str">
            <v>Ekonomická univerzita v Bratislave</v>
          </cell>
          <cell r="E2339" t="str">
            <v>Fakulta hospodárskej informatiky</v>
          </cell>
          <cell r="AN2339">
            <v>37</v>
          </cell>
          <cell r="AO2339">
            <v>44</v>
          </cell>
          <cell r="AP2339">
            <v>0</v>
          </cell>
          <cell r="AQ2339">
            <v>0</v>
          </cell>
          <cell r="AR2339">
            <v>37</v>
          </cell>
          <cell r="BF2339">
            <v>55.5</v>
          </cell>
          <cell r="BG2339">
            <v>57.72</v>
          </cell>
          <cell r="BH2339">
            <v>51.535714285714285</v>
          </cell>
          <cell r="BI2339">
            <v>44</v>
          </cell>
          <cell r="BJ2339">
            <v>0</v>
          </cell>
        </row>
        <row r="2340">
          <cell r="D2340" t="str">
            <v>Ekonomická univerzita v Bratislave</v>
          </cell>
          <cell r="E2340" t="str">
            <v>Fakulta aplikovaných jazykov</v>
          </cell>
          <cell r="AN2340">
            <v>39</v>
          </cell>
          <cell r="AO2340">
            <v>41</v>
          </cell>
          <cell r="AP2340">
            <v>0</v>
          </cell>
          <cell r="AQ2340">
            <v>0</v>
          </cell>
          <cell r="AR2340">
            <v>39</v>
          </cell>
          <cell r="BF2340">
            <v>58.5</v>
          </cell>
          <cell r="BG2340">
            <v>60.84</v>
          </cell>
          <cell r="BH2340">
            <v>55.549565217391311</v>
          </cell>
          <cell r="BI2340">
            <v>41</v>
          </cell>
          <cell r="BJ2340">
            <v>0</v>
          </cell>
        </row>
        <row r="2341">
          <cell r="D2341" t="str">
            <v>Ekonomická univerzita v Bratislave</v>
          </cell>
          <cell r="E2341" t="str">
            <v>Národohospodárska fakulta</v>
          </cell>
          <cell r="AN2341">
            <v>36</v>
          </cell>
          <cell r="AO2341">
            <v>38</v>
          </cell>
          <cell r="AP2341">
            <v>0</v>
          </cell>
          <cell r="AQ2341">
            <v>0</v>
          </cell>
          <cell r="AR2341">
            <v>36</v>
          </cell>
          <cell r="BF2341">
            <v>54</v>
          </cell>
          <cell r="BG2341">
            <v>56.160000000000004</v>
          </cell>
          <cell r="BH2341">
            <v>42.120000000000005</v>
          </cell>
          <cell r="BI2341">
            <v>38</v>
          </cell>
          <cell r="BJ2341">
            <v>0</v>
          </cell>
        </row>
        <row r="2342">
          <cell r="D2342" t="str">
            <v>Ekonomická univerzita v Bratislave</v>
          </cell>
          <cell r="E2342" t="str">
            <v>Fakulta hospodárskej informatiky</v>
          </cell>
          <cell r="AN2342">
            <v>36</v>
          </cell>
          <cell r="AO2342">
            <v>44</v>
          </cell>
          <cell r="AP2342">
            <v>0</v>
          </cell>
          <cell r="AQ2342">
            <v>0</v>
          </cell>
          <cell r="AR2342">
            <v>36</v>
          </cell>
          <cell r="BF2342">
            <v>54</v>
          </cell>
          <cell r="BG2342">
            <v>56.160000000000004</v>
          </cell>
          <cell r="BH2342">
            <v>54.080000000000005</v>
          </cell>
          <cell r="BI2342">
            <v>44</v>
          </cell>
          <cell r="BJ2342">
            <v>0</v>
          </cell>
        </row>
        <row r="2343">
          <cell r="D2343" t="str">
            <v>Ekonomická univerzita v Bratislave</v>
          </cell>
          <cell r="E2343" t="str">
            <v>Podnikovohospodárska fakulta v Košiciach</v>
          </cell>
          <cell r="AN2343">
            <v>42</v>
          </cell>
          <cell r="AO2343">
            <v>43</v>
          </cell>
          <cell r="AP2343">
            <v>0</v>
          </cell>
          <cell r="AQ2343">
            <v>0</v>
          </cell>
          <cell r="AR2343">
            <v>42</v>
          </cell>
          <cell r="BF2343">
            <v>63</v>
          </cell>
          <cell r="BG2343">
            <v>65.52</v>
          </cell>
          <cell r="BH2343">
            <v>30.832941176470587</v>
          </cell>
          <cell r="BI2343">
            <v>43</v>
          </cell>
          <cell r="BJ2343">
            <v>0</v>
          </cell>
        </row>
        <row r="2344">
          <cell r="D2344" t="str">
            <v>Ekonomická univerzita v Bratislave</v>
          </cell>
          <cell r="E2344" t="str">
            <v>Fakulta podnikového manažmentu</v>
          </cell>
          <cell r="AN2344">
            <v>50</v>
          </cell>
          <cell r="AO2344">
            <v>51</v>
          </cell>
          <cell r="AP2344">
            <v>0</v>
          </cell>
          <cell r="AQ2344">
            <v>0</v>
          </cell>
          <cell r="AR2344">
            <v>50</v>
          </cell>
          <cell r="BF2344">
            <v>75</v>
          </cell>
          <cell r="BG2344">
            <v>78</v>
          </cell>
          <cell r="BH2344">
            <v>75</v>
          </cell>
          <cell r="BI2344">
            <v>51</v>
          </cell>
          <cell r="BJ2344">
            <v>0</v>
          </cell>
        </row>
        <row r="2345">
          <cell r="D2345" t="str">
            <v>Ekonomická univerzita v Bratislave</v>
          </cell>
          <cell r="E2345" t="str">
            <v>Obchodná fakulta</v>
          </cell>
          <cell r="AN2345">
            <v>232</v>
          </cell>
          <cell r="AO2345">
            <v>240</v>
          </cell>
          <cell r="AP2345">
            <v>0</v>
          </cell>
          <cell r="AQ2345">
            <v>0</v>
          </cell>
          <cell r="AR2345">
            <v>232</v>
          </cell>
          <cell r="BF2345">
            <v>348</v>
          </cell>
          <cell r="BG2345">
            <v>361.92</v>
          </cell>
          <cell r="BH2345">
            <v>322.64186046511628</v>
          </cell>
          <cell r="BI2345">
            <v>240</v>
          </cell>
          <cell r="BJ2345">
            <v>0</v>
          </cell>
        </row>
        <row r="2346">
          <cell r="D2346" t="str">
            <v>Ekonomická univerzita v Bratislave</v>
          </cell>
          <cell r="E2346" t="str">
            <v>Národohospodárska fakulta</v>
          </cell>
          <cell r="AN2346">
            <v>39</v>
          </cell>
          <cell r="AO2346">
            <v>52</v>
          </cell>
          <cell r="AP2346">
            <v>0</v>
          </cell>
          <cell r="AQ2346">
            <v>0</v>
          </cell>
          <cell r="AR2346">
            <v>39</v>
          </cell>
          <cell r="BF2346">
            <v>58.5</v>
          </cell>
          <cell r="BG2346">
            <v>60.84</v>
          </cell>
          <cell r="BH2346">
            <v>54.08</v>
          </cell>
          <cell r="BI2346">
            <v>52</v>
          </cell>
          <cell r="BJ2346">
            <v>0</v>
          </cell>
        </row>
        <row r="2347">
          <cell r="D2347" t="str">
            <v>Ekonomická univerzita v Bratislave</v>
          </cell>
          <cell r="E2347" t="str">
            <v>Fakulta hospodárskej informatiky</v>
          </cell>
          <cell r="AN2347">
            <v>27</v>
          </cell>
          <cell r="AO2347">
            <v>28</v>
          </cell>
          <cell r="AP2347">
            <v>0</v>
          </cell>
          <cell r="AQ2347">
            <v>0</v>
          </cell>
          <cell r="AR2347">
            <v>27</v>
          </cell>
          <cell r="BF2347">
            <v>40.5</v>
          </cell>
          <cell r="BG2347">
            <v>42.120000000000005</v>
          </cell>
          <cell r="BH2347">
            <v>42.120000000000005</v>
          </cell>
          <cell r="BI2347">
            <v>28</v>
          </cell>
          <cell r="BJ2347">
            <v>0</v>
          </cell>
        </row>
        <row r="2348">
          <cell r="D2348" t="str">
            <v>Ekonomická univerzita v Bratislave</v>
          </cell>
          <cell r="E2348" t="str">
            <v>Národohospodárska fakulta</v>
          </cell>
          <cell r="AN2348">
            <v>0</v>
          </cell>
          <cell r="AO2348">
            <v>19</v>
          </cell>
          <cell r="AP2348">
            <v>0</v>
          </cell>
          <cell r="AQ2348">
            <v>0</v>
          </cell>
          <cell r="AR2348">
            <v>0</v>
          </cell>
          <cell r="BF2348">
            <v>0</v>
          </cell>
          <cell r="BG2348">
            <v>0</v>
          </cell>
          <cell r="BH2348">
            <v>0</v>
          </cell>
          <cell r="BI2348">
            <v>19</v>
          </cell>
          <cell r="BJ2348">
            <v>0</v>
          </cell>
        </row>
        <row r="2349">
          <cell r="D2349" t="str">
            <v>Ekonomická univerzita v Bratislave</v>
          </cell>
          <cell r="E2349" t="str">
            <v>Národohospodárska fakulta</v>
          </cell>
          <cell r="AN2349">
            <v>28</v>
          </cell>
          <cell r="AO2349">
            <v>33</v>
          </cell>
          <cell r="AP2349">
            <v>0</v>
          </cell>
          <cell r="AQ2349">
            <v>0</v>
          </cell>
          <cell r="AR2349">
            <v>28</v>
          </cell>
          <cell r="BF2349">
            <v>42</v>
          </cell>
          <cell r="BG2349">
            <v>43.68</v>
          </cell>
          <cell r="BH2349">
            <v>39.585000000000001</v>
          </cell>
          <cell r="BI2349">
            <v>33</v>
          </cell>
          <cell r="BJ2349">
            <v>0</v>
          </cell>
        </row>
        <row r="2350">
          <cell r="D2350" t="str">
            <v>Ekonomická univerzita v Bratislave</v>
          </cell>
          <cell r="E2350" t="str">
            <v>Fakulta hospodárskej informatiky</v>
          </cell>
          <cell r="AN2350">
            <v>24</v>
          </cell>
          <cell r="AO2350">
            <v>26</v>
          </cell>
          <cell r="AP2350">
            <v>0</v>
          </cell>
          <cell r="AQ2350">
            <v>0</v>
          </cell>
          <cell r="AR2350">
            <v>24</v>
          </cell>
          <cell r="BF2350">
            <v>36</v>
          </cell>
          <cell r="BG2350">
            <v>37.44</v>
          </cell>
          <cell r="BH2350">
            <v>37.44</v>
          </cell>
          <cell r="BI2350">
            <v>26</v>
          </cell>
          <cell r="BJ2350">
            <v>0</v>
          </cell>
        </row>
        <row r="2351">
          <cell r="D2351" t="str">
            <v>Ekonomická univerzita v Bratislave</v>
          </cell>
          <cell r="E2351" t="str">
            <v>Obchodná fakulta</v>
          </cell>
          <cell r="AN2351">
            <v>234</v>
          </cell>
          <cell r="AO2351">
            <v>255</v>
          </cell>
          <cell r="AP2351">
            <v>0</v>
          </cell>
          <cell r="AQ2351">
            <v>0</v>
          </cell>
          <cell r="AR2351">
            <v>234</v>
          </cell>
          <cell r="BF2351">
            <v>197.1</v>
          </cell>
          <cell r="BG2351">
            <v>204.98400000000001</v>
          </cell>
          <cell r="BH2351">
            <v>204.98400000000001</v>
          </cell>
          <cell r="BI2351">
            <v>255</v>
          </cell>
          <cell r="BJ2351">
            <v>0</v>
          </cell>
        </row>
        <row r="2352">
          <cell r="D2352" t="str">
            <v>Ekonomická univerzita v Bratislave</v>
          </cell>
          <cell r="E2352" t="str">
            <v>Fakulta podnikového manažmentu</v>
          </cell>
          <cell r="AN2352">
            <v>29</v>
          </cell>
          <cell r="AO2352">
            <v>35</v>
          </cell>
          <cell r="AP2352">
            <v>0</v>
          </cell>
          <cell r="AQ2352">
            <v>0</v>
          </cell>
          <cell r="AR2352">
            <v>29</v>
          </cell>
          <cell r="BF2352">
            <v>43.5</v>
          </cell>
          <cell r="BG2352">
            <v>45.24</v>
          </cell>
          <cell r="BH2352">
            <v>43.135813953488373</v>
          </cell>
          <cell r="BI2352">
            <v>35</v>
          </cell>
          <cell r="BJ2352">
            <v>0</v>
          </cell>
        </row>
        <row r="2353">
          <cell r="D2353" t="str">
            <v>Ekonomická univerzita v Bratislave</v>
          </cell>
          <cell r="E2353" t="str">
            <v>Fakulta podnikového manažmentu</v>
          </cell>
          <cell r="AN2353">
            <v>48</v>
          </cell>
          <cell r="AO2353">
            <v>54</v>
          </cell>
          <cell r="AP2353">
            <v>0</v>
          </cell>
          <cell r="AQ2353">
            <v>0</v>
          </cell>
          <cell r="AR2353">
            <v>48</v>
          </cell>
          <cell r="BF2353">
            <v>41.099999999999994</v>
          </cell>
          <cell r="BG2353">
            <v>42.743999999999993</v>
          </cell>
          <cell r="BH2353">
            <v>42.743999999999993</v>
          </cell>
          <cell r="BI2353">
            <v>54</v>
          </cell>
          <cell r="BJ2353">
            <v>0</v>
          </cell>
        </row>
        <row r="2354">
          <cell r="D2354" t="str">
            <v>Ekonomická univerzita v Bratislave</v>
          </cell>
          <cell r="E2354" t="str">
            <v>Fakulta podnikového manažmentu</v>
          </cell>
          <cell r="AN2354">
            <v>0</v>
          </cell>
          <cell r="AO2354">
            <v>26</v>
          </cell>
          <cell r="AP2354">
            <v>0</v>
          </cell>
          <cell r="AQ2354">
            <v>0</v>
          </cell>
          <cell r="AR2354">
            <v>0</v>
          </cell>
          <cell r="BF2354">
            <v>0</v>
          </cell>
          <cell r="BG2354">
            <v>0</v>
          </cell>
          <cell r="BH2354">
            <v>0</v>
          </cell>
          <cell r="BI2354">
            <v>26</v>
          </cell>
          <cell r="BJ2354">
            <v>0</v>
          </cell>
        </row>
        <row r="2355">
          <cell r="D2355" t="str">
            <v>Ekonomická univerzita v Bratislave</v>
          </cell>
          <cell r="E2355" t="str">
            <v>Fakulta aplikovaných jazykov</v>
          </cell>
          <cell r="AN2355">
            <v>25</v>
          </cell>
          <cell r="AO2355">
            <v>26</v>
          </cell>
          <cell r="AP2355">
            <v>0</v>
          </cell>
          <cell r="AQ2355">
            <v>0</v>
          </cell>
          <cell r="AR2355">
            <v>25</v>
          </cell>
          <cell r="BF2355">
            <v>20.799999999999997</v>
          </cell>
          <cell r="BG2355">
            <v>21.631999999999998</v>
          </cell>
          <cell r="BH2355">
            <v>21.631999999999998</v>
          </cell>
          <cell r="BI2355">
            <v>26</v>
          </cell>
          <cell r="BJ2355">
            <v>0</v>
          </cell>
        </row>
        <row r="2356">
          <cell r="D2356" t="str">
            <v>Ekonomická univerzita v Bratislave</v>
          </cell>
          <cell r="E2356" t="str">
            <v>Národohospodárska fakulta</v>
          </cell>
          <cell r="AN2356">
            <v>34</v>
          </cell>
          <cell r="AO2356">
            <v>34</v>
          </cell>
          <cell r="AP2356">
            <v>0</v>
          </cell>
          <cell r="AQ2356">
            <v>0</v>
          </cell>
          <cell r="AR2356">
            <v>34</v>
          </cell>
          <cell r="BF2356">
            <v>30.1</v>
          </cell>
          <cell r="BG2356">
            <v>31.304000000000002</v>
          </cell>
          <cell r="BH2356">
            <v>29.516128764278299</v>
          </cell>
          <cell r="BI2356">
            <v>34</v>
          </cell>
          <cell r="BJ2356">
            <v>0</v>
          </cell>
        </row>
        <row r="2357">
          <cell r="D2357" t="str">
            <v>Ekonomická univerzita v Bratislave</v>
          </cell>
          <cell r="E2357" t="str">
            <v>Národohospodárska fakulta</v>
          </cell>
          <cell r="AN2357">
            <v>13</v>
          </cell>
          <cell r="AO2357">
            <v>13</v>
          </cell>
          <cell r="AP2357">
            <v>0</v>
          </cell>
          <cell r="AQ2357">
            <v>0</v>
          </cell>
          <cell r="AR2357">
            <v>13</v>
          </cell>
          <cell r="BF2357">
            <v>10</v>
          </cell>
          <cell r="BG2357">
            <v>10.4</v>
          </cell>
          <cell r="BH2357">
            <v>10.4</v>
          </cell>
          <cell r="BI2357">
            <v>13</v>
          </cell>
          <cell r="BJ2357">
            <v>0</v>
          </cell>
        </row>
        <row r="2358">
          <cell r="D2358" t="str">
            <v>Ekonomická univerzita v Bratislave</v>
          </cell>
          <cell r="E2358" t="str">
            <v>Obchodná fakulta</v>
          </cell>
          <cell r="AN2358">
            <v>0</v>
          </cell>
          <cell r="AO2358">
            <v>0</v>
          </cell>
          <cell r="AP2358">
            <v>0</v>
          </cell>
          <cell r="AQ2358">
            <v>0</v>
          </cell>
          <cell r="AR2358">
            <v>0</v>
          </cell>
          <cell r="BF2358">
            <v>0</v>
          </cell>
          <cell r="BG2358">
            <v>0</v>
          </cell>
          <cell r="BH2358">
            <v>0</v>
          </cell>
          <cell r="BI2358">
            <v>4</v>
          </cell>
          <cell r="BJ2358">
            <v>0</v>
          </cell>
        </row>
        <row r="2359">
          <cell r="D2359" t="str">
            <v>Ekonomická univerzita v Bratislave</v>
          </cell>
          <cell r="E2359" t="str">
            <v>Obchodná fakulta</v>
          </cell>
          <cell r="AN2359">
            <v>0</v>
          </cell>
          <cell r="AO2359">
            <v>0</v>
          </cell>
          <cell r="AP2359">
            <v>0</v>
          </cell>
          <cell r="AQ2359">
            <v>0</v>
          </cell>
          <cell r="AR2359">
            <v>0</v>
          </cell>
          <cell r="BF2359">
            <v>0</v>
          </cell>
          <cell r="BG2359">
            <v>0</v>
          </cell>
          <cell r="BH2359">
            <v>0</v>
          </cell>
          <cell r="BI2359">
            <v>8</v>
          </cell>
          <cell r="BJ2359">
            <v>0</v>
          </cell>
        </row>
        <row r="2360">
          <cell r="D2360" t="str">
            <v>Univerzita Konštantína Filozofa v Nitre</v>
          </cell>
          <cell r="E2360" t="str">
            <v>Fakulta stredoeurópskych štúdií</v>
          </cell>
          <cell r="AN2360">
            <v>12</v>
          </cell>
          <cell r="AO2360">
            <v>14</v>
          </cell>
          <cell r="AP2360">
            <v>0</v>
          </cell>
          <cell r="AQ2360">
            <v>0</v>
          </cell>
          <cell r="AR2360">
            <v>12</v>
          </cell>
          <cell r="BF2360">
            <v>18</v>
          </cell>
          <cell r="BG2360">
            <v>18.72</v>
          </cell>
          <cell r="BH2360">
            <v>18.72</v>
          </cell>
          <cell r="BI2360">
            <v>14</v>
          </cell>
          <cell r="BJ2360">
            <v>0</v>
          </cell>
        </row>
        <row r="2361">
          <cell r="D2361" t="str">
            <v>Univerzita Konštantína Filozofa v Nitre</v>
          </cell>
          <cell r="E2361" t="str">
            <v>Fakulta stredoeurópskych štúdií</v>
          </cell>
          <cell r="AN2361">
            <v>17</v>
          </cell>
          <cell r="AO2361">
            <v>18</v>
          </cell>
          <cell r="AP2361">
            <v>0</v>
          </cell>
          <cell r="AQ2361">
            <v>0</v>
          </cell>
          <cell r="AR2361">
            <v>17</v>
          </cell>
          <cell r="BF2361">
            <v>14.6</v>
          </cell>
          <cell r="BG2361">
            <v>15.183999999999999</v>
          </cell>
          <cell r="BH2361">
            <v>15.183999999999999</v>
          </cell>
          <cell r="BI2361">
            <v>18</v>
          </cell>
          <cell r="BJ2361">
            <v>0</v>
          </cell>
        </row>
        <row r="2362">
          <cell r="D2362" t="str">
            <v>Univerzita Konštantína Filozofa v Nitre</v>
          </cell>
          <cell r="E2362" t="str">
            <v>Fakulta stredoeurópskych štúdií</v>
          </cell>
          <cell r="AN2362">
            <v>12.5</v>
          </cell>
          <cell r="AO2362">
            <v>13.5</v>
          </cell>
          <cell r="AP2362">
            <v>0</v>
          </cell>
          <cell r="AQ2362">
            <v>0</v>
          </cell>
          <cell r="AR2362">
            <v>12.5</v>
          </cell>
          <cell r="BF2362">
            <v>18.75</v>
          </cell>
          <cell r="BG2362">
            <v>20.4375</v>
          </cell>
          <cell r="BH2362">
            <v>20.4375</v>
          </cell>
          <cell r="BI2362">
            <v>13.5</v>
          </cell>
          <cell r="BJ2362">
            <v>0</v>
          </cell>
        </row>
        <row r="2363">
          <cell r="D2363" t="str">
            <v>Univerzita Konštantína Filozofa v Nitre</v>
          </cell>
          <cell r="E2363" t="str">
            <v>Fakulta stredoeurópskych štúdií</v>
          </cell>
          <cell r="AN2363">
            <v>26</v>
          </cell>
          <cell r="AO2363">
            <v>27</v>
          </cell>
          <cell r="AP2363">
            <v>0</v>
          </cell>
          <cell r="AQ2363">
            <v>0</v>
          </cell>
          <cell r="AR2363">
            <v>26</v>
          </cell>
          <cell r="BF2363">
            <v>39</v>
          </cell>
          <cell r="BG2363">
            <v>46.41</v>
          </cell>
          <cell r="BH2363">
            <v>46.41</v>
          </cell>
          <cell r="BI2363">
            <v>27</v>
          </cell>
          <cell r="BJ2363">
            <v>0</v>
          </cell>
        </row>
        <row r="2364">
          <cell r="D2364" t="str">
            <v>Univerzita Konštantína Filozofa v Nitre</v>
          </cell>
          <cell r="E2364" t="str">
            <v>Fakulta stredoeurópskych štúdií</v>
          </cell>
          <cell r="AN2364">
            <v>57</v>
          </cell>
          <cell r="AO2364">
            <v>60</v>
          </cell>
          <cell r="AP2364">
            <v>0</v>
          </cell>
          <cell r="AQ2364">
            <v>0</v>
          </cell>
          <cell r="AR2364">
            <v>57</v>
          </cell>
          <cell r="BF2364">
            <v>52.8</v>
          </cell>
          <cell r="BG2364">
            <v>62.831999999999994</v>
          </cell>
          <cell r="BH2364">
            <v>62.831999999999994</v>
          </cell>
          <cell r="BI2364">
            <v>60</v>
          </cell>
          <cell r="BJ2364">
            <v>0</v>
          </cell>
        </row>
        <row r="2365">
          <cell r="D2365" t="str">
            <v>Univerzita Konštantína Filozofa v Nitre</v>
          </cell>
          <cell r="E2365" t="str">
            <v>Fakulta sociálnych vied a zdravotníctva</v>
          </cell>
          <cell r="AN2365">
            <v>0</v>
          </cell>
          <cell r="AO2365">
            <v>0</v>
          </cell>
          <cell r="AP2365">
            <v>0</v>
          </cell>
          <cell r="AQ2365">
            <v>0</v>
          </cell>
          <cell r="AR2365">
            <v>0</v>
          </cell>
          <cell r="BF2365">
            <v>0</v>
          </cell>
          <cell r="BG2365">
            <v>0</v>
          </cell>
          <cell r="BH2365">
            <v>0</v>
          </cell>
          <cell r="BI2365">
            <v>39</v>
          </cell>
          <cell r="BJ2365">
            <v>0</v>
          </cell>
        </row>
        <row r="2366">
          <cell r="D2366" t="str">
            <v>Univerzita Konštantína Filozofa v Nitre</v>
          </cell>
          <cell r="E2366" t="str">
            <v>Fakulta sociálnych vied a zdravotníctva</v>
          </cell>
          <cell r="AN2366">
            <v>3</v>
          </cell>
          <cell r="AO2366">
            <v>0</v>
          </cell>
          <cell r="AP2366">
            <v>0</v>
          </cell>
          <cell r="AQ2366">
            <v>0</v>
          </cell>
          <cell r="AR2366">
            <v>3</v>
          </cell>
          <cell r="BF2366">
            <v>12</v>
          </cell>
          <cell r="BG2366">
            <v>13.200000000000001</v>
          </cell>
          <cell r="BH2366">
            <v>13.200000000000001</v>
          </cell>
          <cell r="BI2366">
            <v>3</v>
          </cell>
          <cell r="BJ2366">
            <v>3</v>
          </cell>
        </row>
        <row r="2367">
          <cell r="D2367" t="str">
            <v>Univerzita Konštantína Filozofa v Nitre</v>
          </cell>
          <cell r="E2367" t="str">
            <v>Fakulta sociálnych vied a zdravotníctva</v>
          </cell>
          <cell r="AN2367">
            <v>5</v>
          </cell>
          <cell r="AO2367">
            <v>0</v>
          </cell>
          <cell r="AP2367">
            <v>0</v>
          </cell>
          <cell r="AQ2367">
            <v>0</v>
          </cell>
          <cell r="AR2367">
            <v>5</v>
          </cell>
          <cell r="BF2367">
            <v>20</v>
          </cell>
          <cell r="BG2367">
            <v>22</v>
          </cell>
          <cell r="BH2367">
            <v>22</v>
          </cell>
          <cell r="BI2367">
            <v>5</v>
          </cell>
          <cell r="BJ2367">
            <v>5</v>
          </cell>
        </row>
        <row r="2368">
          <cell r="D2368" t="str">
            <v>Univerzita Konštantína Filozofa v Nitre</v>
          </cell>
          <cell r="E2368" t="str">
            <v>Fakulta sociálnych vied a zdravotníctva</v>
          </cell>
          <cell r="AN2368">
            <v>50</v>
          </cell>
          <cell r="AO2368">
            <v>51</v>
          </cell>
          <cell r="AP2368">
            <v>0</v>
          </cell>
          <cell r="AQ2368">
            <v>0</v>
          </cell>
          <cell r="AR2368">
            <v>50</v>
          </cell>
          <cell r="BF2368">
            <v>75</v>
          </cell>
          <cell r="BG2368">
            <v>75</v>
          </cell>
          <cell r="BH2368">
            <v>57.954545454545453</v>
          </cell>
          <cell r="BI2368">
            <v>51</v>
          </cell>
          <cell r="BJ2368">
            <v>0</v>
          </cell>
        </row>
        <row r="2369">
          <cell r="D2369" t="str">
            <v>Univerzita Konštantína Filozofa v Nitre</v>
          </cell>
          <cell r="E2369" t="str">
            <v>Filozofická fakulta</v>
          </cell>
          <cell r="AN2369">
            <v>11</v>
          </cell>
          <cell r="AO2369">
            <v>11</v>
          </cell>
          <cell r="AP2369">
            <v>0</v>
          </cell>
          <cell r="AQ2369">
            <v>0</v>
          </cell>
          <cell r="AR2369">
            <v>11</v>
          </cell>
          <cell r="BF2369">
            <v>9.1999999999999993</v>
          </cell>
          <cell r="BG2369">
            <v>9.1999999999999993</v>
          </cell>
          <cell r="BH2369">
            <v>9.1999999999999993</v>
          </cell>
          <cell r="BI2369">
            <v>11</v>
          </cell>
          <cell r="BJ2369">
            <v>0</v>
          </cell>
        </row>
        <row r="2370">
          <cell r="D2370" t="str">
            <v>Univerzita Komenského v Bratislave</v>
          </cell>
          <cell r="E2370" t="str">
            <v>Fakulta matematiky, fyziky a informatiky</v>
          </cell>
          <cell r="AN2370">
            <v>0</v>
          </cell>
          <cell r="AO2370">
            <v>0</v>
          </cell>
          <cell r="AP2370">
            <v>0</v>
          </cell>
          <cell r="AQ2370">
            <v>0</v>
          </cell>
          <cell r="AR2370">
            <v>0</v>
          </cell>
          <cell r="BF2370">
            <v>0</v>
          </cell>
          <cell r="BG2370">
            <v>0</v>
          </cell>
          <cell r="BH2370">
            <v>0</v>
          </cell>
          <cell r="BI2370">
            <v>4</v>
          </cell>
          <cell r="BJ2370">
            <v>0</v>
          </cell>
        </row>
        <row r="2371">
          <cell r="D2371" t="str">
            <v>Univerzita Komenského v Bratislave</v>
          </cell>
          <cell r="E2371" t="str">
            <v>Fakulta matematiky, fyziky a informatiky</v>
          </cell>
          <cell r="AN2371">
            <v>0</v>
          </cell>
          <cell r="AO2371">
            <v>0</v>
          </cell>
          <cell r="AP2371">
            <v>0</v>
          </cell>
          <cell r="AQ2371">
            <v>0</v>
          </cell>
          <cell r="AR2371">
            <v>0</v>
          </cell>
          <cell r="BF2371">
            <v>0</v>
          </cell>
          <cell r="BG2371">
            <v>0</v>
          </cell>
          <cell r="BH2371">
            <v>0</v>
          </cell>
          <cell r="BI2371">
            <v>2</v>
          </cell>
          <cell r="BJ2371">
            <v>0</v>
          </cell>
        </row>
        <row r="2372">
          <cell r="D2372" t="str">
            <v>Univerzita Komenského v Bratislave</v>
          </cell>
          <cell r="E2372" t="str">
            <v>Fakulta matematiky, fyziky a informatiky</v>
          </cell>
          <cell r="AN2372">
            <v>0</v>
          </cell>
          <cell r="AO2372">
            <v>0</v>
          </cell>
          <cell r="AP2372">
            <v>0</v>
          </cell>
          <cell r="AQ2372">
            <v>0</v>
          </cell>
          <cell r="AR2372">
            <v>0</v>
          </cell>
          <cell r="BF2372">
            <v>0</v>
          </cell>
          <cell r="BG2372">
            <v>0</v>
          </cell>
          <cell r="BH2372">
            <v>0</v>
          </cell>
          <cell r="BI2372">
            <v>2</v>
          </cell>
          <cell r="BJ2372">
            <v>0</v>
          </cell>
        </row>
        <row r="2373">
          <cell r="D2373" t="str">
            <v>Univerzita Komenského v Bratislave</v>
          </cell>
          <cell r="E2373" t="str">
            <v>Fakulta matematiky, fyziky a informatiky</v>
          </cell>
          <cell r="AN2373">
            <v>6</v>
          </cell>
          <cell r="AO2373">
            <v>7</v>
          </cell>
          <cell r="AP2373">
            <v>7</v>
          </cell>
          <cell r="AQ2373">
            <v>6</v>
          </cell>
          <cell r="AR2373">
            <v>6</v>
          </cell>
          <cell r="BF2373">
            <v>9</v>
          </cell>
          <cell r="BG2373">
            <v>13.32</v>
          </cell>
          <cell r="BH2373">
            <v>13.32</v>
          </cell>
          <cell r="BI2373">
            <v>7</v>
          </cell>
          <cell r="BJ2373">
            <v>0</v>
          </cell>
        </row>
        <row r="2374">
          <cell r="D2374" t="str">
            <v>Univerzita Komenského v Bratislave</v>
          </cell>
          <cell r="E2374" t="str">
            <v>Fakulta matematiky, fyziky a informatiky</v>
          </cell>
          <cell r="AN2374">
            <v>11</v>
          </cell>
          <cell r="AO2374">
            <v>12</v>
          </cell>
          <cell r="AP2374">
            <v>12</v>
          </cell>
          <cell r="AQ2374">
            <v>11</v>
          </cell>
          <cell r="AR2374">
            <v>11</v>
          </cell>
          <cell r="BF2374">
            <v>16.5</v>
          </cell>
          <cell r="BG2374">
            <v>24.419999999999998</v>
          </cell>
          <cell r="BH2374">
            <v>24.419999999999998</v>
          </cell>
          <cell r="BI2374">
            <v>12</v>
          </cell>
          <cell r="BJ2374">
            <v>0</v>
          </cell>
        </row>
        <row r="2375">
          <cell r="D2375" t="str">
            <v>Univerzita Komenského v Bratislave</v>
          </cell>
          <cell r="E2375" t="str">
            <v>Fakulta matematiky, fyziky a informatiky</v>
          </cell>
          <cell r="AN2375">
            <v>8</v>
          </cell>
          <cell r="AO2375">
            <v>0</v>
          </cell>
          <cell r="AP2375">
            <v>0</v>
          </cell>
          <cell r="AQ2375">
            <v>8</v>
          </cell>
          <cell r="AR2375">
            <v>8</v>
          </cell>
          <cell r="BF2375">
            <v>24</v>
          </cell>
          <cell r="BG2375">
            <v>51.12</v>
          </cell>
          <cell r="BH2375">
            <v>51.12</v>
          </cell>
          <cell r="BI2375">
            <v>8</v>
          </cell>
          <cell r="BJ2375">
            <v>8</v>
          </cell>
        </row>
        <row r="2376">
          <cell r="D2376" t="str">
            <v>Univerzita Komenského v Bratislave</v>
          </cell>
          <cell r="E2376" t="str">
            <v>Fakulta matematiky, fyziky a informatiky</v>
          </cell>
          <cell r="AN2376">
            <v>3</v>
          </cell>
          <cell r="AO2376">
            <v>0</v>
          </cell>
          <cell r="AP2376">
            <v>0</v>
          </cell>
          <cell r="AQ2376">
            <v>3</v>
          </cell>
          <cell r="AR2376">
            <v>3</v>
          </cell>
          <cell r="BF2376">
            <v>9</v>
          </cell>
          <cell r="BG2376">
            <v>19.169999999999998</v>
          </cell>
          <cell r="BH2376">
            <v>19.169999999999998</v>
          </cell>
          <cell r="BI2376">
            <v>3</v>
          </cell>
          <cell r="BJ2376">
            <v>3</v>
          </cell>
        </row>
        <row r="2377">
          <cell r="D2377" t="str">
            <v>Univerzita Komenského v Bratislave</v>
          </cell>
          <cell r="E2377" t="str">
            <v>Fakulta matematiky, fyziky a informatiky</v>
          </cell>
          <cell r="AN2377">
            <v>1</v>
          </cell>
          <cell r="AO2377">
            <v>0</v>
          </cell>
          <cell r="AP2377">
            <v>0</v>
          </cell>
          <cell r="AQ2377">
            <v>1</v>
          </cell>
          <cell r="AR2377">
            <v>1</v>
          </cell>
          <cell r="BF2377">
            <v>3</v>
          </cell>
          <cell r="BG2377">
            <v>6.39</v>
          </cell>
          <cell r="BH2377">
            <v>6.39</v>
          </cell>
          <cell r="BI2377">
            <v>1</v>
          </cell>
          <cell r="BJ2377">
            <v>1</v>
          </cell>
        </row>
        <row r="2378">
          <cell r="D2378" t="str">
            <v>Univerzita Komenského v Bratislave</v>
          </cell>
          <cell r="E2378" t="str">
            <v>Fakulta matematiky, fyziky a informatiky</v>
          </cell>
          <cell r="AN2378">
            <v>14</v>
          </cell>
          <cell r="AO2378">
            <v>15</v>
          </cell>
          <cell r="AP2378">
            <v>0</v>
          </cell>
          <cell r="AQ2378">
            <v>0</v>
          </cell>
          <cell r="AR2378">
            <v>14</v>
          </cell>
          <cell r="BF2378">
            <v>21</v>
          </cell>
          <cell r="BG2378">
            <v>24.99</v>
          </cell>
          <cell r="BH2378">
            <v>23.323999999999998</v>
          </cell>
          <cell r="BI2378">
            <v>15</v>
          </cell>
          <cell r="BJ2378">
            <v>0</v>
          </cell>
        </row>
        <row r="2379">
          <cell r="D2379" t="str">
            <v>Univerzita Komenského v Bratislave</v>
          </cell>
          <cell r="E2379" t="str">
            <v>Fakulta matematiky, fyziky a informatiky</v>
          </cell>
          <cell r="AN2379">
            <v>6.5</v>
          </cell>
          <cell r="AO2379">
            <v>7.5</v>
          </cell>
          <cell r="AP2379">
            <v>0</v>
          </cell>
          <cell r="AQ2379">
            <v>0</v>
          </cell>
          <cell r="AR2379">
            <v>6.5</v>
          </cell>
          <cell r="BF2379">
            <v>9.75</v>
          </cell>
          <cell r="BG2379">
            <v>14.04</v>
          </cell>
          <cell r="BH2379">
            <v>12.034285714285714</v>
          </cell>
          <cell r="BI2379">
            <v>7.5</v>
          </cell>
          <cell r="BJ2379">
            <v>0</v>
          </cell>
        </row>
        <row r="2380">
          <cell r="D2380" t="str">
            <v>Univerzita Komenského v Bratislave</v>
          </cell>
          <cell r="E2380" t="str">
            <v>Fakulta matematiky, fyziky a informatiky</v>
          </cell>
          <cell r="AN2380">
            <v>12</v>
          </cell>
          <cell r="AO2380">
            <v>13</v>
          </cell>
          <cell r="AP2380">
            <v>13</v>
          </cell>
          <cell r="AQ2380">
            <v>12</v>
          </cell>
          <cell r="AR2380">
            <v>12</v>
          </cell>
          <cell r="BF2380">
            <v>18</v>
          </cell>
          <cell r="BG2380">
            <v>23.76</v>
          </cell>
          <cell r="BH2380">
            <v>23.76</v>
          </cell>
          <cell r="BI2380">
            <v>13</v>
          </cell>
          <cell r="BJ2380">
            <v>0</v>
          </cell>
        </row>
        <row r="2381">
          <cell r="D2381" t="str">
            <v>Univerzita Komenského v Bratislave</v>
          </cell>
          <cell r="E2381" t="str">
            <v>Fakulta matematiky, fyziky a informatiky</v>
          </cell>
          <cell r="AN2381">
            <v>3</v>
          </cell>
          <cell r="AO2381">
            <v>4</v>
          </cell>
          <cell r="AP2381">
            <v>4</v>
          </cell>
          <cell r="AQ2381">
            <v>3</v>
          </cell>
          <cell r="AR2381">
            <v>3</v>
          </cell>
          <cell r="BF2381">
            <v>4.5</v>
          </cell>
          <cell r="BG2381">
            <v>6.66</v>
          </cell>
          <cell r="BH2381">
            <v>6.66</v>
          </cell>
          <cell r="BI2381">
            <v>4</v>
          </cell>
          <cell r="BJ2381">
            <v>0</v>
          </cell>
        </row>
        <row r="2382">
          <cell r="D2382" t="str">
            <v>Univerzita Komenského v Bratislave</v>
          </cell>
          <cell r="E2382" t="str">
            <v>Fakulta matematiky, fyziky a informatiky</v>
          </cell>
          <cell r="AN2382">
            <v>11</v>
          </cell>
          <cell r="AO2382">
            <v>13.5</v>
          </cell>
          <cell r="AP2382">
            <v>13.5</v>
          </cell>
          <cell r="AQ2382">
            <v>11</v>
          </cell>
          <cell r="AR2382">
            <v>11</v>
          </cell>
          <cell r="BF2382">
            <v>9.35</v>
          </cell>
          <cell r="BG2382">
            <v>13.463999999999999</v>
          </cell>
          <cell r="BH2382">
            <v>13.463999999999999</v>
          </cell>
          <cell r="BI2382">
            <v>13.5</v>
          </cell>
          <cell r="BJ2382">
            <v>0</v>
          </cell>
        </row>
        <row r="2383">
          <cell r="D2383" t="str">
            <v>Univerzita Komenského v Bratislave</v>
          </cell>
          <cell r="E2383" t="str">
            <v>Fakulta matematiky, fyziky a informatiky</v>
          </cell>
          <cell r="AN2383">
            <v>7</v>
          </cell>
          <cell r="AO2383">
            <v>9.5</v>
          </cell>
          <cell r="AP2383">
            <v>9.5</v>
          </cell>
          <cell r="AQ2383">
            <v>7</v>
          </cell>
          <cell r="AR2383">
            <v>7</v>
          </cell>
          <cell r="BF2383">
            <v>6.4</v>
          </cell>
          <cell r="BG2383">
            <v>7.6159999999999997</v>
          </cell>
          <cell r="BH2383">
            <v>7.6159999999999997</v>
          </cell>
          <cell r="BI2383">
            <v>9.5</v>
          </cell>
          <cell r="BJ2383">
            <v>0</v>
          </cell>
        </row>
        <row r="2384">
          <cell r="D2384" t="str">
            <v>Univerzita Komenského v Bratislave</v>
          </cell>
          <cell r="E2384" t="str">
            <v>Fakulta matematiky, fyziky a informatiky</v>
          </cell>
          <cell r="AN2384">
            <v>25</v>
          </cell>
          <cell r="AO2384">
            <v>26</v>
          </cell>
          <cell r="AP2384">
            <v>26</v>
          </cell>
          <cell r="AQ2384">
            <v>25</v>
          </cell>
          <cell r="AR2384">
            <v>25</v>
          </cell>
          <cell r="BF2384">
            <v>19.299999999999997</v>
          </cell>
          <cell r="BG2384">
            <v>28.563999999999997</v>
          </cell>
          <cell r="BH2384">
            <v>28.563999999999997</v>
          </cell>
          <cell r="BI2384">
            <v>26</v>
          </cell>
          <cell r="BJ2384">
            <v>0</v>
          </cell>
        </row>
        <row r="2385">
          <cell r="D2385" t="str">
            <v>Univerzita Komenského v Bratislave</v>
          </cell>
          <cell r="E2385" t="str">
            <v>Fakulta matematiky, fyziky a informatiky</v>
          </cell>
          <cell r="AN2385">
            <v>0.5</v>
          </cell>
          <cell r="AO2385">
            <v>1</v>
          </cell>
          <cell r="AP2385">
            <v>1</v>
          </cell>
          <cell r="AQ2385">
            <v>0.5</v>
          </cell>
          <cell r="AR2385">
            <v>0.5</v>
          </cell>
          <cell r="BF2385">
            <v>0.75</v>
          </cell>
          <cell r="BG2385">
            <v>1.08</v>
          </cell>
          <cell r="BH2385">
            <v>1.08</v>
          </cell>
          <cell r="BI2385">
            <v>1</v>
          </cell>
          <cell r="BJ2385">
            <v>0</v>
          </cell>
        </row>
        <row r="2386">
          <cell r="D2386" t="str">
            <v>Univerzita Konštantína Filozofa v Nitre</v>
          </cell>
          <cell r="E2386" t="str">
            <v>Fakulta prírodných vied</v>
          </cell>
          <cell r="AN2386">
            <v>0</v>
          </cell>
          <cell r="AO2386">
            <v>0</v>
          </cell>
          <cell r="AP2386">
            <v>0</v>
          </cell>
          <cell r="AQ2386">
            <v>0</v>
          </cell>
          <cell r="AR2386">
            <v>0</v>
          </cell>
          <cell r="BF2386">
            <v>0</v>
          </cell>
          <cell r="BG2386">
            <v>0</v>
          </cell>
          <cell r="BH2386">
            <v>0</v>
          </cell>
          <cell r="BI2386">
            <v>12</v>
          </cell>
          <cell r="BJ2386">
            <v>0</v>
          </cell>
        </row>
        <row r="2387">
          <cell r="D2387" t="str">
            <v>Univerzita Konštantína Filozofa v Nitre</v>
          </cell>
          <cell r="E2387" t="str">
            <v>Fakulta prírodných vied</v>
          </cell>
          <cell r="AN2387">
            <v>11</v>
          </cell>
          <cell r="AO2387">
            <v>11.5</v>
          </cell>
          <cell r="AP2387">
            <v>0</v>
          </cell>
          <cell r="AQ2387">
            <v>0</v>
          </cell>
          <cell r="AR2387">
            <v>11</v>
          </cell>
          <cell r="BF2387">
            <v>16.5</v>
          </cell>
          <cell r="BG2387">
            <v>17.985000000000003</v>
          </cell>
          <cell r="BH2387">
            <v>14.987500000000002</v>
          </cell>
          <cell r="BI2387">
            <v>11.5</v>
          </cell>
          <cell r="BJ2387">
            <v>0</v>
          </cell>
        </row>
        <row r="2388">
          <cell r="D2388" t="str">
            <v>Univerzita Konštantína Filozofa v Nitre</v>
          </cell>
          <cell r="E2388" t="str">
            <v>Fakulta prírodných vied</v>
          </cell>
          <cell r="AN2388">
            <v>41</v>
          </cell>
          <cell r="AO2388">
            <v>42.5</v>
          </cell>
          <cell r="AP2388">
            <v>0</v>
          </cell>
          <cell r="AQ2388">
            <v>0</v>
          </cell>
          <cell r="AR2388">
            <v>41</v>
          </cell>
          <cell r="BF2388">
            <v>61.5</v>
          </cell>
          <cell r="BG2388">
            <v>88.56</v>
          </cell>
          <cell r="BH2388">
            <v>79.989677419354834</v>
          </cell>
          <cell r="BI2388">
            <v>42.5</v>
          </cell>
          <cell r="BJ2388">
            <v>0</v>
          </cell>
        </row>
        <row r="2389">
          <cell r="D2389" t="str">
            <v>Univerzita Konštantína Filozofa v Nitre</v>
          </cell>
          <cell r="E2389" t="str">
            <v>Fakulta prírodných vied</v>
          </cell>
          <cell r="AN2389">
            <v>0</v>
          </cell>
          <cell r="AO2389">
            <v>0</v>
          </cell>
          <cell r="AP2389">
            <v>0</v>
          </cell>
          <cell r="AQ2389">
            <v>0</v>
          </cell>
          <cell r="AR2389">
            <v>0</v>
          </cell>
          <cell r="BF2389">
            <v>0</v>
          </cell>
          <cell r="BG2389">
            <v>0</v>
          </cell>
          <cell r="BH2389">
            <v>0</v>
          </cell>
          <cell r="BI2389">
            <v>1</v>
          </cell>
          <cell r="BJ2389">
            <v>0</v>
          </cell>
        </row>
        <row r="2390">
          <cell r="D2390" t="str">
            <v>Univerzita Konštantína Filozofa v Nitre</v>
          </cell>
          <cell r="E2390" t="str">
            <v>Fakulta prírodných vied</v>
          </cell>
          <cell r="AN2390">
            <v>11</v>
          </cell>
          <cell r="AO2390">
            <v>13</v>
          </cell>
          <cell r="AP2390">
            <v>0</v>
          </cell>
          <cell r="AQ2390">
            <v>0</v>
          </cell>
          <cell r="AR2390">
            <v>11</v>
          </cell>
          <cell r="BF2390">
            <v>16.5</v>
          </cell>
          <cell r="BG2390">
            <v>24.419999999999998</v>
          </cell>
          <cell r="BH2390">
            <v>13.149230769230767</v>
          </cell>
          <cell r="BI2390">
            <v>13</v>
          </cell>
          <cell r="BJ2390">
            <v>0</v>
          </cell>
        </row>
        <row r="2391">
          <cell r="D2391" t="str">
            <v>Univerzita Konštantína Filozofa v Nitre</v>
          </cell>
          <cell r="E2391" t="str">
            <v>Fakulta prírodných vied</v>
          </cell>
          <cell r="AN2391">
            <v>2</v>
          </cell>
          <cell r="AO2391">
            <v>0</v>
          </cell>
          <cell r="AP2391">
            <v>0</v>
          </cell>
          <cell r="AQ2391">
            <v>2</v>
          </cell>
          <cell r="AR2391">
            <v>2</v>
          </cell>
          <cell r="BF2391">
            <v>6</v>
          </cell>
          <cell r="BG2391">
            <v>12.78</v>
          </cell>
          <cell r="BH2391">
            <v>12.78</v>
          </cell>
          <cell r="BI2391">
            <v>2</v>
          </cell>
          <cell r="BJ2391">
            <v>2</v>
          </cell>
        </row>
        <row r="2392">
          <cell r="D2392" t="str">
            <v>Univerzita Konštantína Filozofa v Nitre</v>
          </cell>
          <cell r="E2392" t="str">
            <v>Fakulta prírodných vied</v>
          </cell>
          <cell r="AN2392">
            <v>0</v>
          </cell>
          <cell r="AO2392">
            <v>0</v>
          </cell>
          <cell r="AP2392">
            <v>0</v>
          </cell>
          <cell r="AQ2392">
            <v>0</v>
          </cell>
          <cell r="AR2392">
            <v>0</v>
          </cell>
          <cell r="BF2392">
            <v>0</v>
          </cell>
          <cell r="BG2392">
            <v>0</v>
          </cell>
          <cell r="BH2392">
            <v>0</v>
          </cell>
          <cell r="BI2392">
            <v>27</v>
          </cell>
          <cell r="BJ2392">
            <v>0</v>
          </cell>
        </row>
        <row r="2393">
          <cell r="D2393" t="str">
            <v>Univerzita Konštantína Filozofa v Nitre</v>
          </cell>
          <cell r="E2393" t="str">
            <v>Fakulta prírodných vied</v>
          </cell>
          <cell r="AN2393">
            <v>21.5</v>
          </cell>
          <cell r="AO2393">
            <v>22.5</v>
          </cell>
          <cell r="AP2393">
            <v>22.5</v>
          </cell>
          <cell r="AQ2393">
            <v>21.5</v>
          </cell>
          <cell r="AR2393">
            <v>21.5</v>
          </cell>
          <cell r="BF2393">
            <v>32.25</v>
          </cell>
          <cell r="BG2393">
            <v>46.44</v>
          </cell>
          <cell r="BH2393">
            <v>43.995789473684212</v>
          </cell>
          <cell r="BI2393">
            <v>22.5</v>
          </cell>
          <cell r="BJ2393">
            <v>0</v>
          </cell>
        </row>
        <row r="2394">
          <cell r="D2394" t="str">
            <v>Univerzita Konštantína Filozofa v Nitre</v>
          </cell>
          <cell r="E2394" t="str">
            <v>Fakulta prírodných vied</v>
          </cell>
          <cell r="AN2394">
            <v>8.5</v>
          </cell>
          <cell r="AO2394">
            <v>9</v>
          </cell>
          <cell r="AP2394">
            <v>9</v>
          </cell>
          <cell r="AQ2394">
            <v>8.5</v>
          </cell>
          <cell r="AR2394">
            <v>8.5</v>
          </cell>
          <cell r="BF2394">
            <v>12.75</v>
          </cell>
          <cell r="BG2394">
            <v>15.172499999999999</v>
          </cell>
          <cell r="BH2394">
            <v>15.172499999999999</v>
          </cell>
          <cell r="BI2394">
            <v>9</v>
          </cell>
          <cell r="BJ2394">
            <v>0</v>
          </cell>
        </row>
        <row r="2395">
          <cell r="D2395" t="str">
            <v>Univerzita Konštantína Filozofa v Nitre</v>
          </cell>
          <cell r="E2395" t="str">
            <v>Fakulta prírodných vied</v>
          </cell>
          <cell r="AN2395">
            <v>11.5</v>
          </cell>
          <cell r="AO2395">
            <v>16</v>
          </cell>
          <cell r="AP2395">
            <v>16</v>
          </cell>
          <cell r="AQ2395">
            <v>11.5</v>
          </cell>
          <cell r="AR2395">
            <v>11.5</v>
          </cell>
          <cell r="BF2395">
            <v>9.1</v>
          </cell>
          <cell r="BG2395">
            <v>10.828999999999999</v>
          </cell>
          <cell r="BH2395">
            <v>10.828999999999999</v>
          </cell>
          <cell r="BI2395">
            <v>16</v>
          </cell>
          <cell r="BJ2395">
            <v>0</v>
          </cell>
        </row>
        <row r="2396">
          <cell r="D2396" t="str">
            <v>Univerzita Konštantína Filozofa v Nitre</v>
          </cell>
          <cell r="E2396" t="str">
            <v>Fakulta prírodných vied</v>
          </cell>
          <cell r="AN2396">
            <v>63</v>
          </cell>
          <cell r="AO2396">
            <v>68</v>
          </cell>
          <cell r="AP2396">
            <v>0</v>
          </cell>
          <cell r="AQ2396">
            <v>0</v>
          </cell>
          <cell r="AR2396">
            <v>63</v>
          </cell>
          <cell r="BF2396">
            <v>94.5</v>
          </cell>
          <cell r="BG2396">
            <v>139.85999999999999</v>
          </cell>
          <cell r="BH2396">
            <v>116.55</v>
          </cell>
          <cell r="BI2396">
            <v>68</v>
          </cell>
          <cell r="BJ2396">
            <v>0</v>
          </cell>
        </row>
        <row r="2397">
          <cell r="D2397" t="str">
            <v>Univerzita Konštantína Filozofa v Nitre</v>
          </cell>
          <cell r="E2397" t="str">
            <v>Pedagogická fakulta</v>
          </cell>
          <cell r="AN2397">
            <v>0</v>
          </cell>
          <cell r="AO2397">
            <v>0.5</v>
          </cell>
          <cell r="AP2397">
            <v>0</v>
          </cell>
          <cell r="AQ2397">
            <v>0</v>
          </cell>
          <cell r="AR2397">
            <v>0</v>
          </cell>
          <cell r="BF2397">
            <v>0</v>
          </cell>
          <cell r="BG2397">
            <v>0</v>
          </cell>
          <cell r="BH2397">
            <v>0</v>
          </cell>
          <cell r="BI2397">
            <v>0.5</v>
          </cell>
          <cell r="BJ2397">
            <v>0</v>
          </cell>
        </row>
        <row r="2398">
          <cell r="D2398" t="str">
            <v>Univerzita Konštantína Filozofa v Nitre</v>
          </cell>
          <cell r="E2398" t="str">
            <v>Fakulta prírodných vied</v>
          </cell>
          <cell r="AN2398">
            <v>3</v>
          </cell>
          <cell r="AO2398">
            <v>4</v>
          </cell>
          <cell r="AP2398">
            <v>4</v>
          </cell>
          <cell r="AQ2398">
            <v>3</v>
          </cell>
          <cell r="AR2398">
            <v>3</v>
          </cell>
          <cell r="BF2398">
            <v>2.4</v>
          </cell>
          <cell r="BG2398">
            <v>3.552</v>
          </cell>
          <cell r="BH2398">
            <v>3.552</v>
          </cell>
          <cell r="BI2398">
            <v>4</v>
          </cell>
          <cell r="BJ2398">
            <v>0</v>
          </cell>
        </row>
        <row r="2399">
          <cell r="D2399" t="str">
            <v>Univerzita Konštantína Filozofa v Nitre</v>
          </cell>
          <cell r="E2399" t="str">
            <v>Fakulta prírodných vied</v>
          </cell>
          <cell r="AN2399">
            <v>5</v>
          </cell>
          <cell r="AO2399">
            <v>8</v>
          </cell>
          <cell r="AP2399">
            <v>8</v>
          </cell>
          <cell r="AQ2399">
            <v>5</v>
          </cell>
          <cell r="AR2399">
            <v>5</v>
          </cell>
          <cell r="BF2399">
            <v>5</v>
          </cell>
          <cell r="BG2399">
            <v>7.4</v>
          </cell>
          <cell r="BH2399">
            <v>7.4</v>
          </cell>
          <cell r="BI2399">
            <v>8</v>
          </cell>
          <cell r="BJ2399">
            <v>0</v>
          </cell>
        </row>
        <row r="2400">
          <cell r="D2400" t="str">
            <v>Univerzita Konštantína Filozofa v Nitre</v>
          </cell>
          <cell r="E2400" t="str">
            <v>Fakulta prírodných vied</v>
          </cell>
          <cell r="AN2400">
            <v>5</v>
          </cell>
          <cell r="AO2400">
            <v>5</v>
          </cell>
          <cell r="AP2400">
            <v>5</v>
          </cell>
          <cell r="AQ2400">
            <v>5</v>
          </cell>
          <cell r="AR2400">
            <v>5</v>
          </cell>
          <cell r="BF2400">
            <v>5</v>
          </cell>
          <cell r="BG2400">
            <v>7.4</v>
          </cell>
          <cell r="BH2400">
            <v>7.4</v>
          </cell>
          <cell r="BI2400">
            <v>5</v>
          </cell>
          <cell r="BJ2400">
            <v>0</v>
          </cell>
        </row>
        <row r="2401">
          <cell r="D2401" t="str">
            <v>Univerzita Konštantína Filozofa v Nitre</v>
          </cell>
          <cell r="E2401" t="str">
            <v>Fakulta prírodných vied</v>
          </cell>
          <cell r="AN2401">
            <v>5.5</v>
          </cell>
          <cell r="AO2401">
            <v>6</v>
          </cell>
          <cell r="AP2401">
            <v>6</v>
          </cell>
          <cell r="AQ2401">
            <v>5.5</v>
          </cell>
          <cell r="AR2401">
            <v>5.5</v>
          </cell>
          <cell r="BF2401">
            <v>4.9000000000000004</v>
          </cell>
          <cell r="BG2401">
            <v>7.056</v>
          </cell>
          <cell r="BH2401">
            <v>7.056</v>
          </cell>
          <cell r="BI2401">
            <v>6</v>
          </cell>
          <cell r="BJ2401">
            <v>0</v>
          </cell>
        </row>
        <row r="2402">
          <cell r="D2402" t="str">
            <v>Univerzita Konštantína Filozofa v Nitre</v>
          </cell>
          <cell r="E2402" t="str">
            <v>Fakulta prírodných vied</v>
          </cell>
          <cell r="AN2402">
            <v>0</v>
          </cell>
          <cell r="AO2402">
            <v>0</v>
          </cell>
          <cell r="AP2402">
            <v>0</v>
          </cell>
          <cell r="AQ2402">
            <v>0</v>
          </cell>
          <cell r="AR2402">
            <v>0</v>
          </cell>
          <cell r="BF2402">
            <v>0</v>
          </cell>
          <cell r="BG2402">
            <v>0</v>
          </cell>
          <cell r="BH2402">
            <v>0</v>
          </cell>
          <cell r="BI2402">
            <v>3</v>
          </cell>
          <cell r="BJ2402">
            <v>0</v>
          </cell>
        </row>
        <row r="2403">
          <cell r="D2403" t="str">
            <v>Univerzita Konštantína Filozofa v Nitre</v>
          </cell>
          <cell r="E2403" t="str">
            <v>Fakulta prírodných vied</v>
          </cell>
          <cell r="AN2403">
            <v>4</v>
          </cell>
          <cell r="AO2403">
            <v>5</v>
          </cell>
          <cell r="AP2403">
            <v>0</v>
          </cell>
          <cell r="AQ2403">
            <v>0</v>
          </cell>
          <cell r="AR2403">
            <v>4</v>
          </cell>
          <cell r="BF2403">
            <v>6</v>
          </cell>
          <cell r="BG2403">
            <v>7.92</v>
          </cell>
          <cell r="BH2403">
            <v>5.28</v>
          </cell>
          <cell r="BI2403">
            <v>5</v>
          </cell>
          <cell r="BJ2403">
            <v>0</v>
          </cell>
        </row>
        <row r="2404">
          <cell r="D2404" t="str">
            <v>Slovenská technická univerzita v Bratislave</v>
          </cell>
          <cell r="E2404" t="str">
            <v>Strojnícka fakulta</v>
          </cell>
          <cell r="AN2404">
            <v>36</v>
          </cell>
          <cell r="AO2404">
            <v>41</v>
          </cell>
          <cell r="AP2404">
            <v>41</v>
          </cell>
          <cell r="AQ2404">
            <v>36</v>
          </cell>
          <cell r="AR2404">
            <v>36</v>
          </cell>
          <cell r="BF2404">
            <v>54</v>
          </cell>
          <cell r="BG2404">
            <v>79.92</v>
          </cell>
          <cell r="BH2404">
            <v>79.92</v>
          </cell>
          <cell r="BI2404">
            <v>41</v>
          </cell>
          <cell r="BJ2404">
            <v>0</v>
          </cell>
        </row>
        <row r="2405">
          <cell r="D2405" t="str">
            <v>Slovenská technická univerzita v Bratislave</v>
          </cell>
          <cell r="E2405" t="str">
            <v>Fakulta elektrotechniky a informatiky</v>
          </cell>
          <cell r="AN2405">
            <v>0</v>
          </cell>
          <cell r="AO2405">
            <v>0</v>
          </cell>
          <cell r="AP2405">
            <v>0</v>
          </cell>
          <cell r="AQ2405">
            <v>0</v>
          </cell>
          <cell r="AR2405">
            <v>0</v>
          </cell>
          <cell r="BF2405">
            <v>0</v>
          </cell>
          <cell r="BG2405">
            <v>0</v>
          </cell>
          <cell r="BH2405">
            <v>0</v>
          </cell>
          <cell r="BI2405">
            <v>2</v>
          </cell>
          <cell r="BJ2405">
            <v>0</v>
          </cell>
        </row>
        <row r="2406">
          <cell r="D2406" t="str">
            <v>Slovenská technická univerzita v Bratislave</v>
          </cell>
          <cell r="E2406" t="str">
            <v>Fakulta chemickej a potravinárskej technológie</v>
          </cell>
          <cell r="AN2406">
            <v>0</v>
          </cell>
          <cell r="AO2406">
            <v>0</v>
          </cell>
          <cell r="AP2406">
            <v>0</v>
          </cell>
          <cell r="AQ2406">
            <v>0</v>
          </cell>
          <cell r="AR2406">
            <v>0</v>
          </cell>
          <cell r="BF2406">
            <v>0</v>
          </cell>
          <cell r="BG2406">
            <v>0</v>
          </cell>
          <cell r="BH2406">
            <v>0</v>
          </cell>
          <cell r="BI2406">
            <v>4</v>
          </cell>
          <cell r="BJ2406">
            <v>0</v>
          </cell>
        </row>
        <row r="2407">
          <cell r="D2407" t="str">
            <v>Slovenská technická univerzita v Bratislave</v>
          </cell>
          <cell r="E2407" t="str">
            <v>Materiálovotechnologická fakulta so sídlom v Trnave</v>
          </cell>
          <cell r="AN2407">
            <v>46</v>
          </cell>
          <cell r="AO2407">
            <v>51</v>
          </cell>
          <cell r="AP2407">
            <v>51</v>
          </cell>
          <cell r="AQ2407">
            <v>46</v>
          </cell>
          <cell r="AR2407">
            <v>46</v>
          </cell>
          <cell r="BF2407">
            <v>35.799999999999997</v>
          </cell>
          <cell r="BG2407">
            <v>52.983999999999995</v>
          </cell>
          <cell r="BH2407">
            <v>52.983999999999995</v>
          </cell>
          <cell r="BI2407">
            <v>51</v>
          </cell>
          <cell r="BJ2407">
            <v>0</v>
          </cell>
        </row>
        <row r="2408">
          <cell r="D2408" t="str">
            <v>Slovenská technická univerzita v Bratislave</v>
          </cell>
          <cell r="E2408" t="str">
            <v>Fakulta architektúry a dizajnu</v>
          </cell>
          <cell r="AN2408">
            <v>0</v>
          </cell>
          <cell r="AO2408">
            <v>0</v>
          </cell>
          <cell r="AP2408">
            <v>0</v>
          </cell>
          <cell r="AQ2408">
            <v>0</v>
          </cell>
          <cell r="AR2408">
            <v>0</v>
          </cell>
          <cell r="BF2408">
            <v>0</v>
          </cell>
          <cell r="BG2408">
            <v>0</v>
          </cell>
          <cell r="BH2408">
            <v>0</v>
          </cell>
          <cell r="BI2408">
            <v>5</v>
          </cell>
          <cell r="BJ2408">
            <v>0</v>
          </cell>
        </row>
        <row r="2409">
          <cell r="D2409" t="str">
            <v>Slovenská technická univerzita v Bratislave</v>
          </cell>
          <cell r="E2409" t="str">
            <v>Fakulta chemickej a potravinárskej technológie</v>
          </cell>
          <cell r="AN2409">
            <v>0</v>
          </cell>
          <cell r="AO2409">
            <v>0</v>
          </cell>
          <cell r="AP2409">
            <v>0</v>
          </cell>
          <cell r="AQ2409">
            <v>0</v>
          </cell>
          <cell r="AR2409">
            <v>0</v>
          </cell>
          <cell r="BF2409">
            <v>0</v>
          </cell>
          <cell r="BG2409">
            <v>0</v>
          </cell>
          <cell r="BH2409">
            <v>0</v>
          </cell>
          <cell r="BI2409">
            <v>1</v>
          </cell>
          <cell r="BJ2409">
            <v>0</v>
          </cell>
        </row>
        <row r="2410">
          <cell r="D2410" t="str">
            <v>Slovenská technická univerzita v Bratislave</v>
          </cell>
          <cell r="E2410" t="str">
            <v>Materiálovotechnologická fakulta so sídlom v Trnave</v>
          </cell>
          <cell r="AN2410">
            <v>39</v>
          </cell>
          <cell r="AO2410">
            <v>51</v>
          </cell>
          <cell r="AP2410">
            <v>0</v>
          </cell>
          <cell r="AQ2410">
            <v>0</v>
          </cell>
          <cell r="AR2410">
            <v>39</v>
          </cell>
          <cell r="BF2410">
            <v>58.5</v>
          </cell>
          <cell r="BG2410">
            <v>86.58</v>
          </cell>
          <cell r="BH2410">
            <v>75.757499999999993</v>
          </cell>
          <cell r="BI2410">
            <v>51</v>
          </cell>
          <cell r="BJ2410">
            <v>0</v>
          </cell>
        </row>
        <row r="2411">
          <cell r="D2411" t="str">
            <v>Slovenská technická univerzita v Bratislave</v>
          </cell>
          <cell r="E2411" t="str">
            <v>Strojnícka fakulta</v>
          </cell>
          <cell r="AN2411">
            <v>0</v>
          </cell>
          <cell r="AO2411">
            <v>0</v>
          </cell>
          <cell r="AP2411">
            <v>0</v>
          </cell>
          <cell r="AQ2411">
            <v>0</v>
          </cell>
          <cell r="AR2411">
            <v>0</v>
          </cell>
          <cell r="BF2411">
            <v>0</v>
          </cell>
          <cell r="BG2411">
            <v>0</v>
          </cell>
          <cell r="BH2411">
            <v>0</v>
          </cell>
          <cell r="BI2411">
            <v>3</v>
          </cell>
          <cell r="BJ2411">
            <v>0</v>
          </cell>
        </row>
        <row r="2412">
          <cell r="D2412" t="str">
            <v>Slovenská technická univerzita v Bratislave</v>
          </cell>
          <cell r="E2412" t="str">
            <v>Fakulta architektúry a dizajnu</v>
          </cell>
          <cell r="AN2412">
            <v>197</v>
          </cell>
          <cell r="AO2412">
            <v>206</v>
          </cell>
          <cell r="AP2412">
            <v>0</v>
          </cell>
          <cell r="AQ2412">
            <v>0</v>
          </cell>
          <cell r="AR2412">
            <v>197</v>
          </cell>
          <cell r="BF2412">
            <v>295.5</v>
          </cell>
          <cell r="BG2412">
            <v>443.25</v>
          </cell>
          <cell r="BH2412">
            <v>351.08910891089113</v>
          </cell>
          <cell r="BI2412">
            <v>206</v>
          </cell>
          <cell r="BJ2412">
            <v>0</v>
          </cell>
        </row>
        <row r="2413">
          <cell r="D2413" t="str">
            <v>Slovenská technická univerzita v Bratislave</v>
          </cell>
          <cell r="E2413" t="str">
            <v>Strojnícka fakulta</v>
          </cell>
          <cell r="AN2413">
            <v>0</v>
          </cell>
          <cell r="AO2413">
            <v>0</v>
          </cell>
          <cell r="AP2413">
            <v>0</v>
          </cell>
          <cell r="AQ2413">
            <v>0</v>
          </cell>
          <cell r="AR2413">
            <v>0</v>
          </cell>
          <cell r="BF2413">
            <v>0</v>
          </cell>
          <cell r="BG2413">
            <v>0</v>
          </cell>
          <cell r="BH2413">
            <v>0</v>
          </cell>
          <cell r="BI2413">
            <v>2</v>
          </cell>
          <cell r="BJ2413">
            <v>0</v>
          </cell>
        </row>
        <row r="2414">
          <cell r="D2414" t="str">
            <v>Slovenská technická univerzita v Bratislave</v>
          </cell>
          <cell r="E2414" t="str">
            <v>Fakulta chemickej a potravinárskej technológie</v>
          </cell>
          <cell r="AN2414">
            <v>0</v>
          </cell>
          <cell r="AO2414">
            <v>0</v>
          </cell>
          <cell r="AP2414">
            <v>0</v>
          </cell>
          <cell r="AQ2414">
            <v>0</v>
          </cell>
          <cell r="AR2414">
            <v>0</v>
          </cell>
          <cell r="BF2414">
            <v>0</v>
          </cell>
          <cell r="BG2414">
            <v>0</v>
          </cell>
          <cell r="BH2414">
            <v>0</v>
          </cell>
          <cell r="BI2414">
            <v>4</v>
          </cell>
          <cell r="BJ2414">
            <v>0</v>
          </cell>
        </row>
        <row r="2415">
          <cell r="D2415" t="str">
            <v>Slovenská technická univerzita v Bratislave</v>
          </cell>
          <cell r="E2415" t="str">
            <v>Fakulta chemickej a potravinárskej technológie</v>
          </cell>
          <cell r="AN2415">
            <v>0</v>
          </cell>
          <cell r="AO2415">
            <v>0</v>
          </cell>
          <cell r="AP2415">
            <v>0</v>
          </cell>
          <cell r="AQ2415">
            <v>0</v>
          </cell>
          <cell r="AR2415">
            <v>0</v>
          </cell>
          <cell r="BF2415">
            <v>0</v>
          </cell>
          <cell r="BG2415">
            <v>0</v>
          </cell>
          <cell r="BH2415">
            <v>0</v>
          </cell>
          <cell r="BI2415">
            <v>4</v>
          </cell>
          <cell r="BJ2415">
            <v>0</v>
          </cell>
        </row>
        <row r="2416">
          <cell r="D2416" t="str">
            <v>Slovenská technická univerzita v Bratislave</v>
          </cell>
          <cell r="E2416" t="str">
            <v>Fakulta elektrotechniky a informatiky</v>
          </cell>
          <cell r="AN2416">
            <v>65</v>
          </cell>
          <cell r="AO2416">
            <v>70</v>
          </cell>
          <cell r="AP2416">
            <v>70</v>
          </cell>
          <cell r="AQ2416">
            <v>65</v>
          </cell>
          <cell r="AR2416">
            <v>65</v>
          </cell>
          <cell r="BF2416">
            <v>97.5</v>
          </cell>
          <cell r="BG2416">
            <v>144.30000000000001</v>
          </cell>
          <cell r="BH2416">
            <v>141.09333333333333</v>
          </cell>
          <cell r="BI2416">
            <v>70</v>
          </cell>
          <cell r="BJ2416">
            <v>0</v>
          </cell>
        </row>
        <row r="2417">
          <cell r="D2417" t="str">
            <v>Slovenská technická univerzita v Bratislave</v>
          </cell>
          <cell r="E2417" t="str">
            <v>Stavebná fakulta</v>
          </cell>
          <cell r="AN2417">
            <v>80</v>
          </cell>
          <cell r="AO2417">
            <v>89</v>
          </cell>
          <cell r="AP2417">
            <v>0</v>
          </cell>
          <cell r="AQ2417">
            <v>0</v>
          </cell>
          <cell r="AR2417">
            <v>80</v>
          </cell>
          <cell r="BF2417">
            <v>120</v>
          </cell>
          <cell r="BG2417">
            <v>177.6</v>
          </cell>
          <cell r="BH2417">
            <v>165.76</v>
          </cell>
          <cell r="BI2417">
            <v>89</v>
          </cell>
          <cell r="BJ2417">
            <v>0</v>
          </cell>
        </row>
        <row r="2418">
          <cell r="D2418" t="str">
            <v>Slovenská technická univerzita v Bratislave</v>
          </cell>
          <cell r="E2418" t="str">
            <v>Fakulta chemickej a potravinárskej technológie</v>
          </cell>
          <cell r="AN2418">
            <v>27</v>
          </cell>
          <cell r="AO2418">
            <v>29</v>
          </cell>
          <cell r="AP2418">
            <v>29</v>
          </cell>
          <cell r="AQ2418">
            <v>27</v>
          </cell>
          <cell r="AR2418">
            <v>27</v>
          </cell>
          <cell r="BF2418">
            <v>40.5</v>
          </cell>
          <cell r="BG2418">
            <v>59.94</v>
          </cell>
          <cell r="BH2418">
            <v>59.94</v>
          </cell>
          <cell r="BI2418">
            <v>29</v>
          </cell>
          <cell r="BJ2418">
            <v>0</v>
          </cell>
        </row>
        <row r="2419">
          <cell r="D2419" t="str">
            <v>Slovenská technická univerzita v Bratislave</v>
          </cell>
          <cell r="E2419" t="str">
            <v>Fakulta chemickej a potravinárskej technológie</v>
          </cell>
          <cell r="AN2419">
            <v>7</v>
          </cell>
          <cell r="AO2419">
            <v>0</v>
          </cell>
          <cell r="AP2419">
            <v>0</v>
          </cell>
          <cell r="AQ2419">
            <v>7</v>
          </cell>
          <cell r="AR2419">
            <v>7</v>
          </cell>
          <cell r="BF2419">
            <v>21</v>
          </cell>
          <cell r="BG2419">
            <v>44.73</v>
          </cell>
          <cell r="BH2419">
            <v>44.73</v>
          </cell>
          <cell r="BI2419">
            <v>7</v>
          </cell>
          <cell r="BJ2419">
            <v>7</v>
          </cell>
        </row>
        <row r="2420">
          <cell r="D2420" t="str">
            <v>Slovenská technická univerzita v Bratislave</v>
          </cell>
          <cell r="E2420" t="str">
            <v>Fakulta chemickej a potravinárskej technológie</v>
          </cell>
          <cell r="AN2420">
            <v>0</v>
          </cell>
          <cell r="AO2420">
            <v>0</v>
          </cell>
          <cell r="AP2420">
            <v>0</v>
          </cell>
          <cell r="AQ2420">
            <v>0</v>
          </cell>
          <cell r="AR2420">
            <v>0</v>
          </cell>
          <cell r="BF2420">
            <v>0</v>
          </cell>
          <cell r="BG2420">
            <v>0</v>
          </cell>
          <cell r="BH2420">
            <v>0</v>
          </cell>
          <cell r="BI2420">
            <v>1</v>
          </cell>
          <cell r="BJ2420">
            <v>0</v>
          </cell>
        </row>
        <row r="2421">
          <cell r="D2421" t="str">
            <v>Slovenská technická univerzita v Bratislave</v>
          </cell>
          <cell r="E2421" t="str">
            <v>Fakulta architektúry a dizajnu</v>
          </cell>
          <cell r="AN2421">
            <v>14</v>
          </cell>
          <cell r="AO2421">
            <v>15</v>
          </cell>
          <cell r="AP2421">
            <v>0</v>
          </cell>
          <cell r="AQ2421">
            <v>0</v>
          </cell>
          <cell r="AR2421">
            <v>14</v>
          </cell>
          <cell r="BF2421">
            <v>21</v>
          </cell>
          <cell r="BG2421">
            <v>31.5</v>
          </cell>
          <cell r="BH2421">
            <v>25.200000000000003</v>
          </cell>
          <cell r="BI2421">
            <v>15</v>
          </cell>
          <cell r="BJ2421">
            <v>0</v>
          </cell>
        </row>
        <row r="2422">
          <cell r="D2422" t="str">
            <v>Slovenská technická univerzita v Bratislave</v>
          </cell>
          <cell r="E2422" t="str">
            <v>Fakulta elektrotechniky a informatiky</v>
          </cell>
          <cell r="AN2422">
            <v>6</v>
          </cell>
          <cell r="AO2422">
            <v>0</v>
          </cell>
          <cell r="AP2422">
            <v>0</v>
          </cell>
          <cell r="AQ2422">
            <v>6</v>
          </cell>
          <cell r="AR2422">
            <v>6</v>
          </cell>
          <cell r="BF2422">
            <v>24</v>
          </cell>
          <cell r="BG2422">
            <v>51.12</v>
          </cell>
          <cell r="BH2422">
            <v>51.12</v>
          </cell>
          <cell r="BI2422">
            <v>6</v>
          </cell>
          <cell r="BJ2422">
            <v>6</v>
          </cell>
        </row>
        <row r="2423">
          <cell r="D2423" t="str">
            <v>Slovenská technická univerzita v Bratislave</v>
          </cell>
          <cell r="E2423" t="str">
            <v>Stavebná fakulta</v>
          </cell>
          <cell r="AN2423">
            <v>16</v>
          </cell>
          <cell r="AO2423">
            <v>18</v>
          </cell>
          <cell r="AP2423">
            <v>0</v>
          </cell>
          <cell r="AQ2423">
            <v>0</v>
          </cell>
          <cell r="AR2423">
            <v>16</v>
          </cell>
          <cell r="BF2423">
            <v>24</v>
          </cell>
          <cell r="BG2423">
            <v>38.160000000000004</v>
          </cell>
          <cell r="BH2423">
            <v>38.160000000000004</v>
          </cell>
          <cell r="BI2423">
            <v>18</v>
          </cell>
          <cell r="BJ2423">
            <v>0</v>
          </cell>
        </row>
        <row r="2424">
          <cell r="D2424" t="str">
            <v>Slovenská technická univerzita v Bratislave</v>
          </cell>
          <cell r="E2424" t="str">
            <v>Fakulta chemickej a potravinárskej technológie</v>
          </cell>
          <cell r="AN2424">
            <v>8</v>
          </cell>
          <cell r="AO2424">
            <v>0</v>
          </cell>
          <cell r="AP2424">
            <v>0</v>
          </cell>
          <cell r="AQ2424">
            <v>8</v>
          </cell>
          <cell r="AR2424">
            <v>8</v>
          </cell>
          <cell r="BF2424">
            <v>24</v>
          </cell>
          <cell r="BG2424">
            <v>51.12</v>
          </cell>
          <cell r="BH2424">
            <v>51.12</v>
          </cell>
          <cell r="BI2424">
            <v>8</v>
          </cell>
          <cell r="BJ2424">
            <v>8</v>
          </cell>
        </row>
        <row r="2425">
          <cell r="D2425" t="str">
            <v>Slovenská technická univerzita v Bratislave</v>
          </cell>
          <cell r="E2425" t="str">
            <v>Fakulta informatiky a informačných technológií</v>
          </cell>
          <cell r="AN2425">
            <v>1</v>
          </cell>
          <cell r="AO2425">
            <v>0</v>
          </cell>
          <cell r="AP2425">
            <v>0</v>
          </cell>
          <cell r="AQ2425">
            <v>0</v>
          </cell>
          <cell r="AR2425">
            <v>0</v>
          </cell>
          <cell r="BF2425">
            <v>0</v>
          </cell>
          <cell r="BG2425">
            <v>0</v>
          </cell>
          <cell r="BH2425">
            <v>0</v>
          </cell>
          <cell r="BI2425">
            <v>4</v>
          </cell>
          <cell r="BJ2425">
            <v>0</v>
          </cell>
        </row>
        <row r="2426">
          <cell r="D2426" t="str">
            <v>Slovenská technická univerzita v Bratislave</v>
          </cell>
          <cell r="E2426" t="str">
            <v>Fakulta informatiky a informačných technológií</v>
          </cell>
          <cell r="AN2426">
            <v>241</v>
          </cell>
          <cell r="AO2426">
            <v>275</v>
          </cell>
          <cell r="AP2426">
            <v>275</v>
          </cell>
          <cell r="AQ2426">
            <v>241</v>
          </cell>
          <cell r="AR2426">
            <v>241</v>
          </cell>
          <cell r="BF2426">
            <v>361.5</v>
          </cell>
          <cell r="BG2426">
            <v>535.02</v>
          </cell>
          <cell r="BH2426">
            <v>529.44687499999998</v>
          </cell>
          <cell r="BI2426">
            <v>275</v>
          </cell>
          <cell r="BJ2426">
            <v>0</v>
          </cell>
        </row>
        <row r="2427">
          <cell r="D2427" t="str">
            <v>Slovenská technická univerzita v Bratislave</v>
          </cell>
          <cell r="E2427" t="str">
            <v>Fakulta chemickej a potravinárskej technológie</v>
          </cell>
          <cell r="AN2427">
            <v>4</v>
          </cell>
          <cell r="AO2427">
            <v>0</v>
          </cell>
          <cell r="AP2427">
            <v>0</v>
          </cell>
          <cell r="AQ2427">
            <v>4</v>
          </cell>
          <cell r="AR2427">
            <v>4</v>
          </cell>
          <cell r="BF2427">
            <v>12</v>
          </cell>
          <cell r="BG2427">
            <v>25.56</v>
          </cell>
          <cell r="BH2427">
            <v>25.56</v>
          </cell>
          <cell r="BI2427">
            <v>4</v>
          </cell>
          <cell r="BJ2427">
            <v>4</v>
          </cell>
        </row>
        <row r="2428">
          <cell r="D2428" t="str">
            <v>Slovenská technická univerzita v Bratislave</v>
          </cell>
          <cell r="E2428" t="str">
            <v>Strojnícka fakulta</v>
          </cell>
          <cell r="AN2428">
            <v>3</v>
          </cell>
          <cell r="AO2428">
            <v>0</v>
          </cell>
          <cell r="AP2428">
            <v>0</v>
          </cell>
          <cell r="AQ2428">
            <v>3</v>
          </cell>
          <cell r="AR2428">
            <v>3</v>
          </cell>
          <cell r="BF2428">
            <v>12</v>
          </cell>
          <cell r="BG2428">
            <v>25.56</v>
          </cell>
          <cell r="BH2428">
            <v>25.56</v>
          </cell>
          <cell r="BI2428">
            <v>3</v>
          </cell>
          <cell r="BJ2428">
            <v>3</v>
          </cell>
        </row>
        <row r="2429">
          <cell r="D2429" t="str">
            <v>Slovenská technická univerzita v Bratislave</v>
          </cell>
          <cell r="E2429" t="str">
            <v>Stavebná fakulta</v>
          </cell>
          <cell r="AN2429">
            <v>87</v>
          </cell>
          <cell r="AO2429">
            <v>92</v>
          </cell>
          <cell r="AP2429">
            <v>0</v>
          </cell>
          <cell r="AQ2429">
            <v>0</v>
          </cell>
          <cell r="AR2429">
            <v>87</v>
          </cell>
          <cell r="BF2429">
            <v>130.5</v>
          </cell>
          <cell r="BG2429">
            <v>193.14</v>
          </cell>
          <cell r="BH2429">
            <v>173.43183673469386</v>
          </cell>
          <cell r="BI2429">
            <v>92</v>
          </cell>
          <cell r="BJ2429">
            <v>0</v>
          </cell>
        </row>
        <row r="2430">
          <cell r="D2430" t="str">
            <v>Slovenská technická univerzita v Bratislave</v>
          </cell>
          <cell r="E2430" t="str">
            <v>Materiálovotechnologická fakulta so sídlom v Trnave</v>
          </cell>
          <cell r="AN2430">
            <v>42</v>
          </cell>
          <cell r="AO2430">
            <v>49</v>
          </cell>
          <cell r="AP2430">
            <v>49</v>
          </cell>
          <cell r="AQ2430">
            <v>42</v>
          </cell>
          <cell r="AR2430">
            <v>42</v>
          </cell>
          <cell r="BF2430">
            <v>63</v>
          </cell>
          <cell r="BG2430">
            <v>93.24</v>
          </cell>
          <cell r="BH2430">
            <v>93.24</v>
          </cell>
          <cell r="BI2430">
            <v>49</v>
          </cell>
          <cell r="BJ2430">
            <v>0</v>
          </cell>
        </row>
        <row r="2431">
          <cell r="D2431" t="str">
            <v>Slovenská technická univerzita v Bratislave</v>
          </cell>
          <cell r="E2431" t="str">
            <v>Stavebná fakulta</v>
          </cell>
          <cell r="AN2431">
            <v>56</v>
          </cell>
          <cell r="AO2431">
            <v>57</v>
          </cell>
          <cell r="AP2431">
            <v>0</v>
          </cell>
          <cell r="AQ2431">
            <v>0</v>
          </cell>
          <cell r="AR2431">
            <v>56</v>
          </cell>
          <cell r="BF2431">
            <v>84</v>
          </cell>
          <cell r="BG2431">
            <v>125.16</v>
          </cell>
          <cell r="BH2431">
            <v>104.97290322580645</v>
          </cell>
          <cell r="BI2431">
            <v>57</v>
          </cell>
          <cell r="BJ2431">
            <v>0</v>
          </cell>
        </row>
        <row r="2432">
          <cell r="D2432" t="str">
            <v>Slovenská technická univerzita v Bratislave</v>
          </cell>
          <cell r="E2432" t="str">
            <v>Fakulta chemickej a potravinárskej technológie</v>
          </cell>
          <cell r="AN2432">
            <v>4</v>
          </cell>
          <cell r="AO2432">
            <v>0</v>
          </cell>
          <cell r="AP2432">
            <v>0</v>
          </cell>
          <cell r="AQ2432">
            <v>0</v>
          </cell>
          <cell r="AR2432">
            <v>4</v>
          </cell>
          <cell r="BF2432">
            <v>12</v>
          </cell>
          <cell r="BG2432">
            <v>25.56</v>
          </cell>
          <cell r="BH2432">
            <v>23.236363636363635</v>
          </cell>
          <cell r="BI2432">
            <v>4</v>
          </cell>
          <cell r="BJ2432">
            <v>4</v>
          </cell>
        </row>
        <row r="2433">
          <cell r="D2433" t="str">
            <v>Slovenská technická univerzita v Bratislave</v>
          </cell>
          <cell r="E2433" t="str">
            <v>Stavebná fakulta</v>
          </cell>
          <cell r="AN2433">
            <v>29</v>
          </cell>
          <cell r="AO2433">
            <v>33</v>
          </cell>
          <cell r="AP2433">
            <v>0</v>
          </cell>
          <cell r="AQ2433">
            <v>0</v>
          </cell>
          <cell r="AR2433">
            <v>29</v>
          </cell>
          <cell r="BF2433">
            <v>23.9</v>
          </cell>
          <cell r="BG2433">
            <v>38.000999999999998</v>
          </cell>
          <cell r="BH2433">
            <v>32.764641732283465</v>
          </cell>
          <cell r="BI2433">
            <v>33</v>
          </cell>
          <cell r="BJ2433">
            <v>0</v>
          </cell>
        </row>
        <row r="2434">
          <cell r="D2434" t="str">
            <v>Slovenská technická univerzita v Bratislave</v>
          </cell>
          <cell r="E2434" t="str">
            <v>Strojnícka fakulta</v>
          </cell>
          <cell r="AN2434">
            <v>5</v>
          </cell>
          <cell r="AO2434">
            <v>0</v>
          </cell>
          <cell r="AP2434">
            <v>0</v>
          </cell>
          <cell r="AQ2434">
            <v>5</v>
          </cell>
          <cell r="AR2434">
            <v>5</v>
          </cell>
          <cell r="BF2434">
            <v>20</v>
          </cell>
          <cell r="BG2434">
            <v>42.599999999999994</v>
          </cell>
          <cell r="BH2434">
            <v>42.599999999999994</v>
          </cell>
          <cell r="BI2434">
            <v>5</v>
          </cell>
          <cell r="BJ2434">
            <v>5</v>
          </cell>
        </row>
        <row r="2435">
          <cell r="D2435" t="str">
            <v>Slovenská technická univerzita v Bratislave</v>
          </cell>
          <cell r="E2435" t="str">
            <v>Fakulta informatiky a informačných technológií</v>
          </cell>
          <cell r="AN2435">
            <v>50</v>
          </cell>
          <cell r="AO2435">
            <v>58</v>
          </cell>
          <cell r="AP2435">
            <v>58</v>
          </cell>
          <cell r="AQ2435">
            <v>50</v>
          </cell>
          <cell r="AR2435">
            <v>50</v>
          </cell>
          <cell r="BF2435">
            <v>75</v>
          </cell>
          <cell r="BG2435">
            <v>111</v>
          </cell>
          <cell r="BH2435">
            <v>111</v>
          </cell>
          <cell r="BI2435">
            <v>58</v>
          </cell>
          <cell r="BJ2435">
            <v>0</v>
          </cell>
        </row>
        <row r="2436">
          <cell r="D2436" t="str">
            <v>Slovenská technická univerzita v Bratislave</v>
          </cell>
          <cell r="E2436" t="str">
            <v>Stavebná fakulta</v>
          </cell>
          <cell r="AN2436">
            <v>89</v>
          </cell>
          <cell r="AO2436">
            <v>97</v>
          </cell>
          <cell r="AP2436">
            <v>97</v>
          </cell>
          <cell r="AQ2436">
            <v>89</v>
          </cell>
          <cell r="AR2436">
            <v>89</v>
          </cell>
          <cell r="BF2436">
            <v>133.5</v>
          </cell>
          <cell r="BG2436">
            <v>197.57999999999998</v>
          </cell>
          <cell r="BH2436">
            <v>186.39622641509433</v>
          </cell>
          <cell r="BI2436">
            <v>97</v>
          </cell>
          <cell r="BJ2436">
            <v>0</v>
          </cell>
        </row>
        <row r="2437">
          <cell r="D2437" t="str">
            <v>Slovenská technická univerzita v Bratislave</v>
          </cell>
          <cell r="E2437" t="str">
            <v>Strojnícka fakulta</v>
          </cell>
          <cell r="AN2437">
            <v>25</v>
          </cell>
          <cell r="AO2437">
            <v>28</v>
          </cell>
          <cell r="AP2437">
            <v>0</v>
          </cell>
          <cell r="AQ2437">
            <v>0</v>
          </cell>
          <cell r="AR2437">
            <v>25</v>
          </cell>
          <cell r="BF2437">
            <v>37.5</v>
          </cell>
          <cell r="BG2437">
            <v>55.5</v>
          </cell>
          <cell r="BH2437">
            <v>49.333333333333329</v>
          </cell>
          <cell r="BI2437">
            <v>28</v>
          </cell>
          <cell r="BJ2437">
            <v>0</v>
          </cell>
        </row>
        <row r="2438">
          <cell r="D2438" t="str">
            <v>Slovenská technická univerzita v Bratislave</v>
          </cell>
          <cell r="E2438" t="str">
            <v>Fakulta architektúry a dizajnu</v>
          </cell>
          <cell r="AN2438">
            <v>47</v>
          </cell>
          <cell r="AO2438">
            <v>53</v>
          </cell>
          <cell r="AP2438">
            <v>0</v>
          </cell>
          <cell r="AQ2438">
            <v>0</v>
          </cell>
          <cell r="AR2438">
            <v>47</v>
          </cell>
          <cell r="BF2438">
            <v>70.5</v>
          </cell>
          <cell r="BG2438">
            <v>227.715</v>
          </cell>
          <cell r="BH2438">
            <v>143.82</v>
          </cell>
          <cell r="BI2438">
            <v>53</v>
          </cell>
          <cell r="BJ2438">
            <v>0</v>
          </cell>
        </row>
        <row r="2439">
          <cell r="D2439" t="str">
            <v>Slovenská technická univerzita v Bratislave</v>
          </cell>
          <cell r="E2439" t="str">
            <v>Materiálovotechnologická fakulta so sídlom v Trnave</v>
          </cell>
          <cell r="AN2439">
            <v>34</v>
          </cell>
          <cell r="AO2439">
            <v>43</v>
          </cell>
          <cell r="AP2439">
            <v>43</v>
          </cell>
          <cell r="AQ2439">
            <v>34</v>
          </cell>
          <cell r="AR2439">
            <v>34</v>
          </cell>
          <cell r="BF2439">
            <v>29.2</v>
          </cell>
          <cell r="BG2439">
            <v>43.216000000000001</v>
          </cell>
          <cell r="BH2439">
            <v>43.216000000000001</v>
          </cell>
          <cell r="BI2439">
            <v>43</v>
          </cell>
          <cell r="BJ2439">
            <v>0</v>
          </cell>
        </row>
        <row r="2440">
          <cell r="D2440" t="str">
            <v>Slovenská technická univerzita v Bratislave</v>
          </cell>
          <cell r="E2440" t="str">
            <v>Materiálovotechnologická fakulta so sídlom v Trnave</v>
          </cell>
          <cell r="AN2440">
            <v>127</v>
          </cell>
          <cell r="AO2440">
            <v>152</v>
          </cell>
          <cell r="AP2440">
            <v>0</v>
          </cell>
          <cell r="AQ2440">
            <v>0</v>
          </cell>
          <cell r="AR2440">
            <v>127</v>
          </cell>
          <cell r="BF2440">
            <v>190.5</v>
          </cell>
          <cell r="BG2440">
            <v>281.94</v>
          </cell>
          <cell r="BH2440">
            <v>249.71828571428571</v>
          </cell>
          <cell r="BI2440">
            <v>152</v>
          </cell>
          <cell r="BJ2440">
            <v>0</v>
          </cell>
        </row>
        <row r="2441">
          <cell r="D2441" t="str">
            <v>Slovenská technická univerzita v Bratislave</v>
          </cell>
          <cell r="E2441" t="str">
            <v>Fakulta elektrotechniky a informatiky</v>
          </cell>
          <cell r="AN2441">
            <v>18</v>
          </cell>
          <cell r="AO2441">
            <v>19</v>
          </cell>
          <cell r="AP2441">
            <v>19</v>
          </cell>
          <cell r="AQ2441">
            <v>18</v>
          </cell>
          <cell r="AR2441">
            <v>18</v>
          </cell>
          <cell r="BF2441">
            <v>27</v>
          </cell>
          <cell r="BG2441">
            <v>39.96</v>
          </cell>
          <cell r="BH2441">
            <v>39.96</v>
          </cell>
          <cell r="BI2441">
            <v>19</v>
          </cell>
          <cell r="BJ2441">
            <v>0</v>
          </cell>
        </row>
        <row r="2442">
          <cell r="D2442" t="str">
            <v>Slovenská technická univerzita v Bratislave</v>
          </cell>
          <cell r="E2442" t="str">
            <v>Fakulta elektrotechniky a informatiky</v>
          </cell>
          <cell r="AN2442">
            <v>47</v>
          </cell>
          <cell r="AO2442">
            <v>49</v>
          </cell>
          <cell r="AP2442">
            <v>0</v>
          </cell>
          <cell r="AQ2442">
            <v>0</v>
          </cell>
          <cell r="AR2442">
            <v>47</v>
          </cell>
          <cell r="BF2442">
            <v>70.5</v>
          </cell>
          <cell r="BG2442">
            <v>104.34</v>
          </cell>
          <cell r="BH2442">
            <v>95.644999999999996</v>
          </cell>
          <cell r="BI2442">
            <v>49</v>
          </cell>
          <cell r="BJ2442">
            <v>0</v>
          </cell>
        </row>
        <row r="2443">
          <cell r="D2443" t="str">
            <v>Slovenská technická univerzita v Bratislave</v>
          </cell>
          <cell r="E2443" t="str">
            <v>Fakulta elektrotechniky a informatiky</v>
          </cell>
          <cell r="AN2443">
            <v>18</v>
          </cell>
          <cell r="AO2443">
            <v>18</v>
          </cell>
          <cell r="AP2443">
            <v>18</v>
          </cell>
          <cell r="AQ2443">
            <v>18</v>
          </cell>
          <cell r="AR2443">
            <v>18</v>
          </cell>
          <cell r="BF2443">
            <v>27</v>
          </cell>
          <cell r="BG2443">
            <v>39.96</v>
          </cell>
          <cell r="BH2443">
            <v>39.96</v>
          </cell>
          <cell r="BI2443">
            <v>18</v>
          </cell>
          <cell r="BJ2443">
            <v>0</v>
          </cell>
        </row>
        <row r="2444">
          <cell r="D2444" t="str">
            <v>Slovenská technická univerzita v Bratislave</v>
          </cell>
          <cell r="E2444" t="str">
            <v>Strojnícka fakulta</v>
          </cell>
          <cell r="AN2444">
            <v>42</v>
          </cell>
          <cell r="AO2444">
            <v>53</v>
          </cell>
          <cell r="AP2444">
            <v>53</v>
          </cell>
          <cell r="AQ2444">
            <v>42</v>
          </cell>
          <cell r="AR2444">
            <v>42</v>
          </cell>
          <cell r="BF2444">
            <v>32.4</v>
          </cell>
          <cell r="BG2444">
            <v>47.951999999999998</v>
          </cell>
          <cell r="BH2444">
            <v>47.951999999999998</v>
          </cell>
          <cell r="BI2444">
            <v>53</v>
          </cell>
          <cell r="BJ2444">
            <v>0</v>
          </cell>
        </row>
        <row r="2445">
          <cell r="D2445" t="str">
            <v>Slovenská technická univerzita v Bratislave</v>
          </cell>
          <cell r="E2445" t="str">
            <v>Fakulta chemickej a potravinárskej technológie</v>
          </cell>
          <cell r="AN2445">
            <v>47</v>
          </cell>
          <cell r="AO2445">
            <v>47</v>
          </cell>
          <cell r="AP2445">
            <v>0</v>
          </cell>
          <cell r="AQ2445">
            <v>0</v>
          </cell>
          <cell r="AR2445">
            <v>47</v>
          </cell>
          <cell r="BF2445">
            <v>70.5</v>
          </cell>
          <cell r="BG2445">
            <v>104.34</v>
          </cell>
          <cell r="BH2445">
            <v>71.390526315789472</v>
          </cell>
          <cell r="BI2445">
            <v>47</v>
          </cell>
          <cell r="BJ2445">
            <v>0</v>
          </cell>
        </row>
        <row r="2446">
          <cell r="D2446" t="str">
            <v>Slovenská technická univerzita v Bratislave</v>
          </cell>
          <cell r="E2446" t="str">
            <v>Strojnícka fakulta</v>
          </cell>
          <cell r="AN2446">
            <v>21</v>
          </cell>
          <cell r="AO2446">
            <v>25</v>
          </cell>
          <cell r="AP2446">
            <v>0</v>
          </cell>
          <cell r="AQ2446">
            <v>0</v>
          </cell>
          <cell r="AR2446">
            <v>21</v>
          </cell>
          <cell r="BF2446">
            <v>31.5</v>
          </cell>
          <cell r="BG2446">
            <v>46.62</v>
          </cell>
          <cell r="BH2446">
            <v>43.706249999999997</v>
          </cell>
          <cell r="BI2446">
            <v>25</v>
          </cell>
          <cell r="BJ2446">
            <v>0</v>
          </cell>
        </row>
        <row r="2447">
          <cell r="D2447" t="str">
            <v>Slovenská technická univerzita v Bratislave</v>
          </cell>
          <cell r="E2447" t="str">
            <v>Fakulta chemickej a potravinárskej technológie</v>
          </cell>
          <cell r="AN2447">
            <v>31</v>
          </cell>
          <cell r="AO2447">
            <v>32</v>
          </cell>
          <cell r="AP2447">
            <v>32</v>
          </cell>
          <cell r="AQ2447">
            <v>31</v>
          </cell>
          <cell r="AR2447">
            <v>31</v>
          </cell>
          <cell r="BF2447">
            <v>46.5</v>
          </cell>
          <cell r="BG2447">
            <v>112.06500000000001</v>
          </cell>
          <cell r="BH2447">
            <v>107.39562500000001</v>
          </cell>
          <cell r="BI2447">
            <v>32</v>
          </cell>
          <cell r="BJ2447">
            <v>0</v>
          </cell>
        </row>
        <row r="2448">
          <cell r="D2448" t="str">
            <v>Slovenská technická univerzita v Bratislave</v>
          </cell>
          <cell r="E2448" t="str">
            <v>Stavebná fakulta</v>
          </cell>
          <cell r="AN2448">
            <v>53</v>
          </cell>
          <cell r="AO2448">
            <v>68</v>
          </cell>
          <cell r="AP2448">
            <v>68</v>
          </cell>
          <cell r="AQ2448">
            <v>53</v>
          </cell>
          <cell r="AR2448">
            <v>53</v>
          </cell>
          <cell r="BF2448">
            <v>45.8</v>
          </cell>
          <cell r="BG2448">
            <v>67.783999999999992</v>
          </cell>
          <cell r="BH2448">
            <v>64.394799999999989</v>
          </cell>
          <cell r="BI2448">
            <v>68</v>
          </cell>
          <cell r="BJ2448">
            <v>0</v>
          </cell>
        </row>
        <row r="2449">
          <cell r="D2449" t="str">
            <v>Slovenská technická univerzita v Bratislave</v>
          </cell>
          <cell r="E2449" t="str">
            <v>Strojnícka fakulta</v>
          </cell>
          <cell r="AN2449">
            <v>26</v>
          </cell>
          <cell r="AO2449">
            <v>33</v>
          </cell>
          <cell r="AP2449">
            <v>33</v>
          </cell>
          <cell r="AQ2449">
            <v>26</v>
          </cell>
          <cell r="AR2449">
            <v>26</v>
          </cell>
          <cell r="BF2449">
            <v>22.4</v>
          </cell>
          <cell r="BG2449">
            <v>33.152000000000001</v>
          </cell>
          <cell r="BH2449">
            <v>33.152000000000001</v>
          </cell>
          <cell r="BI2449">
            <v>33</v>
          </cell>
          <cell r="BJ2449">
            <v>0</v>
          </cell>
        </row>
        <row r="2450">
          <cell r="D2450" t="str">
            <v>Slovenská technická univerzita v Bratislave</v>
          </cell>
          <cell r="E2450" t="str">
            <v>Strojnícka fakulta</v>
          </cell>
          <cell r="AN2450">
            <v>42</v>
          </cell>
          <cell r="AO2450">
            <v>44</v>
          </cell>
          <cell r="AP2450">
            <v>44</v>
          </cell>
          <cell r="AQ2450">
            <v>42</v>
          </cell>
          <cell r="AR2450">
            <v>42</v>
          </cell>
          <cell r="BF2450">
            <v>63</v>
          </cell>
          <cell r="BG2450">
            <v>93.24</v>
          </cell>
          <cell r="BH2450">
            <v>93.24</v>
          </cell>
          <cell r="BI2450">
            <v>44</v>
          </cell>
          <cell r="BJ2450">
            <v>0</v>
          </cell>
        </row>
        <row r="2451">
          <cell r="D2451" t="str">
            <v>Slovenská technická univerzita v Bratislave</v>
          </cell>
          <cell r="E2451" t="str">
            <v>Fakulta chemickej a potravinárskej technológie</v>
          </cell>
          <cell r="AN2451">
            <v>65</v>
          </cell>
          <cell r="AO2451">
            <v>70</v>
          </cell>
          <cell r="AP2451">
            <v>70</v>
          </cell>
          <cell r="AQ2451">
            <v>65</v>
          </cell>
          <cell r="AR2451">
            <v>65</v>
          </cell>
          <cell r="BF2451">
            <v>97.5</v>
          </cell>
          <cell r="BG2451">
            <v>189.63750000000002</v>
          </cell>
          <cell r="BH2451">
            <v>178.80107142857145</v>
          </cell>
          <cell r="BI2451">
            <v>70</v>
          </cell>
          <cell r="BJ2451">
            <v>0</v>
          </cell>
        </row>
        <row r="2452">
          <cell r="D2452" t="str">
            <v>Slovenská technická univerzita v Bratislave</v>
          </cell>
          <cell r="E2452" t="str">
            <v>Strojnícka fakulta</v>
          </cell>
          <cell r="AN2452">
            <v>25</v>
          </cell>
          <cell r="AO2452">
            <v>28</v>
          </cell>
          <cell r="AP2452">
            <v>28</v>
          </cell>
          <cell r="AQ2452">
            <v>25</v>
          </cell>
          <cell r="AR2452">
            <v>25</v>
          </cell>
          <cell r="BF2452">
            <v>20.799999999999997</v>
          </cell>
          <cell r="BG2452">
            <v>30.783999999999995</v>
          </cell>
          <cell r="BH2452">
            <v>29.085950177935938</v>
          </cell>
          <cell r="BI2452">
            <v>28</v>
          </cell>
          <cell r="BJ2452">
            <v>0</v>
          </cell>
        </row>
        <row r="2453">
          <cell r="D2453" t="str">
            <v>Slovenská technická univerzita v Bratislave</v>
          </cell>
          <cell r="E2453" t="str">
            <v>Strojnícka fakulta</v>
          </cell>
          <cell r="AN2453">
            <v>40</v>
          </cell>
          <cell r="AO2453">
            <v>46</v>
          </cell>
          <cell r="AP2453">
            <v>46</v>
          </cell>
          <cell r="AQ2453">
            <v>40</v>
          </cell>
          <cell r="AR2453">
            <v>40</v>
          </cell>
          <cell r="BF2453">
            <v>32.799999999999997</v>
          </cell>
          <cell r="BG2453">
            <v>48.543999999999997</v>
          </cell>
          <cell r="BH2453">
            <v>48.543999999999997</v>
          </cell>
          <cell r="BI2453">
            <v>46</v>
          </cell>
          <cell r="BJ2453">
            <v>0</v>
          </cell>
        </row>
        <row r="2454">
          <cell r="D2454" t="str">
            <v>Slovenská technická univerzita v Bratislave</v>
          </cell>
          <cell r="E2454" t="str">
            <v>Strojnícka fakulta</v>
          </cell>
          <cell r="AN2454">
            <v>0</v>
          </cell>
          <cell r="AO2454">
            <v>0</v>
          </cell>
          <cell r="AP2454">
            <v>0</v>
          </cell>
          <cell r="AQ2454">
            <v>0</v>
          </cell>
          <cell r="AR2454">
            <v>0</v>
          </cell>
          <cell r="BF2454">
            <v>0</v>
          </cell>
          <cell r="BG2454">
            <v>0</v>
          </cell>
          <cell r="BH2454">
            <v>0</v>
          </cell>
          <cell r="BI2454">
            <v>3</v>
          </cell>
          <cell r="BJ2454">
            <v>0</v>
          </cell>
        </row>
        <row r="2455">
          <cell r="D2455" t="str">
            <v>Slovenská technická univerzita v Bratislave</v>
          </cell>
          <cell r="E2455" t="str">
            <v>Strojnícka fakulta</v>
          </cell>
          <cell r="AN2455">
            <v>0</v>
          </cell>
          <cell r="AO2455">
            <v>0</v>
          </cell>
          <cell r="AP2455">
            <v>0</v>
          </cell>
          <cell r="AQ2455">
            <v>0</v>
          </cell>
          <cell r="AR2455">
            <v>0</v>
          </cell>
          <cell r="BF2455">
            <v>0</v>
          </cell>
          <cell r="BG2455">
            <v>0</v>
          </cell>
          <cell r="BH2455">
            <v>0</v>
          </cell>
          <cell r="BI2455">
            <v>1</v>
          </cell>
          <cell r="BJ2455">
            <v>0</v>
          </cell>
        </row>
        <row r="2456">
          <cell r="D2456" t="str">
            <v>Slovenská technická univerzita v Bratislave</v>
          </cell>
          <cell r="E2456" t="str">
            <v>Stavebná fakulta</v>
          </cell>
          <cell r="AN2456">
            <v>0</v>
          </cell>
          <cell r="AO2456">
            <v>0</v>
          </cell>
          <cell r="AP2456">
            <v>0</v>
          </cell>
          <cell r="AQ2456">
            <v>0</v>
          </cell>
          <cell r="AR2456">
            <v>0</v>
          </cell>
          <cell r="BF2456">
            <v>0</v>
          </cell>
          <cell r="BG2456">
            <v>0</v>
          </cell>
          <cell r="BH2456">
            <v>0</v>
          </cell>
          <cell r="BI2456">
            <v>3</v>
          </cell>
          <cell r="BJ2456">
            <v>0</v>
          </cell>
        </row>
        <row r="2457">
          <cell r="D2457" t="str">
            <v>Slovenská technická univerzita v Bratislave</v>
          </cell>
          <cell r="E2457" t="str">
            <v>Stavebná fakulta</v>
          </cell>
          <cell r="AN2457">
            <v>3</v>
          </cell>
          <cell r="AO2457">
            <v>4</v>
          </cell>
          <cell r="AP2457">
            <v>4</v>
          </cell>
          <cell r="AQ2457">
            <v>3</v>
          </cell>
          <cell r="AR2457">
            <v>3</v>
          </cell>
          <cell r="BF2457">
            <v>4.5</v>
          </cell>
          <cell r="BG2457">
            <v>6.66</v>
          </cell>
          <cell r="BH2457">
            <v>6.66</v>
          </cell>
          <cell r="BI2457">
            <v>4</v>
          </cell>
          <cell r="BJ2457">
            <v>0</v>
          </cell>
        </row>
        <row r="2458">
          <cell r="D2458" t="str">
            <v>Univerzita veterinárskeho lekárstva a farmácie v Košiciach</v>
          </cell>
          <cell r="E2458">
            <v>0</v>
          </cell>
          <cell r="AN2458">
            <v>42</v>
          </cell>
          <cell r="AO2458">
            <v>43</v>
          </cell>
          <cell r="AP2458">
            <v>0</v>
          </cell>
          <cell r="AQ2458">
            <v>0</v>
          </cell>
          <cell r="AR2458">
            <v>42</v>
          </cell>
          <cell r="BF2458">
            <v>35.099999999999994</v>
          </cell>
          <cell r="BG2458">
            <v>154.79099999999997</v>
          </cell>
          <cell r="BH2458">
            <v>92.874599999999973</v>
          </cell>
          <cell r="BI2458">
            <v>43</v>
          </cell>
          <cell r="BJ2458">
            <v>0</v>
          </cell>
        </row>
        <row r="2459">
          <cell r="D2459" t="str">
            <v>Katolícka univerzita v Ružomberku</v>
          </cell>
          <cell r="E2459" t="str">
            <v>Pedagogická fakulta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BF2459">
            <v>0</v>
          </cell>
          <cell r="BG2459">
            <v>0</v>
          </cell>
          <cell r="BH2459">
            <v>0</v>
          </cell>
          <cell r="BI2459">
            <v>25</v>
          </cell>
          <cell r="BJ2459">
            <v>0</v>
          </cell>
        </row>
        <row r="2460">
          <cell r="D2460" t="str">
            <v>Katolícka univerzita v Ružomberku</v>
          </cell>
          <cell r="E2460" t="str">
            <v>Pedagogická fakulta</v>
          </cell>
          <cell r="AN2460">
            <v>7.5</v>
          </cell>
          <cell r="AO2460">
            <v>9</v>
          </cell>
          <cell r="AP2460">
            <v>0</v>
          </cell>
          <cell r="AQ2460">
            <v>0</v>
          </cell>
          <cell r="AR2460">
            <v>7.5</v>
          </cell>
          <cell r="BF2460">
            <v>11.25</v>
          </cell>
          <cell r="BG2460">
            <v>16.2</v>
          </cell>
          <cell r="BH2460">
            <v>15.12</v>
          </cell>
          <cell r="BI2460">
            <v>9</v>
          </cell>
          <cell r="BJ2460">
            <v>0</v>
          </cell>
        </row>
        <row r="2461">
          <cell r="D2461" t="str">
            <v>Katolícka univerzita v Ružomberku</v>
          </cell>
          <cell r="E2461" t="str">
            <v>Pedagogická fakulta</v>
          </cell>
          <cell r="AN2461">
            <v>2</v>
          </cell>
          <cell r="AO2461">
            <v>4</v>
          </cell>
          <cell r="AP2461">
            <v>4</v>
          </cell>
          <cell r="AQ2461">
            <v>2</v>
          </cell>
          <cell r="AR2461">
            <v>2</v>
          </cell>
          <cell r="BF2461">
            <v>3</v>
          </cell>
          <cell r="BG2461">
            <v>3.57</v>
          </cell>
          <cell r="BH2461">
            <v>3.57</v>
          </cell>
          <cell r="BI2461">
            <v>4</v>
          </cell>
          <cell r="BJ2461">
            <v>0</v>
          </cell>
        </row>
        <row r="2462">
          <cell r="D2462" t="str">
            <v>Katolícka univerzita v Ružomberku</v>
          </cell>
          <cell r="E2462" t="str">
            <v>Pedagogická fakulta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BF2462">
            <v>0</v>
          </cell>
          <cell r="BG2462">
            <v>0</v>
          </cell>
          <cell r="BH2462">
            <v>0</v>
          </cell>
          <cell r="BI2462">
            <v>25</v>
          </cell>
          <cell r="BJ2462">
            <v>0</v>
          </cell>
        </row>
        <row r="2463">
          <cell r="D2463" t="str">
            <v>Katolícka univerzita v Ružomberku</v>
          </cell>
          <cell r="E2463" t="str">
            <v>Pedagogická fakulta</v>
          </cell>
          <cell r="AN2463">
            <v>3</v>
          </cell>
          <cell r="AO2463">
            <v>3.5</v>
          </cell>
          <cell r="AP2463">
            <v>0</v>
          </cell>
          <cell r="AQ2463">
            <v>0</v>
          </cell>
          <cell r="AR2463">
            <v>3</v>
          </cell>
          <cell r="BF2463">
            <v>4.5</v>
          </cell>
          <cell r="BG2463">
            <v>5.3549999999999995</v>
          </cell>
          <cell r="BH2463">
            <v>0</v>
          </cell>
          <cell r="BI2463">
            <v>3.5</v>
          </cell>
          <cell r="BJ2463">
            <v>0</v>
          </cell>
        </row>
        <row r="2464">
          <cell r="D2464" t="str">
            <v>Katolícka univerzita v Ružomberku</v>
          </cell>
          <cell r="E2464" t="str">
            <v>Pedagogická fakulta</v>
          </cell>
          <cell r="AN2464">
            <v>13</v>
          </cell>
          <cell r="AO2464">
            <v>21</v>
          </cell>
          <cell r="AP2464">
            <v>0</v>
          </cell>
          <cell r="AQ2464">
            <v>0</v>
          </cell>
          <cell r="AR2464">
            <v>13</v>
          </cell>
          <cell r="BF2464">
            <v>11.2</v>
          </cell>
          <cell r="BG2464">
            <v>13.327999999999999</v>
          </cell>
          <cell r="BH2464">
            <v>12.494999999999999</v>
          </cell>
          <cell r="BI2464">
            <v>21</v>
          </cell>
          <cell r="BJ2464">
            <v>0</v>
          </cell>
        </row>
        <row r="2465">
          <cell r="D2465" t="str">
            <v>Katolícka univerzita v Ružomberku</v>
          </cell>
          <cell r="E2465" t="str">
            <v>Pedagogická fakulta</v>
          </cell>
          <cell r="AN2465">
            <v>13</v>
          </cell>
          <cell r="AO2465">
            <v>15</v>
          </cell>
          <cell r="AP2465">
            <v>0</v>
          </cell>
          <cell r="AQ2465">
            <v>0</v>
          </cell>
          <cell r="AR2465">
            <v>13</v>
          </cell>
          <cell r="BF2465">
            <v>11.5</v>
          </cell>
          <cell r="BG2465">
            <v>24.724999999999998</v>
          </cell>
          <cell r="BH2465">
            <v>24.724999999999998</v>
          </cell>
          <cell r="BI2465">
            <v>15</v>
          </cell>
          <cell r="BJ2465">
            <v>0</v>
          </cell>
        </row>
        <row r="2466">
          <cell r="D2466" t="str">
            <v>Katolícka univerzita v Ružomberku</v>
          </cell>
          <cell r="E2466" t="str">
            <v>Pedagogická fakulta</v>
          </cell>
          <cell r="AN2466">
            <v>71</v>
          </cell>
          <cell r="AO2466">
            <v>83</v>
          </cell>
          <cell r="AP2466">
            <v>0</v>
          </cell>
          <cell r="AQ2466">
            <v>0</v>
          </cell>
          <cell r="AR2466">
            <v>71</v>
          </cell>
          <cell r="BF2466">
            <v>62.599999999999994</v>
          </cell>
          <cell r="BG2466">
            <v>74.493999999999986</v>
          </cell>
          <cell r="BH2466">
            <v>74.493999999999986</v>
          </cell>
          <cell r="BI2466">
            <v>83</v>
          </cell>
          <cell r="BJ2466">
            <v>0</v>
          </cell>
        </row>
        <row r="2467">
          <cell r="D2467" t="str">
            <v>Katolícka univerzita v Ružomberku</v>
          </cell>
          <cell r="E2467" t="str">
            <v>Pedagogická fakulta</v>
          </cell>
          <cell r="AN2467">
            <v>8</v>
          </cell>
          <cell r="AO2467">
            <v>9</v>
          </cell>
          <cell r="AP2467">
            <v>0</v>
          </cell>
          <cell r="AQ2467">
            <v>0</v>
          </cell>
          <cell r="AR2467">
            <v>8</v>
          </cell>
          <cell r="BF2467">
            <v>12</v>
          </cell>
          <cell r="BG2467">
            <v>25.799999999999997</v>
          </cell>
          <cell r="BH2467">
            <v>25.799999999999997</v>
          </cell>
          <cell r="BI2467">
            <v>9</v>
          </cell>
          <cell r="BJ2467">
            <v>0</v>
          </cell>
        </row>
        <row r="2468">
          <cell r="D2468" t="str">
            <v>Katolícka univerzita v Ružomberku</v>
          </cell>
          <cell r="E2468" t="str">
            <v>Pedagogická fakulta</v>
          </cell>
          <cell r="AN2468">
            <v>254</v>
          </cell>
          <cell r="AO2468">
            <v>255</v>
          </cell>
          <cell r="AP2468">
            <v>0</v>
          </cell>
          <cell r="AQ2468">
            <v>0</v>
          </cell>
          <cell r="AR2468">
            <v>254</v>
          </cell>
          <cell r="BF2468">
            <v>222.5</v>
          </cell>
          <cell r="BG2468">
            <v>231.4</v>
          </cell>
          <cell r="BH2468">
            <v>210.36363636363637</v>
          </cell>
          <cell r="BI2468">
            <v>255</v>
          </cell>
          <cell r="BJ2468">
            <v>0</v>
          </cell>
        </row>
        <row r="2469">
          <cell r="D2469" t="str">
            <v>Katolícka univerzita v Ružomberku</v>
          </cell>
          <cell r="E2469" t="str">
            <v>Pedagogická fakulta</v>
          </cell>
          <cell r="AN2469">
            <v>32</v>
          </cell>
          <cell r="AO2469">
            <v>35</v>
          </cell>
          <cell r="AP2469">
            <v>0</v>
          </cell>
          <cell r="AQ2469">
            <v>0</v>
          </cell>
          <cell r="AR2469">
            <v>32</v>
          </cell>
          <cell r="BF2469">
            <v>28.4</v>
          </cell>
          <cell r="BG2469">
            <v>33.795999999999999</v>
          </cell>
          <cell r="BH2469">
            <v>30.040888888888887</v>
          </cell>
          <cell r="BI2469">
            <v>35</v>
          </cell>
          <cell r="BJ2469">
            <v>0</v>
          </cell>
        </row>
        <row r="2470">
          <cell r="D2470" t="str">
            <v>Katolícka univerzita v Ružomberku</v>
          </cell>
          <cell r="E2470" t="str">
            <v>Pedagogická fakulta</v>
          </cell>
          <cell r="AN2470">
            <v>0</v>
          </cell>
          <cell r="AO2470">
            <v>0</v>
          </cell>
          <cell r="AP2470">
            <v>0</v>
          </cell>
          <cell r="AQ2470">
            <v>0</v>
          </cell>
          <cell r="AR2470">
            <v>0</v>
          </cell>
          <cell r="BF2470">
            <v>0</v>
          </cell>
          <cell r="BG2470">
            <v>0</v>
          </cell>
          <cell r="BH2470">
            <v>0</v>
          </cell>
          <cell r="BI2470">
            <v>21</v>
          </cell>
          <cell r="BJ2470">
            <v>0</v>
          </cell>
        </row>
        <row r="2471">
          <cell r="D2471" t="str">
            <v>Katolícka univerzita v Ružomberku</v>
          </cell>
          <cell r="E2471" t="str">
            <v>Pedagogická fakulta</v>
          </cell>
          <cell r="AN2471">
            <v>5.5</v>
          </cell>
          <cell r="AO2471">
            <v>7</v>
          </cell>
          <cell r="AP2471">
            <v>7</v>
          </cell>
          <cell r="AQ2471">
            <v>5.5</v>
          </cell>
          <cell r="AR2471">
            <v>5.5</v>
          </cell>
          <cell r="BF2471">
            <v>4.5999999999999996</v>
          </cell>
          <cell r="BG2471">
            <v>5.4739999999999993</v>
          </cell>
          <cell r="BH2471">
            <v>5.4739999999999993</v>
          </cell>
          <cell r="BI2471">
            <v>7</v>
          </cell>
          <cell r="BJ2471">
            <v>0</v>
          </cell>
        </row>
        <row r="2472">
          <cell r="D2472" t="str">
            <v>Katolícka univerzita v Ružomberku</v>
          </cell>
          <cell r="E2472" t="str">
            <v>Pedagogická fakulta</v>
          </cell>
          <cell r="AN2472">
            <v>8.5</v>
          </cell>
          <cell r="AO2472">
            <v>9</v>
          </cell>
          <cell r="AP2472">
            <v>9</v>
          </cell>
          <cell r="AQ2472">
            <v>8.5</v>
          </cell>
          <cell r="AR2472">
            <v>8.5</v>
          </cell>
          <cell r="BF2472">
            <v>7.3</v>
          </cell>
          <cell r="BG2472">
            <v>8.6869999999999994</v>
          </cell>
          <cell r="BH2472">
            <v>8.6869999999999994</v>
          </cell>
          <cell r="BI2472">
            <v>9</v>
          </cell>
          <cell r="BJ2472">
            <v>0</v>
          </cell>
        </row>
        <row r="2473">
          <cell r="D2473" t="str">
            <v>Katolícka univerzita v Ružomberku</v>
          </cell>
          <cell r="E2473" t="str">
            <v>Pedagogická fakulta</v>
          </cell>
          <cell r="AN2473">
            <v>1.5</v>
          </cell>
          <cell r="AO2473">
            <v>2</v>
          </cell>
          <cell r="AP2473">
            <v>0</v>
          </cell>
          <cell r="AQ2473">
            <v>0</v>
          </cell>
          <cell r="AR2473">
            <v>1.5</v>
          </cell>
          <cell r="BF2473">
            <v>1.35</v>
          </cell>
          <cell r="BG2473">
            <v>2.9024999999999999</v>
          </cell>
          <cell r="BH2473">
            <v>2.9024999999999999</v>
          </cell>
          <cell r="BI2473">
            <v>2</v>
          </cell>
          <cell r="BJ2473">
            <v>0</v>
          </cell>
        </row>
        <row r="2474">
          <cell r="D2474" t="str">
            <v>Katolícka univerzita v Ružomberku</v>
          </cell>
          <cell r="E2474" t="str">
            <v>Pedagogická fakulta</v>
          </cell>
          <cell r="AN2474">
            <v>1</v>
          </cell>
          <cell r="AO2474">
            <v>1</v>
          </cell>
          <cell r="AP2474">
            <v>0</v>
          </cell>
          <cell r="AQ2474">
            <v>0</v>
          </cell>
          <cell r="AR2474">
            <v>1</v>
          </cell>
          <cell r="BF2474">
            <v>0.85</v>
          </cell>
          <cell r="BG2474">
            <v>1.8274999999999999</v>
          </cell>
          <cell r="BH2474">
            <v>1.7203152492668621</v>
          </cell>
          <cell r="BI2474">
            <v>1</v>
          </cell>
          <cell r="BJ2474">
            <v>0</v>
          </cell>
        </row>
        <row r="2475">
          <cell r="D2475" t="str">
            <v>Katolícka univerzita v Ružomberku</v>
          </cell>
          <cell r="E2475" t="str">
            <v>Pedagogická fakulta</v>
          </cell>
          <cell r="AN2475">
            <v>8</v>
          </cell>
          <cell r="AO2475">
            <v>10</v>
          </cell>
          <cell r="AP2475">
            <v>10</v>
          </cell>
          <cell r="AQ2475">
            <v>8</v>
          </cell>
          <cell r="AR2475">
            <v>8</v>
          </cell>
          <cell r="BF2475">
            <v>7.7</v>
          </cell>
          <cell r="BG2475">
            <v>9.1630000000000003</v>
          </cell>
          <cell r="BH2475">
            <v>8.6255806451612909</v>
          </cell>
          <cell r="BI2475">
            <v>10</v>
          </cell>
          <cell r="BJ2475">
            <v>0</v>
          </cell>
        </row>
        <row r="2476">
          <cell r="D2476" t="str">
            <v>Katolícka univerzita v Ružomberku</v>
          </cell>
          <cell r="E2476" t="str">
            <v>Pedagogická fakulta</v>
          </cell>
          <cell r="AN2476">
            <v>3.5</v>
          </cell>
          <cell r="AO2476">
            <v>6</v>
          </cell>
          <cell r="AP2476">
            <v>6</v>
          </cell>
          <cell r="AQ2476">
            <v>3.5</v>
          </cell>
          <cell r="AR2476">
            <v>3.5</v>
          </cell>
          <cell r="BF2476">
            <v>2.5999999999999996</v>
          </cell>
          <cell r="BG2476">
            <v>3.7439999999999993</v>
          </cell>
          <cell r="BH2476">
            <v>3.7439999999999993</v>
          </cell>
          <cell r="BI2476">
            <v>6</v>
          </cell>
          <cell r="BJ2476">
            <v>0</v>
          </cell>
        </row>
        <row r="2477">
          <cell r="D2477" t="str">
            <v>Katolícka univerzita v Ružomberku</v>
          </cell>
          <cell r="E2477" t="str">
            <v>Pedagogická fakulta</v>
          </cell>
          <cell r="AN2477">
            <v>3</v>
          </cell>
          <cell r="AO2477">
            <v>3</v>
          </cell>
          <cell r="AP2477">
            <v>0</v>
          </cell>
          <cell r="AQ2477">
            <v>0</v>
          </cell>
          <cell r="AR2477">
            <v>3</v>
          </cell>
          <cell r="BF2477">
            <v>2.4</v>
          </cell>
          <cell r="BG2477">
            <v>2.6160000000000001</v>
          </cell>
          <cell r="BH2477">
            <v>2.4625689149560119</v>
          </cell>
          <cell r="BI2477">
            <v>3</v>
          </cell>
          <cell r="BJ2477">
            <v>0</v>
          </cell>
        </row>
        <row r="2478">
          <cell r="D2478" t="str">
            <v>Katolícka univerzita v Ružomberku</v>
          </cell>
          <cell r="E2478" t="str">
            <v>Pedagogická fakulta</v>
          </cell>
          <cell r="AN2478">
            <v>7</v>
          </cell>
          <cell r="AO2478">
            <v>11</v>
          </cell>
          <cell r="AP2478">
            <v>0</v>
          </cell>
          <cell r="AQ2478">
            <v>0</v>
          </cell>
          <cell r="AR2478">
            <v>7</v>
          </cell>
          <cell r="BF2478">
            <v>5.8</v>
          </cell>
          <cell r="BG2478">
            <v>12.469999999999999</v>
          </cell>
          <cell r="BH2478">
            <v>12.469999999999999</v>
          </cell>
          <cell r="BI2478">
            <v>11</v>
          </cell>
          <cell r="BJ2478">
            <v>0</v>
          </cell>
        </row>
        <row r="2479">
          <cell r="D2479" t="str">
            <v>Katolícka univerzita v Ružomberku</v>
          </cell>
          <cell r="E2479" t="str">
            <v>Pedagogická fakulta</v>
          </cell>
          <cell r="AN2479">
            <v>12.5</v>
          </cell>
          <cell r="AO2479">
            <v>14</v>
          </cell>
          <cell r="AP2479">
            <v>0</v>
          </cell>
          <cell r="AQ2479">
            <v>0</v>
          </cell>
          <cell r="AR2479">
            <v>12.5</v>
          </cell>
          <cell r="BF2479">
            <v>9.5</v>
          </cell>
          <cell r="BG2479">
            <v>10.355</v>
          </cell>
          <cell r="BH2479">
            <v>10.355</v>
          </cell>
          <cell r="BI2479">
            <v>14</v>
          </cell>
          <cell r="BJ2479">
            <v>0</v>
          </cell>
        </row>
        <row r="2480">
          <cell r="D2480" t="str">
            <v>Katolícka univerzita v Ružomberku</v>
          </cell>
          <cell r="E2480" t="str">
            <v>Fakulta zdravotníctva</v>
          </cell>
          <cell r="AN2480">
            <v>41</v>
          </cell>
          <cell r="AO2480">
            <v>45</v>
          </cell>
          <cell r="AP2480">
            <v>0</v>
          </cell>
          <cell r="AQ2480">
            <v>0</v>
          </cell>
          <cell r="AR2480">
            <v>41</v>
          </cell>
          <cell r="BF2480">
            <v>35</v>
          </cell>
          <cell r="BG2480">
            <v>51.8</v>
          </cell>
          <cell r="BH2480">
            <v>50.436842105263153</v>
          </cell>
          <cell r="BI2480">
            <v>45</v>
          </cell>
          <cell r="BJ2480">
            <v>0</v>
          </cell>
        </row>
        <row r="2481">
          <cell r="D2481" t="str">
            <v>Katolícka univerzita v Ružomberku</v>
          </cell>
          <cell r="E2481" t="str">
            <v>Fakulta zdravotníctva</v>
          </cell>
          <cell r="AN2481">
            <v>45</v>
          </cell>
          <cell r="AO2481">
            <v>46</v>
          </cell>
          <cell r="AP2481">
            <v>0</v>
          </cell>
          <cell r="AQ2481">
            <v>0</v>
          </cell>
          <cell r="AR2481">
            <v>45</v>
          </cell>
          <cell r="BF2481">
            <v>67.5</v>
          </cell>
          <cell r="BG2481">
            <v>145.125</v>
          </cell>
          <cell r="BH2481">
            <v>129</v>
          </cell>
          <cell r="BI2481">
            <v>46</v>
          </cell>
          <cell r="BJ2481">
            <v>0</v>
          </cell>
        </row>
        <row r="2482">
          <cell r="D2482" t="str">
            <v>Katolícka univerzita v Ružomberku</v>
          </cell>
          <cell r="E2482" t="str">
            <v>Fakulta zdravotníctva</v>
          </cell>
          <cell r="AN2482">
            <v>74</v>
          </cell>
          <cell r="AO2482">
            <v>78</v>
          </cell>
          <cell r="AP2482">
            <v>0</v>
          </cell>
          <cell r="AQ2482">
            <v>0</v>
          </cell>
          <cell r="AR2482">
            <v>74</v>
          </cell>
          <cell r="BF2482">
            <v>62.3</v>
          </cell>
          <cell r="BG2482">
            <v>133.94499999999999</v>
          </cell>
          <cell r="BH2482">
            <v>130.42013157894738</v>
          </cell>
          <cell r="BI2482">
            <v>78</v>
          </cell>
          <cell r="BJ2482">
            <v>0</v>
          </cell>
        </row>
        <row r="2483">
          <cell r="D2483" t="str">
            <v>Univerzita Komenského v Bratislave</v>
          </cell>
          <cell r="E2483" t="str">
            <v>Rímskokatolícka cyrilometodská bohoslovecká fakulta</v>
          </cell>
          <cell r="AN2483">
            <v>2</v>
          </cell>
          <cell r="AO2483">
            <v>0</v>
          </cell>
          <cell r="AP2483">
            <v>0</v>
          </cell>
          <cell r="AQ2483">
            <v>0</v>
          </cell>
          <cell r="AR2483">
            <v>2</v>
          </cell>
          <cell r="BF2483">
            <v>8</v>
          </cell>
          <cell r="BG2483">
            <v>8.8000000000000007</v>
          </cell>
          <cell r="BH2483">
            <v>8.8000000000000007</v>
          </cell>
          <cell r="BI2483">
            <v>2</v>
          </cell>
          <cell r="BJ2483">
            <v>2</v>
          </cell>
        </row>
        <row r="2484">
          <cell r="D2484" t="str">
            <v>Technická univerzita v Košiciach</v>
          </cell>
          <cell r="E2484" t="str">
            <v>Ekonomická fakulta</v>
          </cell>
          <cell r="AN2484">
            <v>0</v>
          </cell>
          <cell r="AO2484">
            <v>0</v>
          </cell>
          <cell r="AP2484">
            <v>0</v>
          </cell>
          <cell r="AQ2484">
            <v>0</v>
          </cell>
          <cell r="AR2484">
            <v>0</v>
          </cell>
          <cell r="BF2484">
            <v>0</v>
          </cell>
          <cell r="BG2484">
            <v>0</v>
          </cell>
          <cell r="BH2484">
            <v>0</v>
          </cell>
          <cell r="BI2484">
            <v>3</v>
          </cell>
          <cell r="BJ2484">
            <v>0</v>
          </cell>
        </row>
        <row r="2485">
          <cell r="D2485" t="str">
            <v>Univerzita J. Selyeho</v>
          </cell>
          <cell r="E2485" t="str">
            <v>Fakulta ekonómie a informatiky</v>
          </cell>
          <cell r="AN2485">
            <v>10</v>
          </cell>
          <cell r="AO2485">
            <v>0</v>
          </cell>
          <cell r="AP2485">
            <v>0</v>
          </cell>
          <cell r="AQ2485">
            <v>0</v>
          </cell>
          <cell r="AR2485">
            <v>10</v>
          </cell>
          <cell r="BF2485">
            <v>40</v>
          </cell>
          <cell r="BG2485">
            <v>44</v>
          </cell>
          <cell r="BH2485">
            <v>44</v>
          </cell>
          <cell r="BI2485">
            <v>10</v>
          </cell>
          <cell r="BJ2485">
            <v>10</v>
          </cell>
        </row>
        <row r="2486">
          <cell r="D2486" t="str">
            <v>Univerzita J. Selyeho</v>
          </cell>
          <cell r="E2486" t="str">
            <v>Pedagogická fakulta</v>
          </cell>
          <cell r="AN2486">
            <v>0</v>
          </cell>
          <cell r="AO2486">
            <v>0</v>
          </cell>
          <cell r="AP2486">
            <v>0</v>
          </cell>
          <cell r="AQ2486">
            <v>0</v>
          </cell>
          <cell r="AR2486">
            <v>0</v>
          </cell>
          <cell r="BF2486">
            <v>0</v>
          </cell>
          <cell r="BG2486">
            <v>0</v>
          </cell>
          <cell r="BH2486">
            <v>0</v>
          </cell>
          <cell r="BI2486">
            <v>158</v>
          </cell>
          <cell r="BJ2486">
            <v>0</v>
          </cell>
        </row>
        <row r="2487">
          <cell r="D2487" t="str">
            <v>Univerzita J. Selyeho</v>
          </cell>
          <cell r="E2487" t="str">
            <v>Pedagogická fakulta</v>
          </cell>
          <cell r="AN2487">
            <v>0</v>
          </cell>
          <cell r="AO2487">
            <v>0</v>
          </cell>
          <cell r="AP2487">
            <v>0</v>
          </cell>
          <cell r="AQ2487">
            <v>0</v>
          </cell>
          <cell r="AR2487">
            <v>0</v>
          </cell>
          <cell r="BF2487">
            <v>0</v>
          </cell>
          <cell r="BG2487">
            <v>0</v>
          </cell>
          <cell r="BH2487">
            <v>0</v>
          </cell>
          <cell r="BI2487">
            <v>50</v>
          </cell>
          <cell r="BJ2487">
            <v>0</v>
          </cell>
        </row>
        <row r="2488">
          <cell r="D2488" t="str">
            <v>Univerzita J. Selyeho</v>
          </cell>
          <cell r="E2488" t="str">
            <v>Pedagogická fakulta</v>
          </cell>
          <cell r="AN2488">
            <v>3</v>
          </cell>
          <cell r="AO2488">
            <v>0</v>
          </cell>
          <cell r="AP2488">
            <v>0</v>
          </cell>
          <cell r="AQ2488">
            <v>0</v>
          </cell>
          <cell r="AR2488">
            <v>3</v>
          </cell>
          <cell r="BF2488">
            <v>12</v>
          </cell>
          <cell r="BG2488">
            <v>13.200000000000001</v>
          </cell>
          <cell r="BH2488">
            <v>13.200000000000001</v>
          </cell>
          <cell r="BI2488">
            <v>3</v>
          </cell>
          <cell r="BJ2488">
            <v>3</v>
          </cell>
        </row>
        <row r="2489">
          <cell r="D2489" t="str">
            <v>Univerzita J. Selyeho</v>
          </cell>
          <cell r="E2489" t="str">
            <v>Fakulta ekonómie a informatiky</v>
          </cell>
          <cell r="AN2489">
            <v>0</v>
          </cell>
          <cell r="AO2489">
            <v>0</v>
          </cell>
          <cell r="AP2489">
            <v>0</v>
          </cell>
          <cell r="AQ2489">
            <v>0</v>
          </cell>
          <cell r="AR2489">
            <v>0</v>
          </cell>
          <cell r="BF2489">
            <v>0</v>
          </cell>
          <cell r="BG2489">
            <v>0</v>
          </cell>
          <cell r="BH2489">
            <v>0</v>
          </cell>
          <cell r="BI2489">
            <v>130</v>
          </cell>
          <cell r="BJ2489">
            <v>0</v>
          </cell>
        </row>
        <row r="2490">
          <cell r="D2490" t="str">
            <v>Univerzita J. Selyeho</v>
          </cell>
          <cell r="E2490" t="str">
            <v>Pedagogická fakulta</v>
          </cell>
          <cell r="AN2490">
            <v>5.5</v>
          </cell>
          <cell r="AO2490">
            <v>6.5</v>
          </cell>
          <cell r="AP2490">
            <v>0</v>
          </cell>
          <cell r="AQ2490">
            <v>0</v>
          </cell>
          <cell r="AR2490">
            <v>5.5</v>
          </cell>
          <cell r="BF2490">
            <v>8.25</v>
          </cell>
          <cell r="BG2490">
            <v>8.9925000000000015</v>
          </cell>
          <cell r="BH2490">
            <v>8.0932500000000012</v>
          </cell>
          <cell r="BI2490">
            <v>6.5</v>
          </cell>
          <cell r="BJ2490">
            <v>0</v>
          </cell>
        </row>
        <row r="2491">
          <cell r="D2491" t="str">
            <v>Univerzita J. Selyeho</v>
          </cell>
          <cell r="E2491" t="str">
            <v>Pedagogická fakulta</v>
          </cell>
          <cell r="AN2491">
            <v>13.5</v>
          </cell>
          <cell r="AO2491">
            <v>14.5</v>
          </cell>
          <cell r="AP2491">
            <v>0</v>
          </cell>
          <cell r="AQ2491">
            <v>0</v>
          </cell>
          <cell r="AR2491">
            <v>13.5</v>
          </cell>
          <cell r="BF2491">
            <v>20.25</v>
          </cell>
          <cell r="BG2491">
            <v>22.072500000000002</v>
          </cell>
          <cell r="BH2491">
            <v>19.475735294117648</v>
          </cell>
          <cell r="BI2491">
            <v>14.5</v>
          </cell>
          <cell r="BJ2491">
            <v>0</v>
          </cell>
        </row>
        <row r="2492">
          <cell r="D2492" t="str">
            <v>Univerzita J. Selyeho</v>
          </cell>
          <cell r="E2492" t="str">
            <v>Pedagogická fakulta</v>
          </cell>
          <cell r="AN2492">
            <v>4.5</v>
          </cell>
          <cell r="AO2492">
            <v>5</v>
          </cell>
          <cell r="AP2492">
            <v>5</v>
          </cell>
          <cell r="AQ2492">
            <v>4.5</v>
          </cell>
          <cell r="AR2492">
            <v>4.5</v>
          </cell>
          <cell r="BF2492">
            <v>6.75</v>
          </cell>
          <cell r="BG2492">
            <v>9.7199999999999989</v>
          </cell>
          <cell r="BH2492">
            <v>9.7199999999999989</v>
          </cell>
          <cell r="BI2492">
            <v>5</v>
          </cell>
          <cell r="BJ2492">
            <v>0</v>
          </cell>
        </row>
        <row r="2493">
          <cell r="D2493" t="str">
            <v>Univerzita J. Selyeho</v>
          </cell>
          <cell r="E2493" t="str">
            <v>Pedagogická fakulta</v>
          </cell>
          <cell r="AN2493">
            <v>26.5</v>
          </cell>
          <cell r="AO2493">
            <v>29</v>
          </cell>
          <cell r="AP2493">
            <v>29</v>
          </cell>
          <cell r="AQ2493">
            <v>26.5</v>
          </cell>
          <cell r="AR2493">
            <v>26.5</v>
          </cell>
          <cell r="BF2493">
            <v>23.35</v>
          </cell>
          <cell r="BG2493">
            <v>33.624000000000002</v>
          </cell>
          <cell r="BH2493">
            <v>33.624000000000002</v>
          </cell>
          <cell r="BI2493">
            <v>29</v>
          </cell>
          <cell r="BJ2493">
            <v>0</v>
          </cell>
        </row>
        <row r="2494">
          <cell r="D2494" t="str">
            <v>Univerzita J. Selyeho</v>
          </cell>
          <cell r="E2494" t="str">
            <v>Pedagogická fakulta</v>
          </cell>
          <cell r="AN2494">
            <v>4.5</v>
          </cell>
          <cell r="AO2494">
            <v>7.5</v>
          </cell>
          <cell r="AP2494">
            <v>0</v>
          </cell>
          <cell r="AQ2494">
            <v>0</v>
          </cell>
          <cell r="AR2494">
            <v>4.5</v>
          </cell>
          <cell r="BF2494">
            <v>3.9</v>
          </cell>
          <cell r="BG2494">
            <v>4.2510000000000003</v>
          </cell>
          <cell r="BH2494">
            <v>4.2510000000000003</v>
          </cell>
          <cell r="BI2494">
            <v>7.5</v>
          </cell>
          <cell r="BJ2494">
            <v>0</v>
          </cell>
        </row>
        <row r="2495">
          <cell r="D2495" t="str">
            <v>Univerzita J. Selyeho</v>
          </cell>
          <cell r="E2495" t="str">
            <v>Pedagogická fakulta</v>
          </cell>
          <cell r="AN2495">
            <v>8.5</v>
          </cell>
          <cell r="AO2495">
            <v>10.5</v>
          </cell>
          <cell r="AP2495">
            <v>0</v>
          </cell>
          <cell r="AQ2495">
            <v>0</v>
          </cell>
          <cell r="AR2495">
            <v>8.5</v>
          </cell>
          <cell r="BF2495">
            <v>7.15</v>
          </cell>
          <cell r="BG2495">
            <v>7.7935000000000008</v>
          </cell>
          <cell r="BH2495">
            <v>7.7935000000000008</v>
          </cell>
          <cell r="BI2495">
            <v>10.5</v>
          </cell>
          <cell r="BJ2495">
            <v>0</v>
          </cell>
        </row>
        <row r="2496">
          <cell r="D2496" t="str">
            <v>Univerzita J. Selyeho</v>
          </cell>
          <cell r="E2496" t="str">
            <v>Reformovaná teologická fakulta</v>
          </cell>
          <cell r="AN2496">
            <v>15</v>
          </cell>
          <cell r="AO2496">
            <v>20</v>
          </cell>
          <cell r="AP2496">
            <v>0</v>
          </cell>
          <cell r="AQ2496">
            <v>0</v>
          </cell>
          <cell r="AR2496">
            <v>15</v>
          </cell>
          <cell r="BF2496">
            <v>11.7</v>
          </cell>
          <cell r="BG2496">
            <v>11.7</v>
          </cell>
          <cell r="BH2496">
            <v>11.7</v>
          </cell>
          <cell r="BI2496">
            <v>20</v>
          </cell>
          <cell r="BJ2496">
            <v>0</v>
          </cell>
        </row>
        <row r="2497">
          <cell r="D2497" t="str">
            <v>Univerzita J. Selyeho</v>
          </cell>
          <cell r="E2497" t="str">
            <v>Reformovaná teologická fakulta</v>
          </cell>
          <cell r="AN2497">
            <v>4</v>
          </cell>
          <cell r="AO2497">
            <v>0</v>
          </cell>
          <cell r="AP2497">
            <v>0</v>
          </cell>
          <cell r="AQ2497">
            <v>0</v>
          </cell>
          <cell r="AR2497">
            <v>4</v>
          </cell>
          <cell r="BF2497">
            <v>16</v>
          </cell>
          <cell r="BG2497">
            <v>17.600000000000001</v>
          </cell>
          <cell r="BH2497">
            <v>17.600000000000001</v>
          </cell>
          <cell r="BI2497">
            <v>4</v>
          </cell>
          <cell r="BJ2497">
            <v>4</v>
          </cell>
        </row>
        <row r="2498">
          <cell r="D2498" t="str">
            <v>Technická univerzita vo Zvolene</v>
          </cell>
          <cell r="E2498" t="str">
            <v>Fakulta ekológie a environmentalistiky</v>
          </cell>
          <cell r="AN2498">
            <v>0</v>
          </cell>
          <cell r="AO2498">
            <v>0</v>
          </cell>
          <cell r="AP2498">
            <v>0</v>
          </cell>
          <cell r="AQ2498">
            <v>0</v>
          </cell>
          <cell r="AR2498">
            <v>0</v>
          </cell>
          <cell r="BF2498">
            <v>0</v>
          </cell>
          <cell r="BG2498">
            <v>0</v>
          </cell>
          <cell r="BH2498">
            <v>0</v>
          </cell>
          <cell r="BI2498">
            <v>16</v>
          </cell>
          <cell r="BJ2498">
            <v>0</v>
          </cell>
        </row>
        <row r="2499">
          <cell r="D2499" t="str">
            <v>Univerzita Komenského v Bratislave</v>
          </cell>
          <cell r="E2499" t="str">
            <v>Filozofická fakulta</v>
          </cell>
          <cell r="AN2499">
            <v>0</v>
          </cell>
          <cell r="AO2499">
            <v>0</v>
          </cell>
          <cell r="AP2499">
            <v>0</v>
          </cell>
          <cell r="AQ2499">
            <v>0</v>
          </cell>
          <cell r="AR2499">
            <v>0</v>
          </cell>
          <cell r="BF2499">
            <v>0</v>
          </cell>
          <cell r="BG2499">
            <v>0</v>
          </cell>
          <cell r="BH2499">
            <v>0</v>
          </cell>
          <cell r="BI2499">
            <v>3</v>
          </cell>
          <cell r="BJ2499">
            <v>0</v>
          </cell>
        </row>
        <row r="2500">
          <cell r="D2500" t="str">
            <v>Univerzita Komenského v Bratislave</v>
          </cell>
          <cell r="E2500" t="str">
            <v>Filozofická fakulta</v>
          </cell>
          <cell r="AN2500">
            <v>1</v>
          </cell>
          <cell r="AO2500">
            <v>0</v>
          </cell>
          <cell r="AP2500">
            <v>0</v>
          </cell>
          <cell r="AQ2500">
            <v>0</v>
          </cell>
          <cell r="AR2500">
            <v>1</v>
          </cell>
          <cell r="BF2500">
            <v>3</v>
          </cell>
          <cell r="BG2500">
            <v>3.3000000000000003</v>
          </cell>
          <cell r="BH2500">
            <v>3.3000000000000003</v>
          </cell>
          <cell r="BI2500">
            <v>1</v>
          </cell>
          <cell r="BJ2500">
            <v>1</v>
          </cell>
        </row>
        <row r="2501">
          <cell r="D2501" t="str">
            <v>Univerzita Komenského v Bratislave</v>
          </cell>
          <cell r="E2501" t="str">
            <v>Filozofická fakulta</v>
          </cell>
          <cell r="AN2501">
            <v>0</v>
          </cell>
          <cell r="AO2501">
            <v>0</v>
          </cell>
          <cell r="AP2501">
            <v>0</v>
          </cell>
          <cell r="AQ2501">
            <v>0</v>
          </cell>
          <cell r="AR2501">
            <v>0</v>
          </cell>
          <cell r="BF2501">
            <v>0</v>
          </cell>
          <cell r="BG2501">
            <v>0</v>
          </cell>
          <cell r="BH2501">
            <v>0</v>
          </cell>
          <cell r="BI2501">
            <v>2</v>
          </cell>
          <cell r="BJ2501">
            <v>0</v>
          </cell>
        </row>
        <row r="2502">
          <cell r="D2502" t="str">
            <v>Univerzita Komenského v Bratislave</v>
          </cell>
          <cell r="E2502" t="str">
            <v>Filozofická fakulta</v>
          </cell>
          <cell r="AN2502">
            <v>3</v>
          </cell>
          <cell r="AO2502">
            <v>0</v>
          </cell>
          <cell r="AP2502">
            <v>0</v>
          </cell>
          <cell r="AQ2502">
            <v>0</v>
          </cell>
          <cell r="AR2502">
            <v>3</v>
          </cell>
          <cell r="BF2502">
            <v>9</v>
          </cell>
          <cell r="BG2502">
            <v>9.9</v>
          </cell>
          <cell r="BH2502">
            <v>9.9</v>
          </cell>
          <cell r="BI2502">
            <v>3</v>
          </cell>
          <cell r="BJ2502">
            <v>3</v>
          </cell>
        </row>
        <row r="2503">
          <cell r="D2503" t="str">
            <v>Univerzita Komenského v Bratislave</v>
          </cell>
          <cell r="E2503" t="str">
            <v>Filozofická fakulta</v>
          </cell>
          <cell r="AN2503">
            <v>4</v>
          </cell>
          <cell r="AO2503">
            <v>0</v>
          </cell>
          <cell r="AP2503">
            <v>0</v>
          </cell>
          <cell r="AQ2503">
            <v>0</v>
          </cell>
          <cell r="AR2503">
            <v>4</v>
          </cell>
          <cell r="BF2503">
            <v>12</v>
          </cell>
          <cell r="BG2503">
            <v>13.200000000000001</v>
          </cell>
          <cell r="BH2503">
            <v>13.200000000000001</v>
          </cell>
          <cell r="BI2503">
            <v>4</v>
          </cell>
          <cell r="BJ2503">
            <v>4</v>
          </cell>
        </row>
        <row r="2504">
          <cell r="D2504" t="str">
            <v>Univerzita Komenského v Bratislave</v>
          </cell>
          <cell r="E2504" t="str">
            <v>Filozofická fakulta</v>
          </cell>
          <cell r="AN2504">
            <v>13.5</v>
          </cell>
          <cell r="AO2504">
            <v>14.5</v>
          </cell>
          <cell r="AP2504">
            <v>0</v>
          </cell>
          <cell r="AQ2504">
            <v>0</v>
          </cell>
          <cell r="AR2504">
            <v>13.5</v>
          </cell>
          <cell r="BF2504">
            <v>20.25</v>
          </cell>
          <cell r="BG2504">
            <v>30.375</v>
          </cell>
          <cell r="BH2504">
            <v>21.262499999999999</v>
          </cell>
          <cell r="BI2504">
            <v>14.5</v>
          </cell>
          <cell r="BJ2504">
            <v>0</v>
          </cell>
        </row>
        <row r="2505">
          <cell r="D2505" t="str">
            <v>Univerzita Komenského v Bratislave</v>
          </cell>
          <cell r="E2505" t="str">
            <v>Filozofická fakulta</v>
          </cell>
          <cell r="AN2505">
            <v>3</v>
          </cell>
          <cell r="AO2505">
            <v>0</v>
          </cell>
          <cell r="AP2505">
            <v>0</v>
          </cell>
          <cell r="AQ2505">
            <v>0</v>
          </cell>
          <cell r="AR2505">
            <v>3</v>
          </cell>
          <cell r="BF2505">
            <v>9</v>
          </cell>
          <cell r="BG2505">
            <v>9.9</v>
          </cell>
          <cell r="BH2505">
            <v>9.9</v>
          </cell>
          <cell r="BI2505">
            <v>3</v>
          </cell>
          <cell r="BJ2505">
            <v>3</v>
          </cell>
        </row>
        <row r="2506">
          <cell r="D2506" t="str">
            <v>Univerzita Komenského v Bratislave</v>
          </cell>
          <cell r="E2506" t="str">
            <v>Filozofická fakulta</v>
          </cell>
          <cell r="AN2506">
            <v>1.5</v>
          </cell>
          <cell r="AO2506">
            <v>2</v>
          </cell>
          <cell r="AP2506">
            <v>0</v>
          </cell>
          <cell r="AQ2506">
            <v>0</v>
          </cell>
          <cell r="AR2506">
            <v>1.5</v>
          </cell>
          <cell r="BF2506">
            <v>2.25</v>
          </cell>
          <cell r="BG2506">
            <v>3.375</v>
          </cell>
          <cell r="BH2506">
            <v>3.375</v>
          </cell>
          <cell r="BI2506">
            <v>2</v>
          </cell>
          <cell r="BJ2506">
            <v>0</v>
          </cell>
        </row>
        <row r="2507">
          <cell r="D2507" t="str">
            <v>Univerzita Komenského v Bratislave</v>
          </cell>
          <cell r="E2507" t="str">
            <v>Filozofická fakulta</v>
          </cell>
          <cell r="AN2507">
            <v>10.5</v>
          </cell>
          <cell r="AO2507">
            <v>11.5</v>
          </cell>
          <cell r="AP2507">
            <v>0</v>
          </cell>
          <cell r="AQ2507">
            <v>0</v>
          </cell>
          <cell r="AR2507">
            <v>10.5</v>
          </cell>
          <cell r="BF2507">
            <v>15.75</v>
          </cell>
          <cell r="BG2507">
            <v>23.625</v>
          </cell>
          <cell r="BH2507">
            <v>23.625</v>
          </cell>
          <cell r="BI2507">
            <v>11.5</v>
          </cell>
          <cell r="BJ2507">
            <v>0</v>
          </cell>
        </row>
        <row r="2508">
          <cell r="D2508" t="str">
            <v>Univerzita Komenského v Bratislave</v>
          </cell>
          <cell r="E2508" t="str">
            <v>Filozofická fakulta</v>
          </cell>
          <cell r="AN2508">
            <v>4.5</v>
          </cell>
          <cell r="AO2508">
            <v>5.5</v>
          </cell>
          <cell r="AP2508">
            <v>0</v>
          </cell>
          <cell r="AQ2508">
            <v>0</v>
          </cell>
          <cell r="AR2508">
            <v>4.5</v>
          </cell>
          <cell r="BF2508">
            <v>6.75</v>
          </cell>
          <cell r="BG2508">
            <v>10.125</v>
          </cell>
          <cell r="BH2508">
            <v>10.125</v>
          </cell>
          <cell r="BI2508">
            <v>5.5</v>
          </cell>
          <cell r="BJ2508">
            <v>0</v>
          </cell>
        </row>
        <row r="2509">
          <cell r="D2509" t="str">
            <v>Univerzita Komenského v Bratislave</v>
          </cell>
          <cell r="E2509" t="str">
            <v>Filozofická fakulta</v>
          </cell>
          <cell r="AN2509">
            <v>17</v>
          </cell>
          <cell r="AO2509">
            <v>19</v>
          </cell>
          <cell r="AP2509">
            <v>0</v>
          </cell>
          <cell r="AQ2509">
            <v>0</v>
          </cell>
          <cell r="AR2509">
            <v>17</v>
          </cell>
          <cell r="BF2509">
            <v>25.5</v>
          </cell>
          <cell r="BG2509">
            <v>27.795000000000002</v>
          </cell>
          <cell r="BH2509">
            <v>26.057812500000001</v>
          </cell>
          <cell r="BI2509">
            <v>19</v>
          </cell>
          <cell r="BJ2509">
            <v>0</v>
          </cell>
        </row>
        <row r="2510">
          <cell r="D2510" t="str">
            <v>Univerzita Komenského v Bratislave</v>
          </cell>
          <cell r="E2510" t="str">
            <v>Filozofická fakulta</v>
          </cell>
          <cell r="AN2510">
            <v>7</v>
          </cell>
          <cell r="AO2510">
            <v>8.5</v>
          </cell>
          <cell r="AP2510">
            <v>0</v>
          </cell>
          <cell r="AQ2510">
            <v>0</v>
          </cell>
          <cell r="AR2510">
            <v>7</v>
          </cell>
          <cell r="BF2510">
            <v>10.5</v>
          </cell>
          <cell r="BG2510">
            <v>11.445</v>
          </cell>
          <cell r="BH2510">
            <v>11.445</v>
          </cell>
          <cell r="BI2510">
            <v>8.5</v>
          </cell>
          <cell r="BJ2510">
            <v>0</v>
          </cell>
        </row>
        <row r="2511">
          <cell r="D2511" t="str">
            <v>Univerzita Komenského v Bratislave</v>
          </cell>
          <cell r="E2511" t="str">
            <v>Filozofická fakulta</v>
          </cell>
          <cell r="AN2511">
            <v>4</v>
          </cell>
          <cell r="AO2511">
            <v>5</v>
          </cell>
          <cell r="AP2511">
            <v>0</v>
          </cell>
          <cell r="AQ2511">
            <v>0</v>
          </cell>
          <cell r="AR2511">
            <v>4</v>
          </cell>
          <cell r="BF2511">
            <v>6</v>
          </cell>
          <cell r="BG2511">
            <v>9</v>
          </cell>
          <cell r="BH2511">
            <v>8.3076923076923084</v>
          </cell>
          <cell r="BI2511">
            <v>5</v>
          </cell>
          <cell r="BJ2511">
            <v>0</v>
          </cell>
        </row>
        <row r="2512">
          <cell r="D2512" t="str">
            <v>Univerzita Komenského v Bratislave</v>
          </cell>
          <cell r="E2512" t="str">
            <v>Filozofická fakulta</v>
          </cell>
          <cell r="AN2512">
            <v>3</v>
          </cell>
          <cell r="AO2512">
            <v>3.5</v>
          </cell>
          <cell r="AP2512">
            <v>0</v>
          </cell>
          <cell r="AQ2512">
            <v>0</v>
          </cell>
          <cell r="AR2512">
            <v>3</v>
          </cell>
          <cell r="BF2512">
            <v>4.5</v>
          </cell>
          <cell r="BG2512">
            <v>6.75</v>
          </cell>
          <cell r="BH2512">
            <v>6.75</v>
          </cell>
          <cell r="BI2512">
            <v>3.5</v>
          </cell>
          <cell r="BJ2512">
            <v>0</v>
          </cell>
        </row>
        <row r="2513">
          <cell r="D2513" t="str">
            <v>Univerzita Komenského v Bratislave</v>
          </cell>
          <cell r="E2513" t="str">
            <v>Filozofická fakulta</v>
          </cell>
          <cell r="AN2513">
            <v>25</v>
          </cell>
          <cell r="AO2513">
            <v>25</v>
          </cell>
          <cell r="AP2513">
            <v>0</v>
          </cell>
          <cell r="AQ2513">
            <v>0</v>
          </cell>
          <cell r="AR2513">
            <v>25</v>
          </cell>
          <cell r="BF2513">
            <v>37.5</v>
          </cell>
          <cell r="BG2513">
            <v>39</v>
          </cell>
          <cell r="BH2513">
            <v>33.428571428571431</v>
          </cell>
          <cell r="BI2513">
            <v>25</v>
          </cell>
          <cell r="BJ2513">
            <v>0</v>
          </cell>
        </row>
        <row r="2514">
          <cell r="D2514" t="str">
            <v>Univerzita Komenského v Bratislave</v>
          </cell>
          <cell r="E2514" t="str">
            <v>Filozofická fakulta</v>
          </cell>
          <cell r="AN2514">
            <v>0</v>
          </cell>
          <cell r="AO2514">
            <v>0.5</v>
          </cell>
          <cell r="AP2514">
            <v>0</v>
          </cell>
          <cell r="AQ2514">
            <v>0</v>
          </cell>
          <cell r="AR2514">
            <v>0</v>
          </cell>
          <cell r="BF2514">
            <v>0</v>
          </cell>
          <cell r="BG2514">
            <v>0</v>
          </cell>
          <cell r="BH2514">
            <v>0</v>
          </cell>
          <cell r="BI2514">
            <v>0.5</v>
          </cell>
          <cell r="BJ2514">
            <v>0</v>
          </cell>
        </row>
        <row r="2515">
          <cell r="D2515" t="str">
            <v>Univerzita Komenského v Bratislave</v>
          </cell>
          <cell r="E2515" t="str">
            <v>Filozofická fakulta</v>
          </cell>
          <cell r="AN2515">
            <v>7</v>
          </cell>
          <cell r="AO2515">
            <v>9</v>
          </cell>
          <cell r="AP2515">
            <v>0</v>
          </cell>
          <cell r="AQ2515">
            <v>0</v>
          </cell>
          <cell r="AR2515">
            <v>7</v>
          </cell>
          <cell r="BF2515">
            <v>10.5</v>
          </cell>
          <cell r="BG2515">
            <v>10.5</v>
          </cell>
          <cell r="BH2515">
            <v>10.5</v>
          </cell>
          <cell r="BI2515">
            <v>9</v>
          </cell>
          <cell r="BJ2515">
            <v>0</v>
          </cell>
        </row>
        <row r="2516">
          <cell r="D2516" t="str">
            <v>Univerzita Komenského v Bratislave</v>
          </cell>
          <cell r="E2516" t="str">
            <v>Filozofická fakulta</v>
          </cell>
          <cell r="AN2516">
            <v>0</v>
          </cell>
          <cell r="AO2516">
            <v>0</v>
          </cell>
          <cell r="AP2516">
            <v>0</v>
          </cell>
          <cell r="AQ2516">
            <v>0</v>
          </cell>
          <cell r="AR2516">
            <v>0</v>
          </cell>
          <cell r="BF2516">
            <v>0</v>
          </cell>
          <cell r="BG2516">
            <v>0</v>
          </cell>
          <cell r="BH2516">
            <v>0</v>
          </cell>
          <cell r="BI2516">
            <v>1</v>
          </cell>
          <cell r="BJ2516">
            <v>0</v>
          </cell>
        </row>
        <row r="2517">
          <cell r="D2517" t="str">
            <v>Univerzita Komenského v Bratislave</v>
          </cell>
          <cell r="E2517" t="str">
            <v>Filozofická fakulta</v>
          </cell>
          <cell r="AN2517">
            <v>76</v>
          </cell>
          <cell r="AO2517">
            <v>80</v>
          </cell>
          <cell r="AP2517">
            <v>0</v>
          </cell>
          <cell r="AQ2517">
            <v>0</v>
          </cell>
          <cell r="AR2517">
            <v>76</v>
          </cell>
          <cell r="BF2517">
            <v>67.599999999999994</v>
          </cell>
          <cell r="BG2517">
            <v>80.443999999999988</v>
          </cell>
          <cell r="BH2517">
            <v>80.443999999999988</v>
          </cell>
          <cell r="BI2517">
            <v>80</v>
          </cell>
          <cell r="BJ2517">
            <v>0</v>
          </cell>
        </row>
        <row r="2518">
          <cell r="D2518" t="str">
            <v>Univerzita Komenského v Bratislave</v>
          </cell>
          <cell r="E2518" t="str">
            <v>Filozofická fakulta</v>
          </cell>
          <cell r="AN2518">
            <v>7</v>
          </cell>
          <cell r="AO2518">
            <v>8</v>
          </cell>
          <cell r="AP2518">
            <v>0</v>
          </cell>
          <cell r="AQ2518">
            <v>0</v>
          </cell>
          <cell r="AR2518">
            <v>7</v>
          </cell>
          <cell r="BF2518">
            <v>5.8</v>
          </cell>
          <cell r="BG2518">
            <v>8.6999999999999993</v>
          </cell>
          <cell r="BH2518">
            <v>8.2552715654952067</v>
          </cell>
          <cell r="BI2518">
            <v>8</v>
          </cell>
          <cell r="BJ2518">
            <v>0</v>
          </cell>
        </row>
        <row r="2519">
          <cell r="D2519" t="str">
            <v>Univerzita Komenského v Bratislave</v>
          </cell>
          <cell r="E2519" t="str">
            <v>Filozofická fakulta</v>
          </cell>
          <cell r="AN2519">
            <v>4</v>
          </cell>
          <cell r="AO2519">
            <v>5.5</v>
          </cell>
          <cell r="AP2519">
            <v>0</v>
          </cell>
          <cell r="AQ2519">
            <v>0</v>
          </cell>
          <cell r="AR2519">
            <v>4</v>
          </cell>
          <cell r="BF2519">
            <v>4</v>
          </cell>
          <cell r="BG2519">
            <v>6</v>
          </cell>
          <cell r="BH2519">
            <v>5.6932907348242807</v>
          </cell>
          <cell r="BI2519">
            <v>5.5</v>
          </cell>
          <cell r="BJ2519">
            <v>0</v>
          </cell>
        </row>
        <row r="2520">
          <cell r="D2520" t="str">
            <v>Univerzita Komenského v Bratislave</v>
          </cell>
          <cell r="E2520" t="str">
            <v>Filozofická fakulta</v>
          </cell>
          <cell r="AN2520">
            <v>9</v>
          </cell>
          <cell r="AO2520">
            <v>11</v>
          </cell>
          <cell r="AP2520">
            <v>0</v>
          </cell>
          <cell r="AQ2520">
            <v>0</v>
          </cell>
          <cell r="AR2520">
            <v>9</v>
          </cell>
          <cell r="BF2520">
            <v>7.1999999999999993</v>
          </cell>
          <cell r="BG2520">
            <v>7.1999999999999993</v>
          </cell>
          <cell r="BH2520">
            <v>7.1999999999999993</v>
          </cell>
          <cell r="BI2520">
            <v>11</v>
          </cell>
          <cell r="BJ2520">
            <v>0</v>
          </cell>
        </row>
        <row r="2521">
          <cell r="D2521" t="str">
            <v>Univerzita Komenského v Bratislave</v>
          </cell>
          <cell r="E2521" t="str">
            <v>Filozofická fakulta</v>
          </cell>
          <cell r="AN2521">
            <v>11</v>
          </cell>
          <cell r="AO2521">
            <v>12</v>
          </cell>
          <cell r="AP2521">
            <v>0</v>
          </cell>
          <cell r="AQ2521">
            <v>0</v>
          </cell>
          <cell r="AR2521">
            <v>11</v>
          </cell>
          <cell r="BF2521">
            <v>9.35</v>
          </cell>
          <cell r="BG2521">
            <v>10.1915</v>
          </cell>
          <cell r="BH2521">
            <v>10.1915</v>
          </cell>
          <cell r="BI2521">
            <v>12</v>
          </cell>
          <cell r="BJ2521">
            <v>0</v>
          </cell>
        </row>
        <row r="2522">
          <cell r="D2522" t="str">
            <v>Univerzita Komenského v Bratislave</v>
          </cell>
          <cell r="E2522" t="str">
            <v>Filozofická fakulta</v>
          </cell>
          <cell r="AN2522">
            <v>114</v>
          </cell>
          <cell r="AO2522">
            <v>120</v>
          </cell>
          <cell r="AP2522">
            <v>0</v>
          </cell>
          <cell r="AQ2522">
            <v>0</v>
          </cell>
          <cell r="AR2522">
            <v>114</v>
          </cell>
          <cell r="BF2522">
            <v>100.5</v>
          </cell>
          <cell r="BG2522">
            <v>119.595</v>
          </cell>
          <cell r="BH2522">
            <v>116.27291666666666</v>
          </cell>
          <cell r="BI2522">
            <v>120</v>
          </cell>
          <cell r="BJ2522">
            <v>0</v>
          </cell>
        </row>
        <row r="2523">
          <cell r="D2523" t="str">
            <v>Univerzita Komenského v Bratislave</v>
          </cell>
          <cell r="E2523" t="str">
            <v>Filozofická fakulta</v>
          </cell>
          <cell r="AN2523">
            <v>18</v>
          </cell>
          <cell r="AO2523">
            <v>20</v>
          </cell>
          <cell r="AP2523">
            <v>0</v>
          </cell>
          <cell r="AQ2523">
            <v>0</v>
          </cell>
          <cell r="AR2523">
            <v>18</v>
          </cell>
          <cell r="BF2523">
            <v>16.2</v>
          </cell>
          <cell r="BG2523">
            <v>16.847999999999999</v>
          </cell>
          <cell r="BH2523">
            <v>16.847999999999999</v>
          </cell>
          <cell r="BI2523">
            <v>20</v>
          </cell>
          <cell r="BJ2523">
            <v>0</v>
          </cell>
        </row>
        <row r="2524">
          <cell r="D2524" t="str">
            <v>Univerzita Komenského v Bratislave</v>
          </cell>
          <cell r="E2524" t="str">
            <v>Filozofická fakulta</v>
          </cell>
          <cell r="AN2524">
            <v>6.5</v>
          </cell>
          <cell r="AO2524">
            <v>7.5</v>
          </cell>
          <cell r="AP2524">
            <v>0</v>
          </cell>
          <cell r="AQ2524">
            <v>0</v>
          </cell>
          <cell r="AR2524">
            <v>6.5</v>
          </cell>
          <cell r="BF2524">
            <v>5.6</v>
          </cell>
          <cell r="BG2524">
            <v>8.3999999999999986</v>
          </cell>
          <cell r="BH2524">
            <v>8.3999999999999986</v>
          </cell>
          <cell r="BI2524">
            <v>7.5</v>
          </cell>
          <cell r="BJ2524">
            <v>0</v>
          </cell>
        </row>
        <row r="2525">
          <cell r="D2525" t="str">
            <v>Univerzita Komenského v Bratislave</v>
          </cell>
          <cell r="E2525" t="str">
            <v>Filozofická fakulta</v>
          </cell>
          <cell r="AN2525">
            <v>4.5</v>
          </cell>
          <cell r="AO2525">
            <v>5.5</v>
          </cell>
          <cell r="AP2525">
            <v>0</v>
          </cell>
          <cell r="AQ2525">
            <v>0</v>
          </cell>
          <cell r="AR2525">
            <v>4.5</v>
          </cell>
          <cell r="BF2525">
            <v>4.3499999999999996</v>
          </cell>
          <cell r="BG2525">
            <v>6.5249999999999995</v>
          </cell>
          <cell r="BH2525">
            <v>6.5249999999999995</v>
          </cell>
          <cell r="BI2525">
            <v>5.5</v>
          </cell>
          <cell r="BJ2525">
            <v>0</v>
          </cell>
        </row>
        <row r="2526">
          <cell r="D2526" t="str">
            <v>Univerzita Komenského v Bratislave</v>
          </cell>
          <cell r="E2526" t="str">
            <v>Filozofická fakulta</v>
          </cell>
          <cell r="AN2526">
            <v>0</v>
          </cell>
          <cell r="AO2526">
            <v>0</v>
          </cell>
          <cell r="AP2526">
            <v>0</v>
          </cell>
          <cell r="AQ2526">
            <v>0</v>
          </cell>
          <cell r="AR2526">
            <v>0</v>
          </cell>
          <cell r="BF2526">
            <v>0</v>
          </cell>
          <cell r="BG2526">
            <v>0</v>
          </cell>
          <cell r="BH2526">
            <v>0</v>
          </cell>
          <cell r="BI2526">
            <v>1</v>
          </cell>
          <cell r="BJ2526">
            <v>0</v>
          </cell>
        </row>
        <row r="2527">
          <cell r="D2527" t="str">
            <v>Univerzita Komenského v Bratislave</v>
          </cell>
          <cell r="E2527" t="str">
            <v>Pedagogická fakulta</v>
          </cell>
          <cell r="AN2527">
            <v>4</v>
          </cell>
          <cell r="AO2527">
            <v>0</v>
          </cell>
          <cell r="AP2527">
            <v>0</v>
          </cell>
          <cell r="AQ2527">
            <v>0</v>
          </cell>
          <cell r="AR2527">
            <v>4</v>
          </cell>
          <cell r="BF2527">
            <v>16</v>
          </cell>
          <cell r="BG2527">
            <v>17.600000000000001</v>
          </cell>
          <cell r="BH2527">
            <v>17.600000000000001</v>
          </cell>
          <cell r="BI2527">
            <v>4</v>
          </cell>
          <cell r="BJ2527">
            <v>4</v>
          </cell>
        </row>
        <row r="2528">
          <cell r="D2528" t="str">
            <v>Univerzita Komenského v Bratislave</v>
          </cell>
          <cell r="E2528" t="str">
            <v>Pedagogická fakulta</v>
          </cell>
          <cell r="AN2528">
            <v>6</v>
          </cell>
          <cell r="AO2528">
            <v>0</v>
          </cell>
          <cell r="AP2528">
            <v>0</v>
          </cell>
          <cell r="AQ2528">
            <v>0</v>
          </cell>
          <cell r="AR2528">
            <v>6</v>
          </cell>
          <cell r="BF2528">
            <v>24</v>
          </cell>
          <cell r="BG2528">
            <v>26.400000000000002</v>
          </cell>
          <cell r="BH2528">
            <v>26.400000000000002</v>
          </cell>
          <cell r="BI2528">
            <v>6</v>
          </cell>
          <cell r="BJ2528">
            <v>6</v>
          </cell>
        </row>
        <row r="2529">
          <cell r="D2529" t="str">
            <v>Univerzita Komenského v Bratislave</v>
          </cell>
          <cell r="E2529" t="str">
            <v>Pedagogická fakulta</v>
          </cell>
          <cell r="AN2529">
            <v>1</v>
          </cell>
          <cell r="AO2529">
            <v>0</v>
          </cell>
          <cell r="AP2529">
            <v>0</v>
          </cell>
          <cell r="AQ2529">
            <v>0</v>
          </cell>
          <cell r="AR2529">
            <v>1</v>
          </cell>
          <cell r="BF2529">
            <v>4</v>
          </cell>
          <cell r="BG2529">
            <v>4.4000000000000004</v>
          </cell>
          <cell r="BH2529">
            <v>4.4000000000000004</v>
          </cell>
          <cell r="BI2529">
            <v>1</v>
          </cell>
          <cell r="BJ2529">
            <v>1</v>
          </cell>
        </row>
        <row r="2530">
          <cell r="D2530" t="str">
            <v>Univerzita Komenského v Bratislave</v>
          </cell>
          <cell r="E2530" t="str">
            <v>Pedagogická fakulta</v>
          </cell>
          <cell r="AN2530">
            <v>3</v>
          </cell>
          <cell r="AO2530">
            <v>0</v>
          </cell>
          <cell r="AP2530">
            <v>0</v>
          </cell>
          <cell r="AQ2530">
            <v>0</v>
          </cell>
          <cell r="AR2530">
            <v>3</v>
          </cell>
          <cell r="BF2530">
            <v>12</v>
          </cell>
          <cell r="BG2530">
            <v>13.200000000000001</v>
          </cell>
          <cell r="BH2530">
            <v>13.200000000000001</v>
          </cell>
          <cell r="BI2530">
            <v>3</v>
          </cell>
          <cell r="BJ2530">
            <v>3</v>
          </cell>
        </row>
        <row r="2531">
          <cell r="D2531" t="str">
            <v>Univerzita Komenského v Bratislave</v>
          </cell>
          <cell r="E2531" t="str">
            <v>Pedagogická fakulta</v>
          </cell>
          <cell r="AN2531">
            <v>1</v>
          </cell>
          <cell r="AO2531">
            <v>0</v>
          </cell>
          <cell r="AP2531">
            <v>0</v>
          </cell>
          <cell r="AQ2531">
            <v>0</v>
          </cell>
          <cell r="AR2531">
            <v>1</v>
          </cell>
          <cell r="BF2531">
            <v>4</v>
          </cell>
          <cell r="BG2531">
            <v>4.4000000000000004</v>
          </cell>
          <cell r="BH2531">
            <v>4.4000000000000004</v>
          </cell>
          <cell r="BI2531">
            <v>1</v>
          </cell>
          <cell r="BJ2531">
            <v>1</v>
          </cell>
        </row>
        <row r="2532">
          <cell r="D2532" t="str">
            <v>Univerzita Komenského v Bratislave</v>
          </cell>
          <cell r="E2532" t="str">
            <v>Pedagogická fakulta</v>
          </cell>
          <cell r="AN2532">
            <v>0</v>
          </cell>
          <cell r="AO2532">
            <v>0</v>
          </cell>
          <cell r="AP2532">
            <v>0</v>
          </cell>
          <cell r="AQ2532">
            <v>0</v>
          </cell>
          <cell r="AR2532">
            <v>0</v>
          </cell>
          <cell r="BF2532">
            <v>0</v>
          </cell>
          <cell r="BG2532">
            <v>0</v>
          </cell>
          <cell r="BH2532">
            <v>0</v>
          </cell>
          <cell r="BI2532">
            <v>6</v>
          </cell>
          <cell r="BJ2532">
            <v>0</v>
          </cell>
        </row>
        <row r="2533">
          <cell r="D2533" t="str">
            <v>Univerzita Komenského v Bratislave</v>
          </cell>
          <cell r="E2533" t="str">
            <v>Pedagogická fakulta</v>
          </cell>
          <cell r="AN2533">
            <v>4</v>
          </cell>
          <cell r="AO2533">
            <v>0</v>
          </cell>
          <cell r="AP2533">
            <v>0</v>
          </cell>
          <cell r="AQ2533">
            <v>0</v>
          </cell>
          <cell r="AR2533">
            <v>4</v>
          </cell>
          <cell r="BF2533">
            <v>16</v>
          </cell>
          <cell r="BG2533">
            <v>17.600000000000001</v>
          </cell>
          <cell r="BH2533">
            <v>17.600000000000001</v>
          </cell>
          <cell r="BI2533">
            <v>4</v>
          </cell>
          <cell r="BJ2533">
            <v>4</v>
          </cell>
        </row>
        <row r="2534">
          <cell r="D2534" t="str">
            <v>Univerzita Komenského v Bratislave</v>
          </cell>
          <cell r="E2534" t="str">
            <v>Pedagogická fakulta</v>
          </cell>
          <cell r="AN2534">
            <v>35.5</v>
          </cell>
          <cell r="AO2534">
            <v>38.5</v>
          </cell>
          <cell r="AP2534">
            <v>0</v>
          </cell>
          <cell r="AQ2534">
            <v>0</v>
          </cell>
          <cell r="AR2534">
            <v>35.5</v>
          </cell>
          <cell r="BF2534">
            <v>53.25</v>
          </cell>
          <cell r="BG2534">
            <v>58.042500000000004</v>
          </cell>
          <cell r="BH2534">
            <v>55.278571428571432</v>
          </cell>
          <cell r="BI2534">
            <v>38.5</v>
          </cell>
          <cell r="BJ2534">
            <v>0</v>
          </cell>
        </row>
        <row r="2535">
          <cell r="D2535" t="str">
            <v>Univerzita Komenského v Bratislave</v>
          </cell>
          <cell r="E2535" t="str">
            <v>Pedagogická fakulta</v>
          </cell>
          <cell r="AN2535">
            <v>11</v>
          </cell>
          <cell r="AO2535">
            <v>11.5</v>
          </cell>
          <cell r="AP2535">
            <v>0</v>
          </cell>
          <cell r="AQ2535">
            <v>0</v>
          </cell>
          <cell r="AR2535">
            <v>11</v>
          </cell>
          <cell r="BF2535">
            <v>9.0500000000000007</v>
          </cell>
          <cell r="BG2535">
            <v>9.8645000000000014</v>
          </cell>
          <cell r="BH2535">
            <v>9.8645000000000014</v>
          </cell>
          <cell r="BI2535">
            <v>11.5</v>
          </cell>
          <cell r="BJ2535">
            <v>0</v>
          </cell>
        </row>
        <row r="2536">
          <cell r="D2536" t="str">
            <v>Univerzita Komenského v Bratislave</v>
          </cell>
          <cell r="E2536" t="str">
            <v>Pedagogická fakulta</v>
          </cell>
          <cell r="AN2536">
            <v>52</v>
          </cell>
          <cell r="AO2536">
            <v>56</v>
          </cell>
          <cell r="AP2536">
            <v>0</v>
          </cell>
          <cell r="AQ2536">
            <v>0</v>
          </cell>
          <cell r="AR2536">
            <v>52</v>
          </cell>
          <cell r="BF2536">
            <v>47.8</v>
          </cell>
          <cell r="BG2536">
            <v>56.881999999999991</v>
          </cell>
          <cell r="BH2536">
            <v>56.881999999999991</v>
          </cell>
          <cell r="BI2536">
            <v>56</v>
          </cell>
          <cell r="BJ2536">
            <v>0</v>
          </cell>
        </row>
        <row r="2537">
          <cell r="D2537" t="str">
            <v>Univerzita Komenského v Bratislave</v>
          </cell>
          <cell r="E2537" t="str">
            <v>Prírodovedecká fakulta</v>
          </cell>
          <cell r="AN2537">
            <v>44</v>
          </cell>
          <cell r="AO2537">
            <v>46.5</v>
          </cell>
          <cell r="AP2537">
            <v>46.5</v>
          </cell>
          <cell r="AQ2537">
            <v>44</v>
          </cell>
          <cell r="AR2537">
            <v>44</v>
          </cell>
          <cell r="BF2537">
            <v>66</v>
          </cell>
          <cell r="BG2537">
            <v>95.039999999999992</v>
          </cell>
          <cell r="BH2537">
            <v>95.039999999999992</v>
          </cell>
          <cell r="BI2537">
            <v>46.5</v>
          </cell>
          <cell r="BJ2537">
            <v>0</v>
          </cell>
        </row>
        <row r="2538">
          <cell r="D2538" t="str">
            <v>Univerzita Komenského v Bratislave</v>
          </cell>
          <cell r="E2538" t="str">
            <v>Pedagogická fakulta</v>
          </cell>
          <cell r="AN2538">
            <v>0</v>
          </cell>
          <cell r="AO2538">
            <v>0</v>
          </cell>
          <cell r="AP2538">
            <v>0</v>
          </cell>
          <cell r="AQ2538">
            <v>0</v>
          </cell>
          <cell r="AR2538">
            <v>0</v>
          </cell>
          <cell r="BF2538">
            <v>0</v>
          </cell>
          <cell r="BG2538">
            <v>0</v>
          </cell>
          <cell r="BH2538">
            <v>0</v>
          </cell>
          <cell r="BI2538">
            <v>15</v>
          </cell>
          <cell r="BJ2538">
            <v>0</v>
          </cell>
        </row>
        <row r="2539">
          <cell r="D2539" t="str">
            <v>Univerzita Komenského v Bratislave</v>
          </cell>
          <cell r="E2539" t="str">
            <v>Pedagogická fakulta</v>
          </cell>
          <cell r="AN2539">
            <v>0</v>
          </cell>
          <cell r="AO2539">
            <v>0</v>
          </cell>
          <cell r="AP2539">
            <v>0</v>
          </cell>
          <cell r="AQ2539">
            <v>0</v>
          </cell>
          <cell r="AR2539">
            <v>0</v>
          </cell>
          <cell r="BF2539">
            <v>0</v>
          </cell>
          <cell r="BG2539">
            <v>0</v>
          </cell>
          <cell r="BH2539">
            <v>0</v>
          </cell>
          <cell r="BI2539">
            <v>8</v>
          </cell>
          <cell r="BJ2539">
            <v>0</v>
          </cell>
        </row>
        <row r="2540">
          <cell r="D2540" t="str">
            <v>Univerzita Komenského v Bratislave</v>
          </cell>
          <cell r="E2540" t="str">
            <v>Pedagogická fakulta</v>
          </cell>
          <cell r="AN2540">
            <v>37.5</v>
          </cell>
          <cell r="AO2540">
            <v>39.5</v>
          </cell>
          <cell r="AP2540">
            <v>0</v>
          </cell>
          <cell r="AQ2540">
            <v>0</v>
          </cell>
          <cell r="AR2540">
            <v>37.5</v>
          </cell>
          <cell r="BF2540">
            <v>56.25</v>
          </cell>
          <cell r="BG2540">
            <v>61.312500000000007</v>
          </cell>
          <cell r="BH2540">
            <v>57.705882352941181</v>
          </cell>
          <cell r="BI2540">
            <v>39.5</v>
          </cell>
          <cell r="BJ2540">
            <v>0</v>
          </cell>
        </row>
        <row r="2541">
          <cell r="D2541" t="str">
            <v>Univerzita Komenského v Bratislave</v>
          </cell>
          <cell r="E2541" t="str">
            <v>Pedagogická fakulta</v>
          </cell>
          <cell r="AN2541">
            <v>30.5</v>
          </cell>
          <cell r="AO2541">
            <v>33</v>
          </cell>
          <cell r="AP2541">
            <v>0</v>
          </cell>
          <cell r="AQ2541">
            <v>0</v>
          </cell>
          <cell r="AR2541">
            <v>30.5</v>
          </cell>
          <cell r="BF2541">
            <v>45.75</v>
          </cell>
          <cell r="BG2541">
            <v>49.867500000000007</v>
          </cell>
          <cell r="BH2541">
            <v>46.750781250000003</v>
          </cell>
          <cell r="BI2541">
            <v>33</v>
          </cell>
          <cell r="BJ2541">
            <v>0</v>
          </cell>
        </row>
        <row r="2542">
          <cell r="D2542" t="str">
            <v>Univerzita Komenského v Bratislave</v>
          </cell>
          <cell r="E2542" t="str">
            <v>Pedagogická fakulta</v>
          </cell>
          <cell r="AN2542">
            <v>51</v>
          </cell>
          <cell r="AO2542">
            <v>53</v>
          </cell>
          <cell r="AP2542">
            <v>0</v>
          </cell>
          <cell r="AQ2542">
            <v>0</v>
          </cell>
          <cell r="AR2542">
            <v>51</v>
          </cell>
          <cell r="BF2542">
            <v>44.4</v>
          </cell>
          <cell r="BG2542">
            <v>48.396000000000001</v>
          </cell>
          <cell r="BH2542">
            <v>46.929454545454547</v>
          </cell>
          <cell r="BI2542">
            <v>53</v>
          </cell>
          <cell r="BJ2542">
            <v>0</v>
          </cell>
        </row>
        <row r="2543">
          <cell r="D2543" t="str">
            <v>Univerzita Komenského v Bratislave</v>
          </cell>
          <cell r="E2543" t="str">
            <v>Pedagogická fakulta</v>
          </cell>
          <cell r="AN2543">
            <v>27</v>
          </cell>
          <cell r="AO2543">
            <v>28</v>
          </cell>
          <cell r="AP2543">
            <v>0</v>
          </cell>
          <cell r="AQ2543">
            <v>0</v>
          </cell>
          <cell r="AR2543">
            <v>27</v>
          </cell>
          <cell r="BF2543">
            <v>40.5</v>
          </cell>
          <cell r="BG2543">
            <v>44.145000000000003</v>
          </cell>
          <cell r="BH2543">
            <v>41.82157894736843</v>
          </cell>
          <cell r="BI2543">
            <v>28</v>
          </cell>
          <cell r="BJ2543">
            <v>0</v>
          </cell>
        </row>
        <row r="2544">
          <cell r="D2544" t="str">
            <v>Univerzita Komenského v Bratislave</v>
          </cell>
          <cell r="E2544" t="str">
            <v>Pedagogická fakulta</v>
          </cell>
          <cell r="AN2544">
            <v>21</v>
          </cell>
          <cell r="AO2544">
            <v>27</v>
          </cell>
          <cell r="AP2544">
            <v>0</v>
          </cell>
          <cell r="AQ2544">
            <v>0</v>
          </cell>
          <cell r="AR2544">
            <v>21</v>
          </cell>
          <cell r="BF2544">
            <v>17.399999999999999</v>
          </cell>
          <cell r="BG2544">
            <v>37.409999999999997</v>
          </cell>
          <cell r="BH2544">
            <v>37.409999999999997</v>
          </cell>
          <cell r="BI2544">
            <v>27</v>
          </cell>
          <cell r="BJ2544">
            <v>0</v>
          </cell>
        </row>
        <row r="2545">
          <cell r="D2545" t="str">
            <v>Univerzita Komenského v Bratislave</v>
          </cell>
          <cell r="E2545" t="str">
            <v>Pedagogická fakulta</v>
          </cell>
          <cell r="AN2545">
            <v>0</v>
          </cell>
          <cell r="AO2545">
            <v>2</v>
          </cell>
          <cell r="AP2545">
            <v>0</v>
          </cell>
          <cell r="AQ2545">
            <v>0</v>
          </cell>
          <cell r="AR2545">
            <v>0</v>
          </cell>
          <cell r="BF2545">
            <v>0</v>
          </cell>
          <cell r="BG2545">
            <v>0</v>
          </cell>
          <cell r="BH2545">
            <v>0</v>
          </cell>
          <cell r="BI2545">
            <v>2</v>
          </cell>
          <cell r="BJ2545">
            <v>0</v>
          </cell>
        </row>
        <row r="2546">
          <cell r="D2546" t="str">
            <v>Univerzita Komenského v Bratislave</v>
          </cell>
          <cell r="E2546" t="str">
            <v>Pedagogická fakulta</v>
          </cell>
          <cell r="AN2546">
            <v>10</v>
          </cell>
          <cell r="AO2546">
            <v>10</v>
          </cell>
          <cell r="AP2546">
            <v>0</v>
          </cell>
          <cell r="AQ2546">
            <v>0</v>
          </cell>
          <cell r="AR2546">
            <v>10</v>
          </cell>
          <cell r="BF2546">
            <v>8.5</v>
          </cell>
          <cell r="BG2546">
            <v>8.84</v>
          </cell>
          <cell r="BH2546">
            <v>8.3881150159744404</v>
          </cell>
          <cell r="BI2546">
            <v>10</v>
          </cell>
          <cell r="BJ2546">
            <v>0</v>
          </cell>
        </row>
        <row r="2547">
          <cell r="D2547" t="str">
            <v>Univerzita Komenského v Bratislave</v>
          </cell>
          <cell r="E2547" t="str">
            <v>Pedagogická fakulta</v>
          </cell>
          <cell r="AN2547">
            <v>14</v>
          </cell>
          <cell r="AO2547">
            <v>14</v>
          </cell>
          <cell r="AP2547">
            <v>0</v>
          </cell>
          <cell r="AQ2547">
            <v>0</v>
          </cell>
          <cell r="AR2547">
            <v>14</v>
          </cell>
          <cell r="BF2547">
            <v>12.8</v>
          </cell>
          <cell r="BG2547">
            <v>27.52</v>
          </cell>
          <cell r="BH2547">
            <v>27.52</v>
          </cell>
          <cell r="BI2547">
            <v>14</v>
          </cell>
          <cell r="BJ2547">
            <v>0</v>
          </cell>
        </row>
        <row r="2548">
          <cell r="D2548" t="str">
            <v>Univerzita Komenského v Bratislave</v>
          </cell>
          <cell r="E2548" t="str">
            <v>Pedagogická fakulta</v>
          </cell>
          <cell r="AN2548">
            <v>5.5</v>
          </cell>
          <cell r="AO2548">
            <v>6</v>
          </cell>
          <cell r="AP2548">
            <v>0</v>
          </cell>
          <cell r="AQ2548">
            <v>0</v>
          </cell>
          <cell r="AR2548">
            <v>5.5</v>
          </cell>
          <cell r="BF2548">
            <v>5.2</v>
          </cell>
          <cell r="BG2548">
            <v>5.668000000000001</v>
          </cell>
          <cell r="BH2548">
            <v>5.668000000000001</v>
          </cell>
          <cell r="BI2548">
            <v>6</v>
          </cell>
          <cell r="BJ2548">
            <v>0</v>
          </cell>
        </row>
        <row r="2549">
          <cell r="D2549" t="str">
            <v>Univerzita Komenského v Bratislave</v>
          </cell>
          <cell r="E2549" t="str">
            <v>Pedagogická fakulta</v>
          </cell>
          <cell r="AN2549">
            <v>9</v>
          </cell>
          <cell r="AO2549">
            <v>9.5</v>
          </cell>
          <cell r="AP2549">
            <v>0</v>
          </cell>
          <cell r="AQ2549">
            <v>0</v>
          </cell>
          <cell r="AR2549">
            <v>9</v>
          </cell>
          <cell r="BF2549">
            <v>7.9499999999999993</v>
          </cell>
          <cell r="BG2549">
            <v>8.6654999999999998</v>
          </cell>
          <cell r="BH2549">
            <v>8.6654999999999998</v>
          </cell>
          <cell r="BI2549">
            <v>9.5</v>
          </cell>
          <cell r="BJ2549">
            <v>0</v>
          </cell>
        </row>
        <row r="2550">
          <cell r="D2550" t="str">
            <v>Univerzita Komenského v Bratislave</v>
          </cell>
          <cell r="E2550" t="str">
            <v>Lekárska fakulta</v>
          </cell>
          <cell r="AN2550">
            <v>3</v>
          </cell>
          <cell r="AO2550">
            <v>0</v>
          </cell>
          <cell r="AP2550">
            <v>0</v>
          </cell>
          <cell r="AQ2550">
            <v>0</v>
          </cell>
          <cell r="AR2550">
            <v>3</v>
          </cell>
          <cell r="BF2550">
            <v>9</v>
          </cell>
          <cell r="BG2550">
            <v>30.69</v>
          </cell>
          <cell r="BH2550">
            <v>30.69</v>
          </cell>
          <cell r="BI2550">
            <v>3</v>
          </cell>
          <cell r="BJ2550">
            <v>3</v>
          </cell>
        </row>
        <row r="2551">
          <cell r="D2551" t="str">
            <v>Univerzita sv. Cyrila a Metoda v Trnave</v>
          </cell>
          <cell r="E2551" t="str">
            <v>Filozofická fakulta</v>
          </cell>
          <cell r="AN2551">
            <v>0</v>
          </cell>
          <cell r="AO2551">
            <v>0</v>
          </cell>
          <cell r="AP2551">
            <v>0</v>
          </cell>
          <cell r="AQ2551">
            <v>0</v>
          </cell>
          <cell r="AR2551">
            <v>0</v>
          </cell>
          <cell r="BF2551">
            <v>0</v>
          </cell>
          <cell r="BG2551">
            <v>0</v>
          </cell>
          <cell r="BH2551">
            <v>0</v>
          </cell>
          <cell r="BI2551">
            <v>63</v>
          </cell>
          <cell r="BJ2551">
            <v>0</v>
          </cell>
        </row>
        <row r="2552">
          <cell r="D2552" t="str">
            <v>Univerzita Komenského v Bratislave</v>
          </cell>
          <cell r="E2552" t="str">
            <v>Fakulta telesnej výchovy a športu</v>
          </cell>
          <cell r="AN2552">
            <v>0</v>
          </cell>
          <cell r="AO2552">
            <v>0</v>
          </cell>
          <cell r="AP2552">
            <v>0</v>
          </cell>
          <cell r="AQ2552">
            <v>0</v>
          </cell>
          <cell r="AR2552">
            <v>0</v>
          </cell>
          <cell r="BF2552">
            <v>0</v>
          </cell>
          <cell r="BG2552">
            <v>0</v>
          </cell>
          <cell r="BH2552">
            <v>0</v>
          </cell>
          <cell r="BI2552">
            <v>4</v>
          </cell>
          <cell r="BJ2552">
            <v>0</v>
          </cell>
        </row>
        <row r="2553">
          <cell r="D2553" t="str">
            <v>Univerzita Komenského v Bratislave</v>
          </cell>
          <cell r="E2553" t="str">
            <v>Fakulta telesnej výchovy a športu</v>
          </cell>
          <cell r="AN2553">
            <v>13</v>
          </cell>
          <cell r="AO2553">
            <v>0</v>
          </cell>
          <cell r="AP2553">
            <v>0</v>
          </cell>
          <cell r="AQ2553">
            <v>0</v>
          </cell>
          <cell r="AR2553">
            <v>13</v>
          </cell>
          <cell r="BF2553">
            <v>52</v>
          </cell>
          <cell r="BG2553">
            <v>57.2</v>
          </cell>
          <cell r="BH2553">
            <v>57.2</v>
          </cell>
          <cell r="BI2553">
            <v>13</v>
          </cell>
          <cell r="BJ2553">
            <v>13</v>
          </cell>
        </row>
        <row r="2554">
          <cell r="D2554" t="str">
            <v>Univerzita Komenského v Bratislave</v>
          </cell>
          <cell r="E2554" t="str">
            <v>Fakulta telesnej výchovy a športu</v>
          </cell>
          <cell r="AN2554">
            <v>0</v>
          </cell>
          <cell r="AO2554">
            <v>0</v>
          </cell>
          <cell r="AP2554">
            <v>0</v>
          </cell>
          <cell r="AQ2554">
            <v>0</v>
          </cell>
          <cell r="AR2554">
            <v>0</v>
          </cell>
          <cell r="BF2554">
            <v>0</v>
          </cell>
          <cell r="BG2554">
            <v>0</v>
          </cell>
          <cell r="BH2554">
            <v>0</v>
          </cell>
          <cell r="BI2554">
            <v>7</v>
          </cell>
          <cell r="BJ2554">
            <v>0</v>
          </cell>
        </row>
        <row r="2555">
          <cell r="D2555" t="str">
            <v>Univerzita Komenského v Bratislave</v>
          </cell>
          <cell r="E2555" t="str">
            <v>Fakulta telesnej výchovy a športu</v>
          </cell>
          <cell r="AN2555">
            <v>37</v>
          </cell>
          <cell r="AO2555">
            <v>42</v>
          </cell>
          <cell r="AP2555">
            <v>0</v>
          </cell>
          <cell r="AQ2555">
            <v>0</v>
          </cell>
          <cell r="AR2555">
            <v>37</v>
          </cell>
          <cell r="BF2555">
            <v>55.5</v>
          </cell>
          <cell r="BG2555">
            <v>66.045000000000002</v>
          </cell>
          <cell r="BH2555">
            <v>66.045000000000002</v>
          </cell>
          <cell r="BI2555">
            <v>42</v>
          </cell>
          <cell r="BJ2555">
            <v>0</v>
          </cell>
        </row>
        <row r="2556">
          <cell r="D2556" t="str">
            <v>Univerzita Komenského v Bratislave</v>
          </cell>
          <cell r="E2556" t="str">
            <v>Filozofická fakulta</v>
          </cell>
          <cell r="AN2556">
            <v>1</v>
          </cell>
          <cell r="AO2556">
            <v>1</v>
          </cell>
          <cell r="AP2556">
            <v>0</v>
          </cell>
          <cell r="AQ2556">
            <v>0</v>
          </cell>
          <cell r="AR2556">
            <v>1</v>
          </cell>
          <cell r="BF2556">
            <v>1</v>
          </cell>
          <cell r="BG2556">
            <v>1.0900000000000001</v>
          </cell>
          <cell r="BH2556">
            <v>1.0660903225806453</v>
          </cell>
          <cell r="BI2556">
            <v>1</v>
          </cell>
          <cell r="BJ2556">
            <v>0</v>
          </cell>
        </row>
        <row r="2557">
          <cell r="D2557" t="str">
            <v>Univerzita Komenského v Bratislave</v>
          </cell>
          <cell r="E2557" t="str">
            <v>Fakulta telesnej výchovy a športu</v>
          </cell>
          <cell r="AN2557">
            <v>29</v>
          </cell>
          <cell r="AO2557">
            <v>30</v>
          </cell>
          <cell r="AP2557">
            <v>0</v>
          </cell>
          <cell r="AQ2557">
            <v>0</v>
          </cell>
          <cell r="AR2557">
            <v>29</v>
          </cell>
          <cell r="BF2557">
            <v>43.5</v>
          </cell>
          <cell r="BG2557">
            <v>51.765000000000001</v>
          </cell>
          <cell r="BH2557">
            <v>41.412000000000006</v>
          </cell>
          <cell r="BI2557">
            <v>30</v>
          </cell>
          <cell r="BJ2557">
            <v>0</v>
          </cell>
        </row>
        <row r="2558">
          <cell r="D2558" t="str">
            <v>Paneurópska vysoká škola</v>
          </cell>
          <cell r="E2558" t="str">
            <v>Fakulta práva</v>
          </cell>
          <cell r="AN2558">
            <v>0</v>
          </cell>
          <cell r="AO2558">
            <v>0</v>
          </cell>
          <cell r="AP2558">
            <v>0</v>
          </cell>
          <cell r="AQ2558">
            <v>0</v>
          </cell>
          <cell r="AR2558">
            <v>0</v>
          </cell>
          <cell r="BF2558">
            <v>0</v>
          </cell>
          <cell r="BG2558">
            <v>0</v>
          </cell>
          <cell r="BH2558">
            <v>0</v>
          </cell>
          <cell r="BI2558">
            <v>16</v>
          </cell>
          <cell r="BJ2558">
            <v>0</v>
          </cell>
        </row>
        <row r="2559">
          <cell r="D2559" t="str">
            <v>Paneurópska vysoká škola</v>
          </cell>
          <cell r="E2559" t="str">
            <v>Fakulta práva</v>
          </cell>
          <cell r="AN2559">
            <v>0</v>
          </cell>
          <cell r="AO2559">
            <v>0</v>
          </cell>
          <cell r="AP2559">
            <v>0</v>
          </cell>
          <cell r="AQ2559">
            <v>0</v>
          </cell>
          <cell r="AR2559">
            <v>0</v>
          </cell>
          <cell r="BF2559">
            <v>0</v>
          </cell>
          <cell r="BG2559">
            <v>0</v>
          </cell>
          <cell r="BH2559">
            <v>0</v>
          </cell>
          <cell r="BI2559">
            <v>7</v>
          </cell>
          <cell r="BJ2559">
            <v>0</v>
          </cell>
        </row>
        <row r="2560">
          <cell r="D2560" t="str">
            <v>Univerzita Komenského v Bratislave</v>
          </cell>
          <cell r="E2560" t="str">
            <v>Jesseniova lekárska fakulta v Martine</v>
          </cell>
          <cell r="AN2560">
            <v>2</v>
          </cell>
          <cell r="AO2560">
            <v>0</v>
          </cell>
          <cell r="AP2560">
            <v>0</v>
          </cell>
          <cell r="AQ2560">
            <v>0</v>
          </cell>
          <cell r="AR2560">
            <v>2</v>
          </cell>
          <cell r="BF2560">
            <v>6</v>
          </cell>
          <cell r="BG2560">
            <v>20.46</v>
          </cell>
          <cell r="BH2560">
            <v>20.46</v>
          </cell>
          <cell r="BI2560">
            <v>2</v>
          </cell>
          <cell r="BJ2560">
            <v>2</v>
          </cell>
        </row>
        <row r="2561">
          <cell r="D2561" t="str">
            <v>Univerzita Komenského v Bratislave</v>
          </cell>
          <cell r="E2561" t="str">
            <v>Jesseniova lekárska fakulta v Martine</v>
          </cell>
          <cell r="AN2561">
            <v>0</v>
          </cell>
          <cell r="AO2561">
            <v>0</v>
          </cell>
          <cell r="AP2561">
            <v>0</v>
          </cell>
          <cell r="AQ2561">
            <v>0</v>
          </cell>
          <cell r="AR2561">
            <v>0</v>
          </cell>
          <cell r="BF2561">
            <v>0</v>
          </cell>
          <cell r="BG2561">
            <v>0</v>
          </cell>
          <cell r="BH2561">
            <v>0</v>
          </cell>
          <cell r="BI2561">
            <v>3</v>
          </cell>
          <cell r="BJ2561">
            <v>0</v>
          </cell>
        </row>
        <row r="2562">
          <cell r="D2562" t="str">
            <v>Univerzita Komenského v Bratislave</v>
          </cell>
          <cell r="E2562" t="str">
            <v>Jesseniova lekárska fakulta v Martine</v>
          </cell>
          <cell r="AN2562">
            <v>57</v>
          </cell>
          <cell r="AO2562">
            <v>62</v>
          </cell>
          <cell r="AP2562">
            <v>62</v>
          </cell>
          <cell r="AQ2562">
            <v>0</v>
          </cell>
          <cell r="AR2562">
            <v>57</v>
          </cell>
          <cell r="BF2562">
            <v>47.7</v>
          </cell>
          <cell r="BG2562">
            <v>102.55500000000001</v>
          </cell>
          <cell r="BH2562">
            <v>100.11321428571429</v>
          </cell>
          <cell r="BI2562">
            <v>62</v>
          </cell>
          <cell r="BJ2562">
            <v>0</v>
          </cell>
        </row>
        <row r="2563">
          <cell r="D2563" t="str">
            <v>Univerzita Komenského v Bratislave</v>
          </cell>
          <cell r="E2563" t="str">
            <v>Jesseniova lekárska fakulta v Martine</v>
          </cell>
          <cell r="AN2563">
            <v>3</v>
          </cell>
          <cell r="AO2563">
            <v>0</v>
          </cell>
          <cell r="AP2563">
            <v>0</v>
          </cell>
          <cell r="AQ2563">
            <v>0</v>
          </cell>
          <cell r="AR2563">
            <v>3</v>
          </cell>
          <cell r="BF2563">
            <v>9</v>
          </cell>
          <cell r="BG2563">
            <v>30.69</v>
          </cell>
          <cell r="BH2563">
            <v>30.69</v>
          </cell>
          <cell r="BI2563">
            <v>3</v>
          </cell>
          <cell r="BJ2563">
            <v>3</v>
          </cell>
        </row>
        <row r="2564">
          <cell r="D2564" t="str">
            <v>Univerzita Komenského v Bratislave</v>
          </cell>
          <cell r="E2564" t="str">
            <v>Jesseniova lekárska fakulta v Martine</v>
          </cell>
          <cell r="AN2564">
            <v>0</v>
          </cell>
          <cell r="AO2564">
            <v>0</v>
          </cell>
          <cell r="AP2564">
            <v>0</v>
          </cell>
          <cell r="AQ2564">
            <v>0</v>
          </cell>
          <cell r="AR2564">
            <v>0</v>
          </cell>
          <cell r="BF2564">
            <v>0</v>
          </cell>
          <cell r="BG2564">
            <v>0</v>
          </cell>
          <cell r="BH2564">
            <v>0</v>
          </cell>
          <cell r="BI2564">
            <v>22</v>
          </cell>
          <cell r="BJ2564">
            <v>0</v>
          </cell>
        </row>
        <row r="2565">
          <cell r="D2565" t="str">
            <v>Univerzita Komenského v Bratislave</v>
          </cell>
          <cell r="E2565" t="str">
            <v>Jesseniova lekárska fakulta v Martine</v>
          </cell>
          <cell r="AN2565">
            <v>1</v>
          </cell>
          <cell r="AO2565">
            <v>0</v>
          </cell>
          <cell r="AP2565">
            <v>0</v>
          </cell>
          <cell r="AQ2565">
            <v>0</v>
          </cell>
          <cell r="AR2565">
            <v>1</v>
          </cell>
          <cell r="BF2565">
            <v>3</v>
          </cell>
          <cell r="BG2565">
            <v>3.3000000000000003</v>
          </cell>
          <cell r="BH2565">
            <v>3.3000000000000003</v>
          </cell>
          <cell r="BI2565">
            <v>1</v>
          </cell>
          <cell r="BJ2565">
            <v>1</v>
          </cell>
        </row>
        <row r="2566">
          <cell r="D2566" t="str">
            <v>Univerzita Komenského v Bratislave</v>
          </cell>
          <cell r="E2566" t="str">
            <v>Jesseniova lekárska fakulta v Martine</v>
          </cell>
          <cell r="AN2566">
            <v>20</v>
          </cell>
          <cell r="AO2566">
            <v>21</v>
          </cell>
          <cell r="AP2566">
            <v>0</v>
          </cell>
          <cell r="AQ2566">
            <v>0</v>
          </cell>
          <cell r="AR2566">
            <v>20</v>
          </cell>
          <cell r="BF2566">
            <v>18.2</v>
          </cell>
          <cell r="BG2566">
            <v>26.936</v>
          </cell>
          <cell r="BH2566">
            <v>24.781120000000001</v>
          </cell>
          <cell r="BI2566">
            <v>21</v>
          </cell>
          <cell r="BJ2566">
            <v>0</v>
          </cell>
        </row>
        <row r="2567">
          <cell r="D2567" t="str">
            <v>Univerzita Komenského v Bratislave</v>
          </cell>
          <cell r="E2567" t="str">
            <v>Jesseniova lekárska fakulta v Martine</v>
          </cell>
          <cell r="AN2567">
            <v>3</v>
          </cell>
          <cell r="AO2567">
            <v>0</v>
          </cell>
          <cell r="AP2567">
            <v>0</v>
          </cell>
          <cell r="AQ2567">
            <v>0</v>
          </cell>
          <cell r="AR2567">
            <v>3</v>
          </cell>
          <cell r="BF2567">
            <v>9</v>
          </cell>
          <cell r="BG2567">
            <v>30.69</v>
          </cell>
          <cell r="BH2567">
            <v>30.69</v>
          </cell>
          <cell r="BI2567">
            <v>3</v>
          </cell>
          <cell r="BJ2567">
            <v>3</v>
          </cell>
        </row>
        <row r="2568">
          <cell r="D2568" t="str">
            <v>Univerzita Komenského v Bratislave</v>
          </cell>
          <cell r="E2568" t="str">
            <v>Právnická fakulta</v>
          </cell>
          <cell r="AN2568">
            <v>1</v>
          </cell>
          <cell r="AO2568">
            <v>0</v>
          </cell>
          <cell r="AP2568">
            <v>0</v>
          </cell>
          <cell r="AQ2568">
            <v>0</v>
          </cell>
          <cell r="AR2568">
            <v>0</v>
          </cell>
          <cell r="BF2568">
            <v>0</v>
          </cell>
          <cell r="BG2568">
            <v>0</v>
          </cell>
          <cell r="BH2568">
            <v>0</v>
          </cell>
          <cell r="BI2568">
            <v>181</v>
          </cell>
          <cell r="BJ2568">
            <v>0</v>
          </cell>
        </row>
        <row r="2569">
          <cell r="D2569" t="str">
            <v>Univerzita Komenského v Bratislave</v>
          </cell>
          <cell r="E2569" t="str">
            <v>Právnická fakulta</v>
          </cell>
          <cell r="AN2569">
            <v>5</v>
          </cell>
          <cell r="AO2569">
            <v>0</v>
          </cell>
          <cell r="AP2569">
            <v>0</v>
          </cell>
          <cell r="AQ2569">
            <v>0</v>
          </cell>
          <cell r="AR2569">
            <v>5</v>
          </cell>
          <cell r="BF2569">
            <v>20</v>
          </cell>
          <cell r="BG2569">
            <v>22</v>
          </cell>
          <cell r="BH2569">
            <v>22</v>
          </cell>
          <cell r="BI2569">
            <v>5</v>
          </cell>
          <cell r="BJ2569">
            <v>5</v>
          </cell>
        </row>
        <row r="2570">
          <cell r="D2570" t="str">
            <v>Univerzita Komenského v Bratislave</v>
          </cell>
          <cell r="E2570" t="str">
            <v>Právnická fakulta</v>
          </cell>
          <cell r="AN2570">
            <v>6</v>
          </cell>
          <cell r="AO2570">
            <v>0</v>
          </cell>
          <cell r="AP2570">
            <v>0</v>
          </cell>
          <cell r="AQ2570">
            <v>0</v>
          </cell>
          <cell r="AR2570">
            <v>6</v>
          </cell>
          <cell r="BF2570">
            <v>24</v>
          </cell>
          <cell r="BG2570">
            <v>26.400000000000002</v>
          </cell>
          <cell r="BH2570">
            <v>26.400000000000002</v>
          </cell>
          <cell r="BI2570">
            <v>6</v>
          </cell>
          <cell r="BJ2570">
            <v>6</v>
          </cell>
        </row>
        <row r="2571">
          <cell r="D2571" t="str">
            <v>Univerzita Komenského v Bratislave</v>
          </cell>
          <cell r="E2571" t="str">
            <v>Právnická fakulta</v>
          </cell>
          <cell r="AN2571">
            <v>8</v>
          </cell>
          <cell r="AO2571">
            <v>0</v>
          </cell>
          <cell r="AP2571">
            <v>0</v>
          </cell>
          <cell r="AQ2571">
            <v>0</v>
          </cell>
          <cell r="AR2571">
            <v>8</v>
          </cell>
          <cell r="BF2571">
            <v>32</v>
          </cell>
          <cell r="BG2571">
            <v>35.200000000000003</v>
          </cell>
          <cell r="BH2571">
            <v>35.200000000000003</v>
          </cell>
          <cell r="BI2571">
            <v>8</v>
          </cell>
          <cell r="BJ2571">
            <v>8</v>
          </cell>
        </row>
        <row r="2572">
          <cell r="D2572" t="str">
            <v>Univerzita Komenského v Bratislave</v>
          </cell>
          <cell r="E2572" t="str">
            <v>Právnická fakulta</v>
          </cell>
          <cell r="AN2572">
            <v>58</v>
          </cell>
          <cell r="AO2572">
            <v>59</v>
          </cell>
          <cell r="AP2572">
            <v>0</v>
          </cell>
          <cell r="AQ2572">
            <v>0</v>
          </cell>
          <cell r="AR2572">
            <v>58</v>
          </cell>
          <cell r="BF2572">
            <v>87</v>
          </cell>
          <cell r="BG2572">
            <v>88.74</v>
          </cell>
          <cell r="BH2572">
            <v>81.344999999999999</v>
          </cell>
          <cell r="BI2572">
            <v>59</v>
          </cell>
          <cell r="BJ2572">
            <v>0</v>
          </cell>
        </row>
        <row r="2573">
          <cell r="D2573" t="str">
            <v>Univerzita Komenského v Bratislave</v>
          </cell>
          <cell r="E2573" t="str">
            <v>Právnická fakulta</v>
          </cell>
          <cell r="AN2573">
            <v>1097</v>
          </cell>
          <cell r="AO2573">
            <v>1142</v>
          </cell>
          <cell r="AP2573">
            <v>0</v>
          </cell>
          <cell r="AQ2573">
            <v>0</v>
          </cell>
          <cell r="AR2573">
            <v>1097</v>
          </cell>
          <cell r="BF2573">
            <v>915.8</v>
          </cell>
          <cell r="BG2573">
            <v>915.8</v>
          </cell>
          <cell r="BH2573">
            <v>872.27683168316821</v>
          </cell>
          <cell r="BI2573">
            <v>1142</v>
          </cell>
          <cell r="BJ2573">
            <v>0</v>
          </cell>
        </row>
        <row r="2574">
          <cell r="D2574" t="str">
            <v>Univerzita Komenského v Bratislave</v>
          </cell>
          <cell r="E2574" t="str">
            <v>Prírodovedecká fakulta</v>
          </cell>
          <cell r="AN2574">
            <v>10</v>
          </cell>
          <cell r="AO2574">
            <v>11.5</v>
          </cell>
          <cell r="AP2574">
            <v>11.5</v>
          </cell>
          <cell r="AQ2574">
            <v>10</v>
          </cell>
          <cell r="AR2574">
            <v>10</v>
          </cell>
          <cell r="BF2574">
            <v>15</v>
          </cell>
          <cell r="BG2574">
            <v>21.599999999999998</v>
          </cell>
          <cell r="BH2574">
            <v>21.599999999999998</v>
          </cell>
          <cell r="BI2574">
            <v>11.5</v>
          </cell>
          <cell r="BJ2574">
            <v>0</v>
          </cell>
        </row>
        <row r="2575">
          <cell r="D2575" t="str">
            <v>Univerzita Komenského v Bratislave</v>
          </cell>
          <cell r="E2575" t="str">
            <v>Prírodovedecká fakulta</v>
          </cell>
          <cell r="AN2575">
            <v>0</v>
          </cell>
          <cell r="AO2575">
            <v>0</v>
          </cell>
          <cell r="AP2575">
            <v>0</v>
          </cell>
          <cell r="AQ2575">
            <v>0</v>
          </cell>
          <cell r="AR2575">
            <v>0</v>
          </cell>
          <cell r="BF2575">
            <v>0</v>
          </cell>
          <cell r="BG2575">
            <v>0</v>
          </cell>
          <cell r="BH2575">
            <v>0</v>
          </cell>
          <cell r="BI2575">
            <v>1</v>
          </cell>
          <cell r="BJ2575">
            <v>0</v>
          </cell>
        </row>
        <row r="2576">
          <cell r="D2576" t="str">
            <v>Univerzita Komenského v Bratislave</v>
          </cell>
          <cell r="E2576" t="str">
            <v>Prírodovedecká fakulta</v>
          </cell>
          <cell r="AN2576">
            <v>5</v>
          </cell>
          <cell r="AO2576">
            <v>0</v>
          </cell>
          <cell r="AP2576">
            <v>0</v>
          </cell>
          <cell r="AQ2576">
            <v>0</v>
          </cell>
          <cell r="AR2576">
            <v>5</v>
          </cell>
          <cell r="BF2576">
            <v>15</v>
          </cell>
          <cell r="BG2576">
            <v>31.95</v>
          </cell>
          <cell r="BH2576">
            <v>21.3</v>
          </cell>
          <cell r="BI2576">
            <v>5</v>
          </cell>
          <cell r="BJ2576">
            <v>5</v>
          </cell>
        </row>
        <row r="2577">
          <cell r="D2577" t="str">
            <v>Univerzita Komenského v Bratislave</v>
          </cell>
          <cell r="E2577" t="str">
            <v>Prírodovedecká fakulta</v>
          </cell>
          <cell r="AN2577">
            <v>0</v>
          </cell>
          <cell r="AO2577">
            <v>0</v>
          </cell>
          <cell r="AP2577">
            <v>0</v>
          </cell>
          <cell r="AQ2577">
            <v>0</v>
          </cell>
          <cell r="AR2577">
            <v>0</v>
          </cell>
          <cell r="BF2577">
            <v>0</v>
          </cell>
          <cell r="BG2577">
            <v>0</v>
          </cell>
          <cell r="BH2577">
            <v>0</v>
          </cell>
          <cell r="BI2577">
            <v>2</v>
          </cell>
          <cell r="BJ2577">
            <v>0</v>
          </cell>
        </row>
        <row r="2578">
          <cell r="D2578" t="str">
            <v>Univerzita Komenského v Bratislave</v>
          </cell>
          <cell r="E2578" t="str">
            <v>Prírodovedecká fakulta</v>
          </cell>
          <cell r="AN2578">
            <v>33</v>
          </cell>
          <cell r="AO2578">
            <v>37</v>
          </cell>
          <cell r="AP2578">
            <v>0</v>
          </cell>
          <cell r="AQ2578">
            <v>0</v>
          </cell>
          <cell r="AR2578">
            <v>33</v>
          </cell>
          <cell r="BF2578">
            <v>49.5</v>
          </cell>
          <cell r="BG2578">
            <v>73.260000000000005</v>
          </cell>
          <cell r="BH2578">
            <v>65.12</v>
          </cell>
          <cell r="BI2578">
            <v>37</v>
          </cell>
          <cell r="BJ2578">
            <v>0</v>
          </cell>
        </row>
        <row r="2579">
          <cell r="D2579" t="str">
            <v>Univerzita Komenského v Bratislave</v>
          </cell>
          <cell r="E2579" t="str">
            <v>Prírodovedecká fakulta</v>
          </cell>
          <cell r="AN2579">
            <v>65</v>
          </cell>
          <cell r="AO2579">
            <v>73</v>
          </cell>
          <cell r="AP2579">
            <v>73</v>
          </cell>
          <cell r="AQ2579">
            <v>65</v>
          </cell>
          <cell r="AR2579">
            <v>65</v>
          </cell>
          <cell r="BF2579">
            <v>56.599999999999994</v>
          </cell>
          <cell r="BG2579">
            <v>83.767999999999986</v>
          </cell>
          <cell r="BH2579">
            <v>83.767999999999986</v>
          </cell>
          <cell r="BI2579">
            <v>73</v>
          </cell>
          <cell r="BJ2579">
            <v>0</v>
          </cell>
        </row>
        <row r="2580">
          <cell r="D2580" t="str">
            <v>Univerzita Komenského v Bratislave</v>
          </cell>
          <cell r="E2580" t="str">
            <v>Prírodovedecká fakulta</v>
          </cell>
          <cell r="AN2580">
            <v>6</v>
          </cell>
          <cell r="AO2580">
            <v>0</v>
          </cell>
          <cell r="AP2580">
            <v>0</v>
          </cell>
          <cell r="AQ2580">
            <v>6</v>
          </cell>
          <cell r="AR2580">
            <v>6</v>
          </cell>
          <cell r="BF2580">
            <v>18</v>
          </cell>
          <cell r="BG2580">
            <v>38.339999999999996</v>
          </cell>
          <cell r="BH2580">
            <v>38.339999999999996</v>
          </cell>
          <cell r="BI2580">
            <v>6</v>
          </cell>
          <cell r="BJ2580">
            <v>6</v>
          </cell>
        </row>
        <row r="2581">
          <cell r="D2581" t="str">
            <v>Univerzita Komenského v Bratislave</v>
          </cell>
          <cell r="E2581" t="str">
            <v>Prírodovedecká fakulta</v>
          </cell>
          <cell r="AN2581">
            <v>3</v>
          </cell>
          <cell r="AO2581">
            <v>0</v>
          </cell>
          <cell r="AP2581">
            <v>0</v>
          </cell>
          <cell r="AQ2581">
            <v>3</v>
          </cell>
          <cell r="AR2581">
            <v>3</v>
          </cell>
          <cell r="BF2581">
            <v>9</v>
          </cell>
          <cell r="BG2581">
            <v>19.169999999999998</v>
          </cell>
          <cell r="BH2581">
            <v>19.169999999999998</v>
          </cell>
          <cell r="BI2581">
            <v>3</v>
          </cell>
          <cell r="BJ2581">
            <v>3</v>
          </cell>
        </row>
        <row r="2582">
          <cell r="D2582" t="str">
            <v>Univerzita Komenského v Bratislave</v>
          </cell>
          <cell r="E2582" t="str">
            <v>Prírodovedecká fakulta</v>
          </cell>
          <cell r="AN2582">
            <v>3</v>
          </cell>
          <cell r="AO2582">
            <v>0</v>
          </cell>
          <cell r="AP2582">
            <v>0</v>
          </cell>
          <cell r="AQ2582">
            <v>3</v>
          </cell>
          <cell r="AR2582">
            <v>3</v>
          </cell>
          <cell r="BF2582">
            <v>9</v>
          </cell>
          <cell r="BG2582">
            <v>19.169999999999998</v>
          </cell>
          <cell r="BH2582">
            <v>19.169999999999998</v>
          </cell>
          <cell r="BI2582">
            <v>3</v>
          </cell>
          <cell r="BJ2582">
            <v>3</v>
          </cell>
        </row>
        <row r="2583">
          <cell r="D2583" t="str">
            <v>Univerzita Komenského v Bratislave</v>
          </cell>
          <cell r="E2583" t="str">
            <v>Prírodovedecká fakulta</v>
          </cell>
          <cell r="AN2583">
            <v>4</v>
          </cell>
          <cell r="AO2583">
            <v>0</v>
          </cell>
          <cell r="AP2583">
            <v>0</v>
          </cell>
          <cell r="AQ2583">
            <v>0</v>
          </cell>
          <cell r="AR2583">
            <v>4</v>
          </cell>
          <cell r="BF2583">
            <v>12</v>
          </cell>
          <cell r="BG2583">
            <v>25.56</v>
          </cell>
          <cell r="BH2583">
            <v>20.448</v>
          </cell>
          <cell r="BI2583">
            <v>4</v>
          </cell>
          <cell r="BJ2583">
            <v>4</v>
          </cell>
        </row>
        <row r="2584">
          <cell r="D2584" t="str">
            <v>Univerzita Komenského v Bratislave</v>
          </cell>
          <cell r="E2584" t="str">
            <v>Prírodovedecká fakulta</v>
          </cell>
          <cell r="AN2584">
            <v>6</v>
          </cell>
          <cell r="AO2584">
            <v>0</v>
          </cell>
          <cell r="AP2584">
            <v>0</v>
          </cell>
          <cell r="AQ2584">
            <v>6</v>
          </cell>
          <cell r="AR2584">
            <v>6</v>
          </cell>
          <cell r="BF2584">
            <v>18</v>
          </cell>
          <cell r="BG2584">
            <v>38.339999999999996</v>
          </cell>
          <cell r="BH2584">
            <v>38.339999999999996</v>
          </cell>
          <cell r="BI2584">
            <v>6</v>
          </cell>
          <cell r="BJ2584">
            <v>6</v>
          </cell>
        </row>
        <row r="2585">
          <cell r="D2585" t="str">
            <v>Univerzita Komenského v Bratislave</v>
          </cell>
          <cell r="E2585" t="str">
            <v>Prírodovedecká fakulta</v>
          </cell>
          <cell r="AN2585">
            <v>51</v>
          </cell>
          <cell r="AO2585">
            <v>62</v>
          </cell>
          <cell r="AP2585">
            <v>62</v>
          </cell>
          <cell r="AQ2585">
            <v>51</v>
          </cell>
          <cell r="AR2585">
            <v>51</v>
          </cell>
          <cell r="BF2585">
            <v>41.099999999999994</v>
          </cell>
          <cell r="BG2585">
            <v>60.827999999999989</v>
          </cell>
          <cell r="BH2585">
            <v>60.827999999999989</v>
          </cell>
          <cell r="BI2585">
            <v>62</v>
          </cell>
          <cell r="BJ2585">
            <v>0</v>
          </cell>
        </row>
        <row r="2586">
          <cell r="D2586" t="str">
            <v>Univerzita Komenského v Bratislave</v>
          </cell>
          <cell r="E2586" t="str">
            <v>Prírodovedecká fakulta</v>
          </cell>
          <cell r="AN2586">
            <v>0</v>
          </cell>
          <cell r="AO2586">
            <v>0.5</v>
          </cell>
          <cell r="AP2586">
            <v>0</v>
          </cell>
          <cell r="AQ2586">
            <v>0</v>
          </cell>
          <cell r="AR2586">
            <v>0</v>
          </cell>
          <cell r="BF2586">
            <v>0</v>
          </cell>
          <cell r="BG2586">
            <v>0</v>
          </cell>
          <cell r="BH2586">
            <v>0</v>
          </cell>
          <cell r="BI2586">
            <v>0.5</v>
          </cell>
          <cell r="BJ2586">
            <v>0</v>
          </cell>
        </row>
        <row r="2587">
          <cell r="D2587" t="str">
            <v>Univerzita Komenského v Bratislave</v>
          </cell>
          <cell r="E2587" t="str">
            <v>Prírodovedecká fakulta</v>
          </cell>
          <cell r="AN2587">
            <v>0</v>
          </cell>
          <cell r="AO2587">
            <v>0</v>
          </cell>
          <cell r="AP2587">
            <v>0</v>
          </cell>
          <cell r="AQ2587">
            <v>0</v>
          </cell>
          <cell r="AR2587">
            <v>0</v>
          </cell>
          <cell r="BF2587">
            <v>0</v>
          </cell>
          <cell r="BG2587">
            <v>0</v>
          </cell>
          <cell r="BH2587">
            <v>0</v>
          </cell>
          <cell r="BI2587">
            <v>9</v>
          </cell>
          <cell r="BJ2587">
            <v>0</v>
          </cell>
        </row>
        <row r="2588">
          <cell r="D2588" t="str">
            <v>Univerzita Komenského v Bratislave</v>
          </cell>
          <cell r="E2588" t="str">
            <v>Prírodovedecká fakulta</v>
          </cell>
          <cell r="AN2588">
            <v>35</v>
          </cell>
          <cell r="AO2588">
            <v>38</v>
          </cell>
          <cell r="AP2588">
            <v>38</v>
          </cell>
          <cell r="AQ2588">
            <v>35</v>
          </cell>
          <cell r="AR2588">
            <v>35</v>
          </cell>
          <cell r="BF2588">
            <v>52.5</v>
          </cell>
          <cell r="BG2588">
            <v>77.7</v>
          </cell>
          <cell r="BH2588">
            <v>73.129411764705878</v>
          </cell>
          <cell r="BI2588">
            <v>38</v>
          </cell>
          <cell r="BJ2588">
            <v>0</v>
          </cell>
        </row>
        <row r="2589">
          <cell r="D2589" t="str">
            <v>Univerzita Komenského v Bratislave</v>
          </cell>
          <cell r="E2589" t="str">
            <v>Prírodovedecká fakulta</v>
          </cell>
          <cell r="AN2589">
            <v>8</v>
          </cell>
          <cell r="AO2589">
            <v>8</v>
          </cell>
          <cell r="AP2589">
            <v>8</v>
          </cell>
          <cell r="AQ2589">
            <v>8</v>
          </cell>
          <cell r="AR2589">
            <v>8</v>
          </cell>
          <cell r="BF2589">
            <v>12</v>
          </cell>
          <cell r="BG2589">
            <v>17.759999999999998</v>
          </cell>
          <cell r="BH2589">
            <v>17.759999999999998</v>
          </cell>
          <cell r="BI2589">
            <v>8</v>
          </cell>
          <cell r="BJ2589">
            <v>0</v>
          </cell>
        </row>
        <row r="2590">
          <cell r="D2590" t="str">
            <v>Univerzita Komenského v Bratislave</v>
          </cell>
          <cell r="E2590" t="str">
            <v>Prírodovedecká fakulta</v>
          </cell>
          <cell r="AN2590">
            <v>29</v>
          </cell>
          <cell r="AO2590">
            <v>34</v>
          </cell>
          <cell r="AP2590">
            <v>34</v>
          </cell>
          <cell r="AQ2590">
            <v>29</v>
          </cell>
          <cell r="AR2590">
            <v>29</v>
          </cell>
          <cell r="BF2590">
            <v>24.2</v>
          </cell>
          <cell r="BG2590">
            <v>34.847999999999999</v>
          </cell>
          <cell r="BH2590">
            <v>34.847999999999999</v>
          </cell>
          <cell r="BI2590">
            <v>34</v>
          </cell>
          <cell r="BJ2590">
            <v>0</v>
          </cell>
        </row>
        <row r="2591">
          <cell r="D2591" t="str">
            <v>Univerzita Komenského v Bratislave</v>
          </cell>
          <cell r="E2591" t="str">
            <v>Prírodovedecká fakulta</v>
          </cell>
          <cell r="AN2591">
            <v>16</v>
          </cell>
          <cell r="AO2591">
            <v>20</v>
          </cell>
          <cell r="AP2591">
            <v>20</v>
          </cell>
          <cell r="AQ2591">
            <v>16</v>
          </cell>
          <cell r="AR2591">
            <v>16</v>
          </cell>
          <cell r="BF2591">
            <v>13.3</v>
          </cell>
          <cell r="BG2591">
            <v>19.684000000000001</v>
          </cell>
          <cell r="BH2591">
            <v>19.684000000000001</v>
          </cell>
          <cell r="BI2591">
            <v>20</v>
          </cell>
          <cell r="BJ2591">
            <v>0</v>
          </cell>
        </row>
        <row r="2592">
          <cell r="D2592" t="str">
            <v>Univerzita Komenského v Bratislave</v>
          </cell>
          <cell r="E2592" t="str">
            <v>Prírodovedecká fakulta</v>
          </cell>
          <cell r="AN2592">
            <v>10</v>
          </cell>
          <cell r="AO2592">
            <v>11</v>
          </cell>
          <cell r="AP2592">
            <v>11</v>
          </cell>
          <cell r="AQ2592">
            <v>10</v>
          </cell>
          <cell r="AR2592">
            <v>10</v>
          </cell>
          <cell r="BF2592">
            <v>8.5</v>
          </cell>
          <cell r="BG2592">
            <v>12.58</v>
          </cell>
          <cell r="BH2592">
            <v>12.58</v>
          </cell>
          <cell r="BI2592">
            <v>11</v>
          </cell>
          <cell r="BJ2592">
            <v>0</v>
          </cell>
        </row>
        <row r="2593">
          <cell r="D2593" t="str">
            <v>Univerzita Komenského v Bratislave</v>
          </cell>
          <cell r="E2593" t="str">
            <v>Prírodovedecká fakulta</v>
          </cell>
          <cell r="AN2593">
            <v>68</v>
          </cell>
          <cell r="AO2593">
            <v>69</v>
          </cell>
          <cell r="AP2593">
            <v>69</v>
          </cell>
          <cell r="AQ2593">
            <v>68</v>
          </cell>
          <cell r="AR2593">
            <v>68</v>
          </cell>
          <cell r="BF2593">
            <v>58.099999999999994</v>
          </cell>
          <cell r="BG2593">
            <v>85.987999999999985</v>
          </cell>
          <cell r="BH2593">
            <v>85.987999999999985</v>
          </cell>
          <cell r="BI2593">
            <v>69</v>
          </cell>
          <cell r="BJ2593">
            <v>0</v>
          </cell>
        </row>
        <row r="2594">
          <cell r="D2594" t="str">
            <v>Univerzita Komenského v Bratislave</v>
          </cell>
          <cell r="E2594" t="str">
            <v>Prírodovedecká fakulta</v>
          </cell>
          <cell r="AN2594">
            <v>43</v>
          </cell>
          <cell r="AO2594">
            <v>48</v>
          </cell>
          <cell r="AP2594">
            <v>48</v>
          </cell>
          <cell r="AQ2594">
            <v>43</v>
          </cell>
          <cell r="AR2594">
            <v>43</v>
          </cell>
          <cell r="BF2594">
            <v>34.9</v>
          </cell>
          <cell r="BG2594">
            <v>51.651999999999994</v>
          </cell>
          <cell r="BH2594">
            <v>51.651999999999994</v>
          </cell>
          <cell r="BI2594">
            <v>48</v>
          </cell>
          <cell r="BJ2594">
            <v>0</v>
          </cell>
        </row>
        <row r="2595">
          <cell r="D2595" t="str">
            <v>Univerzita Komenského v Bratislave</v>
          </cell>
          <cell r="E2595" t="str">
            <v>Prírodovedecká fakulta</v>
          </cell>
          <cell r="AN2595">
            <v>24</v>
          </cell>
          <cell r="AO2595">
            <v>26</v>
          </cell>
          <cell r="AP2595">
            <v>26</v>
          </cell>
          <cell r="AQ2595">
            <v>24</v>
          </cell>
          <cell r="AR2595">
            <v>24</v>
          </cell>
          <cell r="BF2595">
            <v>20.399999999999999</v>
          </cell>
          <cell r="BG2595">
            <v>30.191999999999997</v>
          </cell>
          <cell r="BH2595">
            <v>30.191999999999997</v>
          </cell>
          <cell r="BI2595">
            <v>26</v>
          </cell>
          <cell r="BJ2595">
            <v>0</v>
          </cell>
        </row>
        <row r="2596">
          <cell r="D2596" t="str">
            <v>Univerzita Komenského v Bratislave</v>
          </cell>
          <cell r="E2596" t="str">
            <v>Prírodovedecká fakulta</v>
          </cell>
          <cell r="AN2596">
            <v>15</v>
          </cell>
          <cell r="AO2596">
            <v>17</v>
          </cell>
          <cell r="AP2596">
            <v>17</v>
          </cell>
          <cell r="AQ2596">
            <v>15</v>
          </cell>
          <cell r="AR2596">
            <v>15</v>
          </cell>
          <cell r="BF2596">
            <v>12.6</v>
          </cell>
          <cell r="BG2596">
            <v>18.648</v>
          </cell>
          <cell r="BH2596">
            <v>18.648</v>
          </cell>
          <cell r="BI2596">
            <v>17</v>
          </cell>
          <cell r="BJ2596">
            <v>0</v>
          </cell>
        </row>
        <row r="2597">
          <cell r="D2597" t="str">
            <v>Univerzita Komenského v Bratislave</v>
          </cell>
          <cell r="E2597" t="str">
            <v>Prírodovedecká fakulta</v>
          </cell>
          <cell r="AN2597">
            <v>3</v>
          </cell>
          <cell r="AO2597">
            <v>5</v>
          </cell>
          <cell r="AP2597">
            <v>0</v>
          </cell>
          <cell r="AQ2597">
            <v>0</v>
          </cell>
          <cell r="AR2597">
            <v>3</v>
          </cell>
          <cell r="BF2597">
            <v>2.7</v>
          </cell>
          <cell r="BG2597">
            <v>3.996</v>
          </cell>
          <cell r="BH2597">
            <v>3.4560000000000004</v>
          </cell>
          <cell r="BI2597">
            <v>5</v>
          </cell>
          <cell r="BJ2597">
            <v>0</v>
          </cell>
        </row>
        <row r="2598">
          <cell r="D2598" t="str">
            <v>Univerzita Komenského v Bratislave</v>
          </cell>
          <cell r="E2598" t="str">
            <v>Prírodovedecká fakulta</v>
          </cell>
          <cell r="AN2598">
            <v>7</v>
          </cell>
          <cell r="AO2598">
            <v>8</v>
          </cell>
          <cell r="AP2598">
            <v>8</v>
          </cell>
          <cell r="AQ2598">
            <v>7</v>
          </cell>
          <cell r="AR2598">
            <v>7</v>
          </cell>
          <cell r="BF2598">
            <v>10.5</v>
          </cell>
          <cell r="BG2598">
            <v>15.54</v>
          </cell>
          <cell r="BH2598">
            <v>15.54</v>
          </cell>
          <cell r="BI2598">
            <v>8</v>
          </cell>
          <cell r="BJ2598">
            <v>0</v>
          </cell>
        </row>
        <row r="2599">
          <cell r="D2599" t="str">
            <v>Univerzita Komenského v Bratislave</v>
          </cell>
          <cell r="E2599" t="str">
            <v>Prírodovedecká fakulta</v>
          </cell>
          <cell r="AN2599">
            <v>0</v>
          </cell>
          <cell r="AO2599">
            <v>0</v>
          </cell>
          <cell r="AP2599">
            <v>0</v>
          </cell>
          <cell r="AQ2599">
            <v>0</v>
          </cell>
          <cell r="AR2599">
            <v>0</v>
          </cell>
          <cell r="BF2599">
            <v>0</v>
          </cell>
          <cell r="BG2599">
            <v>0</v>
          </cell>
          <cell r="BH2599">
            <v>0</v>
          </cell>
          <cell r="BI2599">
            <v>2</v>
          </cell>
          <cell r="BJ2599">
            <v>0</v>
          </cell>
        </row>
        <row r="2600">
          <cell r="D2600" t="str">
            <v>Univerzita Komenského v Bratislave</v>
          </cell>
          <cell r="E2600" t="str">
            <v>Fakulta managementu</v>
          </cell>
          <cell r="AN2600">
            <v>0</v>
          </cell>
          <cell r="AO2600">
            <v>0</v>
          </cell>
          <cell r="AP2600">
            <v>0</v>
          </cell>
          <cell r="AQ2600">
            <v>0</v>
          </cell>
          <cell r="AR2600">
            <v>0</v>
          </cell>
          <cell r="BF2600">
            <v>0</v>
          </cell>
          <cell r="BG2600">
            <v>0</v>
          </cell>
          <cell r="BH2600">
            <v>0</v>
          </cell>
          <cell r="BI2600">
            <v>475</v>
          </cell>
          <cell r="BJ2600">
            <v>0</v>
          </cell>
        </row>
        <row r="2601">
          <cell r="D2601" t="str">
            <v>Univerzita Komenského v Bratislave</v>
          </cell>
          <cell r="E2601" t="str">
            <v>Fakulta managementu</v>
          </cell>
          <cell r="AN2601">
            <v>26</v>
          </cell>
          <cell r="AO2601">
            <v>0</v>
          </cell>
          <cell r="AP2601">
            <v>0</v>
          </cell>
          <cell r="AQ2601">
            <v>0</v>
          </cell>
          <cell r="AR2601">
            <v>26</v>
          </cell>
          <cell r="BF2601">
            <v>104</v>
          </cell>
          <cell r="BG2601">
            <v>114.4</v>
          </cell>
          <cell r="BH2601">
            <v>114.4</v>
          </cell>
          <cell r="BI2601">
            <v>26</v>
          </cell>
          <cell r="BJ2601">
            <v>26</v>
          </cell>
        </row>
        <row r="2602">
          <cell r="D2602" t="str">
            <v>Univerzita Komenského v Bratislave</v>
          </cell>
          <cell r="E2602" t="str">
            <v>Fakulta managementu</v>
          </cell>
          <cell r="AN2602">
            <v>13</v>
          </cell>
          <cell r="AO2602">
            <v>13</v>
          </cell>
          <cell r="AP2602">
            <v>0</v>
          </cell>
          <cell r="AQ2602">
            <v>0</v>
          </cell>
          <cell r="AR2602">
            <v>13</v>
          </cell>
          <cell r="BF2602">
            <v>10.6</v>
          </cell>
          <cell r="BG2602">
            <v>11.023999999999999</v>
          </cell>
          <cell r="BH2602">
            <v>10.53143829787234</v>
          </cell>
          <cell r="BI2602">
            <v>13</v>
          </cell>
          <cell r="BJ2602">
            <v>0</v>
          </cell>
        </row>
        <row r="2603">
          <cell r="D2603" t="str">
            <v>Univerzita Komenského v Bratislave</v>
          </cell>
          <cell r="E2603" t="str">
            <v>Fakulta sociálnych a ekonomických vied</v>
          </cell>
          <cell r="AN2603">
            <v>12</v>
          </cell>
          <cell r="AO2603">
            <v>0</v>
          </cell>
          <cell r="AP2603">
            <v>0</v>
          </cell>
          <cell r="AQ2603">
            <v>0</v>
          </cell>
          <cell r="AR2603">
            <v>12</v>
          </cell>
          <cell r="BF2603">
            <v>48</v>
          </cell>
          <cell r="BG2603">
            <v>52.800000000000004</v>
          </cell>
          <cell r="BH2603">
            <v>52.800000000000004</v>
          </cell>
          <cell r="BI2603">
            <v>12</v>
          </cell>
          <cell r="BJ2603">
            <v>12</v>
          </cell>
        </row>
        <row r="2604">
          <cell r="D2604" t="str">
            <v>Univerzita Komenského v Bratislave</v>
          </cell>
          <cell r="E2604" t="str">
            <v>Fakulta sociálnych a ekonomických vied</v>
          </cell>
          <cell r="AN2604">
            <v>7</v>
          </cell>
          <cell r="AO2604">
            <v>0</v>
          </cell>
          <cell r="AP2604">
            <v>0</v>
          </cell>
          <cell r="AQ2604">
            <v>0</v>
          </cell>
          <cell r="AR2604">
            <v>7</v>
          </cell>
          <cell r="BF2604">
            <v>28</v>
          </cell>
          <cell r="BG2604">
            <v>30.800000000000004</v>
          </cell>
          <cell r="BH2604">
            <v>30.800000000000004</v>
          </cell>
          <cell r="BI2604">
            <v>7</v>
          </cell>
          <cell r="BJ2604">
            <v>7</v>
          </cell>
        </row>
        <row r="2605">
          <cell r="D2605" t="str">
            <v>Univerzita Komenského v Bratislave</v>
          </cell>
          <cell r="E2605" t="str">
            <v>Fakulta sociálnych a ekonomických vied</v>
          </cell>
          <cell r="AN2605">
            <v>16</v>
          </cell>
          <cell r="AO2605">
            <v>0</v>
          </cell>
          <cell r="AP2605">
            <v>0</v>
          </cell>
          <cell r="AQ2605">
            <v>0</v>
          </cell>
          <cell r="AR2605">
            <v>16</v>
          </cell>
          <cell r="BF2605">
            <v>64</v>
          </cell>
          <cell r="BG2605">
            <v>70.400000000000006</v>
          </cell>
          <cell r="BH2605">
            <v>70.400000000000006</v>
          </cell>
          <cell r="BI2605">
            <v>16</v>
          </cell>
          <cell r="BJ2605">
            <v>16</v>
          </cell>
        </row>
        <row r="2606">
          <cell r="D2606" t="str">
            <v>Univerzita Komenského v Bratislave</v>
          </cell>
          <cell r="E2606" t="str">
            <v>Fakulta sociálnych a ekonomických vied</v>
          </cell>
          <cell r="AN2606">
            <v>11</v>
          </cell>
          <cell r="AO2606">
            <v>15</v>
          </cell>
          <cell r="AP2606">
            <v>0</v>
          </cell>
          <cell r="AQ2606">
            <v>0</v>
          </cell>
          <cell r="AR2606">
            <v>11</v>
          </cell>
          <cell r="BF2606">
            <v>16.5</v>
          </cell>
          <cell r="BG2606">
            <v>17.16</v>
          </cell>
          <cell r="BH2606">
            <v>15.353684210526316</v>
          </cell>
          <cell r="BI2606">
            <v>15</v>
          </cell>
          <cell r="BJ2606">
            <v>0</v>
          </cell>
        </row>
        <row r="2607">
          <cell r="D2607" t="str">
            <v>Univerzita Komenského v Bratislave</v>
          </cell>
          <cell r="E2607" t="str">
            <v>Fakulta sociálnych a ekonomických vied</v>
          </cell>
          <cell r="AN2607">
            <v>70</v>
          </cell>
          <cell r="AO2607">
            <v>74</v>
          </cell>
          <cell r="AP2607">
            <v>0</v>
          </cell>
          <cell r="AQ2607">
            <v>0</v>
          </cell>
          <cell r="AR2607">
            <v>70</v>
          </cell>
          <cell r="BF2607">
            <v>105</v>
          </cell>
          <cell r="BG2607">
            <v>105</v>
          </cell>
          <cell r="BH2607">
            <v>92.5</v>
          </cell>
          <cell r="BI2607">
            <v>74</v>
          </cell>
          <cell r="BJ2607">
            <v>0</v>
          </cell>
        </row>
        <row r="2608">
          <cell r="D2608" t="str">
            <v>Univerzita Komenského v Bratislave</v>
          </cell>
          <cell r="E2608" t="str">
            <v>Fakulta sociálnych a ekonomických vied</v>
          </cell>
          <cell r="AN2608">
            <v>77</v>
          </cell>
          <cell r="AO2608">
            <v>79</v>
          </cell>
          <cell r="AP2608">
            <v>0</v>
          </cell>
          <cell r="AQ2608">
            <v>0</v>
          </cell>
          <cell r="AR2608">
            <v>77</v>
          </cell>
          <cell r="BF2608">
            <v>60.199999999999996</v>
          </cell>
          <cell r="BG2608">
            <v>60.199999999999996</v>
          </cell>
          <cell r="BH2608">
            <v>60.199999999999996</v>
          </cell>
          <cell r="BI2608">
            <v>79</v>
          </cell>
          <cell r="BJ2608">
            <v>0</v>
          </cell>
        </row>
        <row r="2609">
          <cell r="D2609" t="str">
            <v>Vysoká škola zdravotníctva a sociálnej práce sv. Alžbety v Bratislave, n. o.</v>
          </cell>
          <cell r="E2609">
            <v>0</v>
          </cell>
          <cell r="AN2609">
            <v>52</v>
          </cell>
          <cell r="AO2609">
            <v>0</v>
          </cell>
          <cell r="AP2609">
            <v>0</v>
          </cell>
          <cell r="AQ2609">
            <v>0</v>
          </cell>
          <cell r="AR2609">
            <v>0</v>
          </cell>
          <cell r="BF2609">
            <v>0</v>
          </cell>
          <cell r="BG2609">
            <v>0</v>
          </cell>
          <cell r="BH2609">
            <v>0</v>
          </cell>
          <cell r="BI2609">
            <v>52</v>
          </cell>
          <cell r="BJ2609">
            <v>0</v>
          </cell>
        </row>
        <row r="2610">
          <cell r="D2610" t="str">
            <v>Vysoká škola zdravotníctva a sociálnej práce sv. Alžbety v Bratislave, n. o.</v>
          </cell>
          <cell r="E2610">
            <v>0</v>
          </cell>
          <cell r="AN2610">
            <v>23</v>
          </cell>
          <cell r="AO2610">
            <v>0</v>
          </cell>
          <cell r="AP2610">
            <v>0</v>
          </cell>
          <cell r="AQ2610">
            <v>0</v>
          </cell>
          <cell r="AR2610">
            <v>0</v>
          </cell>
          <cell r="BF2610">
            <v>0</v>
          </cell>
          <cell r="BG2610">
            <v>0</v>
          </cell>
          <cell r="BH2610">
            <v>0</v>
          </cell>
          <cell r="BI2610">
            <v>23</v>
          </cell>
          <cell r="BJ2610">
            <v>0</v>
          </cell>
        </row>
        <row r="2611">
          <cell r="D2611" t="str">
            <v>Vysoká škola zdravotníctva a sociálnej práce sv. Alžbety v Bratislave, n. o.</v>
          </cell>
          <cell r="E2611">
            <v>0</v>
          </cell>
          <cell r="AN2611">
            <v>123</v>
          </cell>
          <cell r="AO2611">
            <v>123</v>
          </cell>
          <cell r="AP2611">
            <v>0</v>
          </cell>
          <cell r="AQ2611">
            <v>0</v>
          </cell>
          <cell r="AR2611">
            <v>123</v>
          </cell>
          <cell r="BF2611">
            <v>106.5</v>
          </cell>
          <cell r="BG2611">
            <v>228.97499999999999</v>
          </cell>
          <cell r="BH2611">
            <v>130.84285714285713</v>
          </cell>
          <cell r="BI2611">
            <v>123</v>
          </cell>
          <cell r="BJ2611">
            <v>0</v>
          </cell>
        </row>
        <row r="2612">
          <cell r="D2612" t="str">
            <v>Vysoká škola zdravotníctva a sociálnej práce sv. Alžbety v Bratislave, n. o.</v>
          </cell>
          <cell r="E2612">
            <v>0</v>
          </cell>
          <cell r="AN2612">
            <v>15</v>
          </cell>
          <cell r="AO2612">
            <v>0</v>
          </cell>
          <cell r="AP2612">
            <v>0</v>
          </cell>
          <cell r="AQ2612">
            <v>0</v>
          </cell>
          <cell r="AR2612">
            <v>0</v>
          </cell>
          <cell r="BF2612">
            <v>0</v>
          </cell>
          <cell r="BG2612">
            <v>0</v>
          </cell>
          <cell r="BH2612">
            <v>0</v>
          </cell>
          <cell r="BI2612">
            <v>15</v>
          </cell>
          <cell r="BJ2612">
            <v>0</v>
          </cell>
        </row>
        <row r="2613">
          <cell r="D2613" t="str">
            <v>Slovenská technická univerzita v Bratislave</v>
          </cell>
          <cell r="E2613" t="str">
            <v>Fakulta informatiky a informačných technológií</v>
          </cell>
          <cell r="AN2613">
            <v>3</v>
          </cell>
          <cell r="AO2613">
            <v>4</v>
          </cell>
          <cell r="AP2613">
            <v>4</v>
          </cell>
          <cell r="AQ2613">
            <v>3</v>
          </cell>
          <cell r="AR2613">
            <v>3</v>
          </cell>
          <cell r="BF2613">
            <v>4.5</v>
          </cell>
          <cell r="BG2613">
            <v>6.66</v>
          </cell>
          <cell r="BH2613">
            <v>6.4975609756097557</v>
          </cell>
          <cell r="BI2613">
            <v>4</v>
          </cell>
          <cell r="BJ2613">
            <v>0</v>
          </cell>
        </row>
        <row r="2614">
          <cell r="D2614" t="str">
            <v>Žilinská univerzita v Žiline</v>
          </cell>
          <cell r="E2614" t="str">
            <v>Fakulta prevádzky a ekonomiky dopravy a spojov</v>
          </cell>
          <cell r="AN2614">
            <v>13</v>
          </cell>
          <cell r="AO2614">
            <v>0</v>
          </cell>
          <cell r="AP2614">
            <v>0</v>
          </cell>
          <cell r="AQ2614">
            <v>0</v>
          </cell>
          <cell r="AR2614">
            <v>13</v>
          </cell>
          <cell r="BF2614">
            <v>52</v>
          </cell>
          <cell r="BG2614">
            <v>110.75999999999999</v>
          </cell>
          <cell r="BH2614">
            <v>92.3</v>
          </cell>
          <cell r="BI2614">
            <v>13</v>
          </cell>
          <cell r="BJ2614">
            <v>13</v>
          </cell>
        </row>
        <row r="2615">
          <cell r="D2615" t="str">
            <v>Žilinská univerzita v Žiline</v>
          </cell>
          <cell r="E2615" t="str">
            <v>Fakulta bezpečnostného inžinierstva</v>
          </cell>
          <cell r="AN2615">
            <v>0</v>
          </cell>
          <cell r="AO2615">
            <v>0</v>
          </cell>
          <cell r="AP2615">
            <v>0</v>
          </cell>
          <cell r="AQ2615">
            <v>0</v>
          </cell>
          <cell r="AR2615">
            <v>0</v>
          </cell>
          <cell r="BF2615">
            <v>0</v>
          </cell>
          <cell r="BG2615">
            <v>0</v>
          </cell>
          <cell r="BH2615">
            <v>0</v>
          </cell>
          <cell r="BI2615">
            <v>29</v>
          </cell>
          <cell r="BJ2615">
            <v>0</v>
          </cell>
        </row>
        <row r="2616">
          <cell r="D2616" t="str">
            <v>Žilinská univerzita v Žiline</v>
          </cell>
          <cell r="E2616" t="str">
            <v>Fakulta bezpečnostného inžinierstva</v>
          </cell>
          <cell r="AN2616">
            <v>82</v>
          </cell>
          <cell r="AO2616">
            <v>83</v>
          </cell>
          <cell r="AP2616">
            <v>0</v>
          </cell>
          <cell r="AQ2616">
            <v>0</v>
          </cell>
          <cell r="AR2616">
            <v>82</v>
          </cell>
          <cell r="BF2616">
            <v>123</v>
          </cell>
          <cell r="BG2616">
            <v>182.04</v>
          </cell>
          <cell r="BH2616">
            <v>148.1720930232558</v>
          </cell>
          <cell r="BI2616">
            <v>83</v>
          </cell>
          <cell r="BJ2616">
            <v>0</v>
          </cell>
        </row>
        <row r="2617">
          <cell r="D2617" t="str">
            <v>Žilinská univerzita v Žiline</v>
          </cell>
          <cell r="E2617" t="str">
            <v>Fakulta bezpečnostného inžinierstva</v>
          </cell>
          <cell r="AN2617">
            <v>7</v>
          </cell>
          <cell r="AO2617">
            <v>0</v>
          </cell>
          <cell r="AP2617">
            <v>0</v>
          </cell>
          <cell r="AQ2617">
            <v>0</v>
          </cell>
          <cell r="AR2617">
            <v>7</v>
          </cell>
          <cell r="BF2617">
            <v>28</v>
          </cell>
          <cell r="BG2617">
            <v>59.64</v>
          </cell>
          <cell r="BH2617">
            <v>29.82</v>
          </cell>
          <cell r="BI2617">
            <v>7</v>
          </cell>
          <cell r="BJ2617">
            <v>7</v>
          </cell>
        </row>
        <row r="2618">
          <cell r="D2618" t="str">
            <v>Žilinská univerzita v Žiline</v>
          </cell>
          <cell r="E2618" t="str">
            <v>Stavebná fakulta</v>
          </cell>
          <cell r="AN2618">
            <v>27</v>
          </cell>
          <cell r="AO2618">
            <v>28</v>
          </cell>
          <cell r="AP2618">
            <v>0</v>
          </cell>
          <cell r="AQ2618">
            <v>0</v>
          </cell>
          <cell r="AR2618">
            <v>27</v>
          </cell>
          <cell r="BF2618">
            <v>40.5</v>
          </cell>
          <cell r="BG2618">
            <v>59.94</v>
          </cell>
          <cell r="BH2618">
            <v>44.954999999999998</v>
          </cell>
          <cell r="BI2618">
            <v>28</v>
          </cell>
          <cell r="BJ2618">
            <v>0</v>
          </cell>
        </row>
        <row r="2619">
          <cell r="D2619" t="str">
            <v>Žilinská univerzita v Žiline</v>
          </cell>
          <cell r="E2619" t="str">
            <v>Stavebná fakulta</v>
          </cell>
          <cell r="AN2619">
            <v>3</v>
          </cell>
          <cell r="AO2619">
            <v>0</v>
          </cell>
          <cell r="AP2619">
            <v>0</v>
          </cell>
          <cell r="AQ2619">
            <v>3</v>
          </cell>
          <cell r="AR2619">
            <v>3</v>
          </cell>
          <cell r="BF2619">
            <v>12</v>
          </cell>
          <cell r="BG2619">
            <v>25.56</v>
          </cell>
          <cell r="BH2619">
            <v>25.56</v>
          </cell>
          <cell r="BI2619">
            <v>3</v>
          </cell>
          <cell r="BJ2619">
            <v>3</v>
          </cell>
        </row>
        <row r="2620">
          <cell r="D2620" t="str">
            <v>Žilinská univerzita v Žiline</v>
          </cell>
          <cell r="E2620" t="str">
            <v>Fakulta prevádzky a ekonomiky dopravy a spojov</v>
          </cell>
          <cell r="AN2620">
            <v>8</v>
          </cell>
          <cell r="AO2620">
            <v>10</v>
          </cell>
          <cell r="AP2620">
            <v>0</v>
          </cell>
          <cell r="AQ2620">
            <v>0</v>
          </cell>
          <cell r="AR2620">
            <v>8</v>
          </cell>
          <cell r="BF2620">
            <v>12</v>
          </cell>
          <cell r="BG2620">
            <v>17.759999999999998</v>
          </cell>
          <cell r="BH2620">
            <v>14.021052631578947</v>
          </cell>
          <cell r="BI2620">
            <v>10</v>
          </cell>
          <cell r="BJ2620">
            <v>0</v>
          </cell>
        </row>
        <row r="2621">
          <cell r="D2621" t="str">
            <v>Žilinská univerzita v Žiline</v>
          </cell>
          <cell r="E2621" t="str">
            <v>Fakulta elektrotechniky a informačných technológií</v>
          </cell>
          <cell r="AN2621">
            <v>1</v>
          </cell>
          <cell r="AO2621">
            <v>0</v>
          </cell>
          <cell r="AP2621">
            <v>0</v>
          </cell>
          <cell r="AQ2621">
            <v>0</v>
          </cell>
          <cell r="AR2621">
            <v>0</v>
          </cell>
          <cell r="BF2621">
            <v>0</v>
          </cell>
          <cell r="BG2621">
            <v>0</v>
          </cell>
          <cell r="BH2621">
            <v>0</v>
          </cell>
          <cell r="BI2621">
            <v>1</v>
          </cell>
          <cell r="BJ2621">
            <v>0</v>
          </cell>
        </row>
        <row r="2622">
          <cell r="D2622" t="str">
            <v>Žilinská univerzita v Žiline</v>
          </cell>
          <cell r="E2622" t="str">
            <v>Fakulta prevádzky a ekonomiky dopravy a spojov</v>
          </cell>
          <cell r="AN2622">
            <v>73</v>
          </cell>
          <cell r="AO2622">
            <v>83</v>
          </cell>
          <cell r="AP2622">
            <v>0</v>
          </cell>
          <cell r="AQ2622">
            <v>0</v>
          </cell>
          <cell r="AR2622">
            <v>73</v>
          </cell>
          <cell r="BF2622">
            <v>109.5</v>
          </cell>
          <cell r="BG2622">
            <v>162.06</v>
          </cell>
          <cell r="BH2622">
            <v>137.751</v>
          </cell>
          <cell r="BI2622">
            <v>83</v>
          </cell>
          <cell r="BJ2622">
            <v>0</v>
          </cell>
        </row>
        <row r="2623">
          <cell r="D2623" t="str">
            <v>Žilinská univerzita v Žiline</v>
          </cell>
          <cell r="E2623" t="str">
            <v>Fakulta elektrotechniky a informačných technológií</v>
          </cell>
          <cell r="AN2623">
            <v>59</v>
          </cell>
          <cell r="AO2623">
            <v>69</v>
          </cell>
          <cell r="AP2623">
            <v>0</v>
          </cell>
          <cell r="AQ2623">
            <v>0</v>
          </cell>
          <cell r="AR2623">
            <v>59</v>
          </cell>
          <cell r="BF2623">
            <v>88.5</v>
          </cell>
          <cell r="BG2623">
            <v>130.97999999999999</v>
          </cell>
          <cell r="BH2623">
            <v>104.78399999999999</v>
          </cell>
          <cell r="BI2623">
            <v>69</v>
          </cell>
          <cell r="BJ2623">
            <v>0</v>
          </cell>
        </row>
        <row r="2624">
          <cell r="D2624" t="str">
            <v>Žilinská univerzita v Žiline</v>
          </cell>
          <cell r="E2624" t="str">
            <v>Fakulta elektrotechniky a informačných technológií</v>
          </cell>
          <cell r="AN2624">
            <v>19</v>
          </cell>
          <cell r="AO2624">
            <v>0</v>
          </cell>
          <cell r="AP2624">
            <v>0</v>
          </cell>
          <cell r="AQ2624">
            <v>19</v>
          </cell>
          <cell r="AR2624">
            <v>19</v>
          </cell>
          <cell r="BF2624">
            <v>76</v>
          </cell>
          <cell r="BG2624">
            <v>161.88</v>
          </cell>
          <cell r="BH2624">
            <v>161.88</v>
          </cell>
          <cell r="BI2624">
            <v>19</v>
          </cell>
          <cell r="BJ2624">
            <v>19</v>
          </cell>
        </row>
        <row r="2625">
          <cell r="D2625" t="str">
            <v>Žilinská univerzita v Žiline</v>
          </cell>
          <cell r="E2625" t="str">
            <v>Strojnícka fakulta</v>
          </cell>
          <cell r="AN2625">
            <v>15</v>
          </cell>
          <cell r="AO2625">
            <v>0</v>
          </cell>
          <cell r="AP2625">
            <v>0</v>
          </cell>
          <cell r="AQ2625">
            <v>15</v>
          </cell>
          <cell r="AR2625">
            <v>15</v>
          </cell>
          <cell r="BF2625">
            <v>60</v>
          </cell>
          <cell r="BG2625">
            <v>127.8</v>
          </cell>
          <cell r="BH2625">
            <v>127.8</v>
          </cell>
          <cell r="BI2625">
            <v>15</v>
          </cell>
          <cell r="BJ2625">
            <v>15</v>
          </cell>
        </row>
        <row r="2626">
          <cell r="D2626" t="str">
            <v>Žilinská univerzita v Žiline</v>
          </cell>
          <cell r="E2626" t="str">
            <v>Fakulta elektrotechniky a informačných technológií</v>
          </cell>
          <cell r="AN2626">
            <v>5</v>
          </cell>
          <cell r="AO2626">
            <v>0</v>
          </cell>
          <cell r="AP2626">
            <v>0</v>
          </cell>
          <cell r="AQ2626">
            <v>5</v>
          </cell>
          <cell r="AR2626">
            <v>5</v>
          </cell>
          <cell r="BF2626">
            <v>20</v>
          </cell>
          <cell r="BG2626">
            <v>42.599999999999994</v>
          </cell>
          <cell r="BH2626">
            <v>42.599999999999994</v>
          </cell>
          <cell r="BI2626">
            <v>5</v>
          </cell>
          <cell r="BJ2626">
            <v>5</v>
          </cell>
        </row>
        <row r="2627">
          <cell r="D2627" t="str">
            <v>Žilinská univerzita v Žiline</v>
          </cell>
          <cell r="E2627" t="str">
            <v>Strojnícka fakulta</v>
          </cell>
          <cell r="AN2627">
            <v>4</v>
          </cell>
          <cell r="AO2627">
            <v>0</v>
          </cell>
          <cell r="AP2627">
            <v>0</v>
          </cell>
          <cell r="AQ2627">
            <v>4</v>
          </cell>
          <cell r="AR2627">
            <v>4</v>
          </cell>
          <cell r="BF2627">
            <v>16</v>
          </cell>
          <cell r="BG2627">
            <v>34.08</v>
          </cell>
          <cell r="BH2627">
            <v>34.08</v>
          </cell>
          <cell r="BI2627">
            <v>4</v>
          </cell>
          <cell r="BJ2627">
            <v>4</v>
          </cell>
        </row>
        <row r="2628">
          <cell r="D2628" t="str">
            <v>Žilinská univerzita v Žiline</v>
          </cell>
          <cell r="E2628" t="str">
            <v>Strojnícka fakulta</v>
          </cell>
          <cell r="AN2628">
            <v>8</v>
          </cell>
          <cell r="AO2628">
            <v>0</v>
          </cell>
          <cell r="AP2628">
            <v>0</v>
          </cell>
          <cell r="AQ2628">
            <v>8</v>
          </cell>
          <cell r="AR2628">
            <v>8</v>
          </cell>
          <cell r="BF2628">
            <v>32</v>
          </cell>
          <cell r="BG2628">
            <v>68.16</v>
          </cell>
          <cell r="BH2628">
            <v>68.16</v>
          </cell>
          <cell r="BI2628">
            <v>8</v>
          </cell>
          <cell r="BJ2628">
            <v>8</v>
          </cell>
        </row>
        <row r="2629">
          <cell r="D2629" t="str">
            <v>Žilinská univerzita v Žiline</v>
          </cell>
          <cell r="E2629" t="str">
            <v>Fakulta elektrotechniky a informačných technológií</v>
          </cell>
          <cell r="AN2629">
            <v>16</v>
          </cell>
          <cell r="AO2629">
            <v>0</v>
          </cell>
          <cell r="AP2629">
            <v>0</v>
          </cell>
          <cell r="AQ2629">
            <v>16</v>
          </cell>
          <cell r="AR2629">
            <v>16</v>
          </cell>
          <cell r="BF2629">
            <v>64</v>
          </cell>
          <cell r="BG2629">
            <v>136.32</v>
          </cell>
          <cell r="BH2629">
            <v>136.32</v>
          </cell>
          <cell r="BI2629">
            <v>16</v>
          </cell>
          <cell r="BJ2629">
            <v>16</v>
          </cell>
        </row>
        <row r="2630">
          <cell r="D2630" t="str">
            <v>Žilinská univerzita v Žiline</v>
          </cell>
          <cell r="E2630" t="str">
            <v>Strojnícka fakulta</v>
          </cell>
          <cell r="AN2630">
            <v>8</v>
          </cell>
          <cell r="AO2630">
            <v>0</v>
          </cell>
          <cell r="AP2630">
            <v>0</v>
          </cell>
          <cell r="AQ2630">
            <v>8</v>
          </cell>
          <cell r="AR2630">
            <v>8</v>
          </cell>
          <cell r="BF2630">
            <v>32</v>
          </cell>
          <cell r="BG2630">
            <v>68.16</v>
          </cell>
          <cell r="BH2630">
            <v>68.16</v>
          </cell>
          <cell r="BI2630">
            <v>8</v>
          </cell>
          <cell r="BJ2630">
            <v>8</v>
          </cell>
        </row>
        <row r="2631">
          <cell r="D2631" t="str">
            <v>Žilinská univerzita v Žiline</v>
          </cell>
          <cell r="E2631" t="str">
            <v>Strojnícka fakulta</v>
          </cell>
          <cell r="AN2631">
            <v>5</v>
          </cell>
          <cell r="AO2631">
            <v>0</v>
          </cell>
          <cell r="AP2631">
            <v>0</v>
          </cell>
          <cell r="AQ2631">
            <v>5</v>
          </cell>
          <cell r="AR2631">
            <v>5</v>
          </cell>
          <cell r="BF2631">
            <v>20</v>
          </cell>
          <cell r="BG2631">
            <v>42.599999999999994</v>
          </cell>
          <cell r="BH2631">
            <v>42.599999999999994</v>
          </cell>
          <cell r="BI2631">
            <v>5</v>
          </cell>
          <cell r="BJ2631">
            <v>5</v>
          </cell>
        </row>
        <row r="2632">
          <cell r="D2632" t="str">
            <v>Žilinská univerzita v Žiline</v>
          </cell>
          <cell r="E2632" t="str">
            <v>Fakulta prevádzky a ekonomiky dopravy a spojov</v>
          </cell>
          <cell r="AN2632">
            <v>9</v>
          </cell>
          <cell r="AO2632">
            <v>0</v>
          </cell>
          <cell r="AP2632">
            <v>0</v>
          </cell>
          <cell r="AQ2632">
            <v>0</v>
          </cell>
          <cell r="AR2632">
            <v>9</v>
          </cell>
          <cell r="BF2632">
            <v>36</v>
          </cell>
          <cell r="BG2632">
            <v>39.6</v>
          </cell>
          <cell r="BH2632">
            <v>39.6</v>
          </cell>
          <cell r="BI2632">
            <v>9</v>
          </cell>
          <cell r="BJ2632">
            <v>9</v>
          </cell>
        </row>
        <row r="2633">
          <cell r="D2633" t="str">
            <v>Žilinská univerzita v Žiline</v>
          </cell>
          <cell r="E2633" t="str">
            <v>Fakulta prevádzky a ekonomiky dopravy a spojov</v>
          </cell>
          <cell r="AN2633">
            <v>15</v>
          </cell>
          <cell r="AO2633">
            <v>0</v>
          </cell>
          <cell r="AP2633">
            <v>0</v>
          </cell>
          <cell r="AQ2633">
            <v>0</v>
          </cell>
          <cell r="AR2633">
            <v>15</v>
          </cell>
          <cell r="BF2633">
            <v>60</v>
          </cell>
          <cell r="BG2633">
            <v>66</v>
          </cell>
          <cell r="BH2633">
            <v>66</v>
          </cell>
          <cell r="BI2633">
            <v>15</v>
          </cell>
          <cell r="BJ2633">
            <v>15</v>
          </cell>
        </row>
        <row r="2634">
          <cell r="D2634" t="str">
            <v>Žilinská univerzita v Žiline</v>
          </cell>
          <cell r="E2634" t="str">
            <v>Fakulta prevádzky a ekonomiky dopravy a spojov</v>
          </cell>
          <cell r="AN2634">
            <v>80</v>
          </cell>
          <cell r="AO2634">
            <v>82</v>
          </cell>
          <cell r="AP2634">
            <v>0</v>
          </cell>
          <cell r="AQ2634">
            <v>0</v>
          </cell>
          <cell r="AR2634">
            <v>80</v>
          </cell>
          <cell r="BF2634">
            <v>120</v>
          </cell>
          <cell r="BG2634">
            <v>177.6</v>
          </cell>
          <cell r="BH2634">
            <v>149.97333333333333</v>
          </cell>
          <cell r="BI2634">
            <v>82</v>
          </cell>
          <cell r="BJ2634">
            <v>0</v>
          </cell>
        </row>
        <row r="2635">
          <cell r="D2635" t="str">
            <v>Žilinská univerzita v Žiline</v>
          </cell>
          <cell r="E2635" t="str">
            <v>Fakulta prevádzky a ekonomiky dopravy a spojov</v>
          </cell>
          <cell r="AN2635">
            <v>201</v>
          </cell>
          <cell r="AO2635">
            <v>208</v>
          </cell>
          <cell r="AP2635">
            <v>0</v>
          </cell>
          <cell r="AQ2635">
            <v>0</v>
          </cell>
          <cell r="AR2635">
            <v>201</v>
          </cell>
          <cell r="BF2635">
            <v>301.5</v>
          </cell>
          <cell r="BG2635">
            <v>313.56</v>
          </cell>
          <cell r="BH2635">
            <v>267.75910112359549</v>
          </cell>
          <cell r="BI2635">
            <v>208</v>
          </cell>
          <cell r="BJ2635">
            <v>0</v>
          </cell>
        </row>
        <row r="2636">
          <cell r="D2636" t="str">
            <v>Žilinská univerzita v Žiline</v>
          </cell>
          <cell r="E2636" t="str">
            <v>Fakulta prevádzky a ekonomiky dopravy a spojov</v>
          </cell>
          <cell r="AN2636">
            <v>1</v>
          </cell>
          <cell r="AO2636">
            <v>0</v>
          </cell>
          <cell r="AP2636">
            <v>0</v>
          </cell>
          <cell r="AQ2636">
            <v>0</v>
          </cell>
          <cell r="AR2636">
            <v>0</v>
          </cell>
          <cell r="BF2636">
            <v>0</v>
          </cell>
          <cell r="BG2636">
            <v>0</v>
          </cell>
          <cell r="BH2636">
            <v>0</v>
          </cell>
          <cell r="BI2636">
            <v>17</v>
          </cell>
          <cell r="BJ2636">
            <v>0</v>
          </cell>
        </row>
        <row r="2637">
          <cell r="D2637" t="str">
            <v>Žilinská univerzita v Žiline</v>
          </cell>
          <cell r="E2637" t="str">
            <v>Fakulta riadenia a informatiky</v>
          </cell>
          <cell r="AN2637">
            <v>14</v>
          </cell>
          <cell r="AO2637">
            <v>16</v>
          </cell>
          <cell r="AP2637">
            <v>16</v>
          </cell>
          <cell r="AQ2637">
            <v>14</v>
          </cell>
          <cell r="AR2637">
            <v>14</v>
          </cell>
          <cell r="BF2637">
            <v>21</v>
          </cell>
          <cell r="BG2637">
            <v>31.08</v>
          </cell>
          <cell r="BH2637">
            <v>31.08</v>
          </cell>
          <cell r="BI2637">
            <v>16</v>
          </cell>
          <cell r="BJ2637">
            <v>0</v>
          </cell>
        </row>
        <row r="2638">
          <cell r="D2638" t="str">
            <v>Žilinská univerzita v Žiline</v>
          </cell>
          <cell r="E2638" t="str">
            <v>Fakulta riadenia a informatiky</v>
          </cell>
          <cell r="AN2638">
            <v>25</v>
          </cell>
          <cell r="AO2638">
            <v>29</v>
          </cell>
          <cell r="AP2638">
            <v>29</v>
          </cell>
          <cell r="AQ2638">
            <v>25</v>
          </cell>
          <cell r="AR2638">
            <v>25</v>
          </cell>
          <cell r="BF2638">
            <v>37.5</v>
          </cell>
          <cell r="BG2638">
            <v>55.5</v>
          </cell>
          <cell r="BH2638">
            <v>52.724999999999994</v>
          </cell>
          <cell r="BI2638">
            <v>29</v>
          </cell>
          <cell r="BJ2638">
            <v>0</v>
          </cell>
        </row>
        <row r="2639">
          <cell r="D2639" t="str">
            <v>Žilinská univerzita v Žiline</v>
          </cell>
          <cell r="E2639" t="str">
            <v>Strojnícka fakulta</v>
          </cell>
          <cell r="AN2639">
            <v>9</v>
          </cell>
          <cell r="AO2639">
            <v>0</v>
          </cell>
          <cell r="AP2639">
            <v>0</v>
          </cell>
          <cell r="AQ2639">
            <v>9</v>
          </cell>
          <cell r="AR2639">
            <v>9</v>
          </cell>
          <cell r="BF2639">
            <v>36</v>
          </cell>
          <cell r="BG2639">
            <v>76.679999999999993</v>
          </cell>
          <cell r="BH2639">
            <v>76.679999999999993</v>
          </cell>
          <cell r="BI2639">
            <v>9</v>
          </cell>
          <cell r="BJ2639">
            <v>9</v>
          </cell>
        </row>
        <row r="2640">
          <cell r="D2640" t="str">
            <v>Žilinská univerzita v Žiline</v>
          </cell>
          <cell r="E2640" t="str">
            <v>Fakulta bezpečnostného inžinierstva</v>
          </cell>
          <cell r="AN2640">
            <v>8</v>
          </cell>
          <cell r="AO2640">
            <v>0</v>
          </cell>
          <cell r="AP2640">
            <v>0</v>
          </cell>
          <cell r="AQ2640">
            <v>0</v>
          </cell>
          <cell r="AR2640">
            <v>8</v>
          </cell>
          <cell r="BF2640">
            <v>32</v>
          </cell>
          <cell r="BG2640">
            <v>68.16</v>
          </cell>
          <cell r="BH2640">
            <v>68.16</v>
          </cell>
          <cell r="BI2640">
            <v>8</v>
          </cell>
          <cell r="BJ2640">
            <v>8</v>
          </cell>
        </row>
        <row r="2641">
          <cell r="D2641" t="str">
            <v>Žilinská univerzita v Žiline</v>
          </cell>
          <cell r="E2641" t="str">
            <v>Fakulta riadenia a informatiky</v>
          </cell>
          <cell r="AN2641">
            <v>0</v>
          </cell>
          <cell r="AO2641">
            <v>0</v>
          </cell>
          <cell r="AP2641">
            <v>0</v>
          </cell>
          <cell r="AQ2641">
            <v>0</v>
          </cell>
          <cell r="AR2641">
            <v>0</v>
          </cell>
          <cell r="BF2641">
            <v>0</v>
          </cell>
          <cell r="BG2641">
            <v>0</v>
          </cell>
          <cell r="BH2641">
            <v>0</v>
          </cell>
          <cell r="BI2641">
            <v>23</v>
          </cell>
          <cell r="BJ2641">
            <v>0</v>
          </cell>
        </row>
        <row r="2642">
          <cell r="D2642" t="str">
            <v>Žilinská univerzita v Žiline</v>
          </cell>
          <cell r="E2642" t="str">
            <v>Strojnícka fakulta</v>
          </cell>
          <cell r="AN2642">
            <v>1</v>
          </cell>
          <cell r="AO2642">
            <v>0</v>
          </cell>
          <cell r="AP2642">
            <v>0</v>
          </cell>
          <cell r="AQ2642">
            <v>0</v>
          </cell>
          <cell r="AR2642">
            <v>0</v>
          </cell>
          <cell r="BF2642">
            <v>0</v>
          </cell>
          <cell r="BG2642">
            <v>0</v>
          </cell>
          <cell r="BH2642">
            <v>0</v>
          </cell>
          <cell r="BI2642">
            <v>4</v>
          </cell>
          <cell r="BJ2642">
            <v>0</v>
          </cell>
        </row>
        <row r="2643">
          <cell r="D2643" t="str">
            <v>Žilinská univerzita v Žiline</v>
          </cell>
          <cell r="E2643" t="str">
            <v>Fakulta elektrotechniky a informačných technológií</v>
          </cell>
          <cell r="AN2643">
            <v>42</v>
          </cell>
          <cell r="AO2643">
            <v>44</v>
          </cell>
          <cell r="AP2643">
            <v>44</v>
          </cell>
          <cell r="AQ2643">
            <v>42</v>
          </cell>
          <cell r="AR2643">
            <v>42</v>
          </cell>
          <cell r="BF2643">
            <v>63</v>
          </cell>
          <cell r="BG2643">
            <v>93.24</v>
          </cell>
          <cell r="BH2643">
            <v>89.51039999999999</v>
          </cell>
          <cell r="BI2643">
            <v>44</v>
          </cell>
          <cell r="BJ2643">
            <v>0</v>
          </cell>
        </row>
        <row r="2644">
          <cell r="D2644" t="str">
            <v>Žilinská univerzita v Žiline</v>
          </cell>
          <cell r="E2644" t="str">
            <v>Stavebná fakulta</v>
          </cell>
          <cell r="AN2644">
            <v>2</v>
          </cell>
          <cell r="AO2644">
            <v>0</v>
          </cell>
          <cell r="AP2644">
            <v>0</v>
          </cell>
          <cell r="AQ2644">
            <v>2</v>
          </cell>
          <cell r="AR2644">
            <v>2</v>
          </cell>
          <cell r="BF2644">
            <v>8</v>
          </cell>
          <cell r="BG2644">
            <v>17.04</v>
          </cell>
          <cell r="BH2644">
            <v>17.04</v>
          </cell>
          <cell r="BI2644">
            <v>2</v>
          </cell>
          <cell r="BJ2644">
            <v>2</v>
          </cell>
        </row>
        <row r="2645">
          <cell r="D2645" t="str">
            <v>Žilinská univerzita v Žiline</v>
          </cell>
          <cell r="E2645" t="str">
            <v>Fakulta riadenia a informatiky</v>
          </cell>
          <cell r="AN2645">
            <v>10</v>
          </cell>
          <cell r="AO2645">
            <v>0</v>
          </cell>
          <cell r="AP2645">
            <v>0</v>
          </cell>
          <cell r="AQ2645">
            <v>0</v>
          </cell>
          <cell r="AR2645">
            <v>10</v>
          </cell>
          <cell r="BF2645">
            <v>40</v>
          </cell>
          <cell r="BG2645">
            <v>44</v>
          </cell>
          <cell r="BH2645">
            <v>44</v>
          </cell>
          <cell r="BI2645">
            <v>10</v>
          </cell>
          <cell r="BJ2645">
            <v>10</v>
          </cell>
        </row>
        <row r="2646">
          <cell r="D2646" t="str">
            <v>Žilinská univerzita v Žiline</v>
          </cell>
          <cell r="E2646" t="str">
            <v>Fakulta prevádzky a ekonomiky dopravy a spojov</v>
          </cell>
          <cell r="AN2646">
            <v>4</v>
          </cell>
          <cell r="AO2646">
            <v>0</v>
          </cell>
          <cell r="AP2646">
            <v>0</v>
          </cell>
          <cell r="AQ2646">
            <v>4</v>
          </cell>
          <cell r="AR2646">
            <v>4</v>
          </cell>
          <cell r="BF2646">
            <v>16</v>
          </cell>
          <cell r="BG2646">
            <v>34.08</v>
          </cell>
          <cell r="BH2646">
            <v>34.08</v>
          </cell>
          <cell r="BI2646">
            <v>4</v>
          </cell>
          <cell r="BJ2646">
            <v>4</v>
          </cell>
        </row>
        <row r="2647">
          <cell r="D2647" t="str">
            <v>Žilinská univerzita v Žiline</v>
          </cell>
          <cell r="E2647" t="str">
            <v>Fakulta elektrotechniky a informačných technológií</v>
          </cell>
          <cell r="AN2647">
            <v>35</v>
          </cell>
          <cell r="AO2647">
            <v>40</v>
          </cell>
          <cell r="AP2647">
            <v>0</v>
          </cell>
          <cell r="AQ2647">
            <v>0</v>
          </cell>
          <cell r="AR2647">
            <v>35</v>
          </cell>
          <cell r="BF2647">
            <v>52.5</v>
          </cell>
          <cell r="BG2647">
            <v>77.7</v>
          </cell>
          <cell r="BH2647">
            <v>49.949999999999996</v>
          </cell>
          <cell r="BI2647">
            <v>40</v>
          </cell>
          <cell r="BJ2647">
            <v>0</v>
          </cell>
        </row>
        <row r="2648">
          <cell r="D2648" t="str">
            <v>Žilinská univerzita v Žiline</v>
          </cell>
          <cell r="E2648" t="str">
            <v>Strojnícka fakulta</v>
          </cell>
          <cell r="AN2648">
            <v>15</v>
          </cell>
          <cell r="AO2648">
            <v>17</v>
          </cell>
          <cell r="AP2648">
            <v>17</v>
          </cell>
          <cell r="AQ2648">
            <v>15</v>
          </cell>
          <cell r="AR2648">
            <v>15</v>
          </cell>
          <cell r="BF2648">
            <v>12.3</v>
          </cell>
          <cell r="BG2648">
            <v>18.204000000000001</v>
          </cell>
          <cell r="BH2648">
            <v>18.204000000000001</v>
          </cell>
          <cell r="BI2648">
            <v>17</v>
          </cell>
          <cell r="BJ2648">
            <v>0</v>
          </cell>
        </row>
        <row r="2649">
          <cell r="D2649" t="str">
            <v>Žilinská univerzita v Žiline</v>
          </cell>
          <cell r="E2649" t="str">
            <v>Fakulta prevádzky a ekonomiky dopravy a spojov</v>
          </cell>
          <cell r="AN2649">
            <v>45</v>
          </cell>
          <cell r="AO2649">
            <v>48</v>
          </cell>
          <cell r="AP2649">
            <v>0</v>
          </cell>
          <cell r="AQ2649">
            <v>45</v>
          </cell>
          <cell r="AR2649">
            <v>45</v>
          </cell>
          <cell r="BF2649">
            <v>67.5</v>
          </cell>
          <cell r="BG2649">
            <v>99.9</v>
          </cell>
          <cell r="BH2649">
            <v>99.9</v>
          </cell>
          <cell r="BI2649">
            <v>48</v>
          </cell>
          <cell r="BJ2649">
            <v>0</v>
          </cell>
        </row>
        <row r="2650">
          <cell r="D2650" t="str">
            <v>Žilinská univerzita v Žiline</v>
          </cell>
          <cell r="E2650" t="str">
            <v>Fakulta prevádzky a ekonomiky dopravy a spojov</v>
          </cell>
          <cell r="AN2650">
            <v>33</v>
          </cell>
          <cell r="AO2650">
            <v>35</v>
          </cell>
          <cell r="AP2650">
            <v>0</v>
          </cell>
          <cell r="AQ2650">
            <v>0</v>
          </cell>
          <cell r="AR2650">
            <v>33</v>
          </cell>
          <cell r="BF2650">
            <v>49.5</v>
          </cell>
          <cell r="BG2650">
            <v>51.480000000000004</v>
          </cell>
          <cell r="BH2650">
            <v>34.320000000000007</v>
          </cell>
          <cell r="BI2650">
            <v>35</v>
          </cell>
          <cell r="BJ2650">
            <v>0</v>
          </cell>
        </row>
        <row r="2651">
          <cell r="D2651" t="str">
            <v>Žilinská univerzita v Žiline</v>
          </cell>
          <cell r="E2651" t="str">
            <v>Fakulta humanitných vied</v>
          </cell>
          <cell r="AN2651">
            <v>1</v>
          </cell>
          <cell r="AO2651">
            <v>1</v>
          </cell>
          <cell r="AP2651">
            <v>1</v>
          </cell>
          <cell r="AQ2651">
            <v>1</v>
          </cell>
          <cell r="AR2651">
            <v>1</v>
          </cell>
          <cell r="BF2651">
            <v>1</v>
          </cell>
          <cell r="BG2651">
            <v>1.32</v>
          </cell>
          <cell r="BH2651">
            <v>1.2970434782608695</v>
          </cell>
          <cell r="BI2651">
            <v>1</v>
          </cell>
          <cell r="BJ2651">
            <v>0</v>
          </cell>
        </row>
        <row r="2652">
          <cell r="D2652" t="str">
            <v>Žilinská univerzita v Žiline</v>
          </cell>
          <cell r="E2652" t="str">
            <v>Fakulta bezpečnostného inžinierstva</v>
          </cell>
          <cell r="AN2652">
            <v>0</v>
          </cell>
          <cell r="AO2652">
            <v>0</v>
          </cell>
          <cell r="AP2652">
            <v>0</v>
          </cell>
          <cell r="AQ2652">
            <v>0</v>
          </cell>
          <cell r="AR2652">
            <v>0</v>
          </cell>
          <cell r="BF2652">
            <v>0</v>
          </cell>
          <cell r="BG2652">
            <v>0</v>
          </cell>
          <cell r="BH2652">
            <v>0</v>
          </cell>
          <cell r="BI2652">
            <v>4</v>
          </cell>
          <cell r="BJ2652">
            <v>0</v>
          </cell>
        </row>
        <row r="2653">
          <cell r="D2653" t="str">
            <v>Žilinská univerzita v Žiline</v>
          </cell>
          <cell r="E2653" t="str">
            <v>Fakulta prevádzky a ekonomiky dopravy a spojov</v>
          </cell>
          <cell r="AN2653">
            <v>12</v>
          </cell>
          <cell r="AO2653">
            <v>0</v>
          </cell>
          <cell r="AP2653">
            <v>0</v>
          </cell>
          <cell r="AQ2653">
            <v>12</v>
          </cell>
          <cell r="AR2653">
            <v>12</v>
          </cell>
          <cell r="BF2653">
            <v>48</v>
          </cell>
          <cell r="BG2653">
            <v>102.24</v>
          </cell>
          <cell r="BH2653">
            <v>102.24</v>
          </cell>
          <cell r="BI2653">
            <v>12</v>
          </cell>
          <cell r="BJ2653">
            <v>12</v>
          </cell>
        </row>
        <row r="2654">
          <cell r="D2654" t="str">
            <v>Žilinská univerzita v Žiline</v>
          </cell>
          <cell r="E2654" t="str">
            <v>Fakulta elektrotechniky a informačných technológií</v>
          </cell>
          <cell r="AN2654">
            <v>4</v>
          </cell>
          <cell r="AO2654">
            <v>0</v>
          </cell>
          <cell r="AP2654">
            <v>0</v>
          </cell>
          <cell r="AQ2654">
            <v>4</v>
          </cell>
          <cell r="AR2654">
            <v>4</v>
          </cell>
          <cell r="BF2654">
            <v>16</v>
          </cell>
          <cell r="BG2654">
            <v>34.08</v>
          </cell>
          <cell r="BH2654">
            <v>34.08</v>
          </cell>
          <cell r="BI2654">
            <v>4</v>
          </cell>
          <cell r="BJ2654">
            <v>4</v>
          </cell>
        </row>
        <row r="2655">
          <cell r="D2655" t="str">
            <v>Žilinská univerzita v Žiline</v>
          </cell>
          <cell r="E2655" t="str">
            <v>Fakulta riadenia a informatiky</v>
          </cell>
          <cell r="AN2655">
            <v>4</v>
          </cell>
          <cell r="AO2655">
            <v>0</v>
          </cell>
          <cell r="AP2655">
            <v>0</v>
          </cell>
          <cell r="AQ2655">
            <v>0</v>
          </cell>
          <cell r="AR2655">
            <v>4</v>
          </cell>
          <cell r="BF2655">
            <v>16</v>
          </cell>
          <cell r="BG2655">
            <v>34.08</v>
          </cell>
          <cell r="BH2655">
            <v>27.263999999999999</v>
          </cell>
          <cell r="BI2655">
            <v>4</v>
          </cell>
          <cell r="BJ2655">
            <v>4</v>
          </cell>
        </row>
        <row r="2656">
          <cell r="D2656" t="str">
            <v>Žilinská univerzita v Žiline</v>
          </cell>
          <cell r="E2656" t="str">
            <v>Fakulta elektrotechniky a informačných technológií</v>
          </cell>
          <cell r="AN2656">
            <v>47</v>
          </cell>
          <cell r="AO2656">
            <v>48</v>
          </cell>
          <cell r="AP2656">
            <v>0</v>
          </cell>
          <cell r="AQ2656">
            <v>0</v>
          </cell>
          <cell r="AR2656">
            <v>47</v>
          </cell>
          <cell r="BF2656">
            <v>70.5</v>
          </cell>
          <cell r="BG2656">
            <v>104.34</v>
          </cell>
          <cell r="BH2656">
            <v>96.887142857142862</v>
          </cell>
          <cell r="BI2656">
            <v>48</v>
          </cell>
          <cell r="BJ2656">
            <v>0</v>
          </cell>
        </row>
        <row r="2657">
          <cell r="D2657" t="str">
            <v>Žilinská univerzita v Žiline</v>
          </cell>
          <cell r="E2657" t="str">
            <v>Strojnícka fakulta</v>
          </cell>
          <cell r="AN2657">
            <v>40</v>
          </cell>
          <cell r="AO2657">
            <v>41</v>
          </cell>
          <cell r="AP2657">
            <v>41</v>
          </cell>
          <cell r="AQ2657">
            <v>40</v>
          </cell>
          <cell r="AR2657">
            <v>40</v>
          </cell>
          <cell r="BF2657">
            <v>60</v>
          </cell>
          <cell r="BG2657">
            <v>88.8</v>
          </cell>
          <cell r="BH2657">
            <v>84.126315789473693</v>
          </cell>
          <cell r="BI2657">
            <v>41</v>
          </cell>
          <cell r="BJ2657">
            <v>0</v>
          </cell>
        </row>
        <row r="2658">
          <cell r="D2658" t="str">
            <v>Žilinská univerzita v Žiline</v>
          </cell>
          <cell r="E2658" t="str">
            <v>Fakulta elektrotechniky a informačných technológií</v>
          </cell>
          <cell r="AN2658">
            <v>3</v>
          </cell>
          <cell r="AO2658">
            <v>0</v>
          </cell>
          <cell r="AP2658">
            <v>0</v>
          </cell>
          <cell r="AQ2658">
            <v>3</v>
          </cell>
          <cell r="AR2658">
            <v>3</v>
          </cell>
          <cell r="BF2658">
            <v>12</v>
          </cell>
          <cell r="BG2658">
            <v>25.56</v>
          </cell>
          <cell r="BH2658">
            <v>25.56</v>
          </cell>
          <cell r="BI2658">
            <v>3</v>
          </cell>
          <cell r="BJ2658">
            <v>3</v>
          </cell>
        </row>
        <row r="2659">
          <cell r="D2659" t="str">
            <v>Žilinská univerzita v Žiline</v>
          </cell>
          <cell r="E2659" t="str">
            <v>Stavebná fakulta</v>
          </cell>
          <cell r="AN2659">
            <v>23</v>
          </cell>
          <cell r="AO2659">
            <v>26</v>
          </cell>
          <cell r="AP2659">
            <v>0</v>
          </cell>
          <cell r="AQ2659">
            <v>0</v>
          </cell>
          <cell r="AR2659">
            <v>23</v>
          </cell>
          <cell r="BF2659">
            <v>34.5</v>
          </cell>
          <cell r="BG2659">
            <v>51.06</v>
          </cell>
          <cell r="BH2659">
            <v>40.848000000000006</v>
          </cell>
          <cell r="BI2659">
            <v>26</v>
          </cell>
          <cell r="BJ2659">
            <v>0</v>
          </cell>
        </row>
        <row r="2660">
          <cell r="D2660" t="str">
            <v>Žilinská univerzita v Žiline</v>
          </cell>
          <cell r="E2660" t="str">
            <v>Stavebná fakulta</v>
          </cell>
          <cell r="AN2660">
            <v>22</v>
          </cell>
          <cell r="AO2660">
            <v>23</v>
          </cell>
          <cell r="AP2660">
            <v>23</v>
          </cell>
          <cell r="AQ2660">
            <v>22</v>
          </cell>
          <cell r="AR2660">
            <v>22</v>
          </cell>
          <cell r="BF2660">
            <v>33</v>
          </cell>
          <cell r="BG2660">
            <v>48.839999999999996</v>
          </cell>
          <cell r="BH2660">
            <v>46.269473684210524</v>
          </cell>
          <cell r="BI2660">
            <v>23</v>
          </cell>
          <cell r="BJ2660">
            <v>0</v>
          </cell>
        </row>
        <row r="2661">
          <cell r="D2661" t="str">
            <v>Žilinská univerzita v Žiline</v>
          </cell>
          <cell r="E2661" t="str">
            <v>Stavebná fakulta</v>
          </cell>
          <cell r="AN2661">
            <v>6</v>
          </cell>
          <cell r="AO2661">
            <v>0</v>
          </cell>
          <cell r="AP2661">
            <v>0</v>
          </cell>
          <cell r="AQ2661">
            <v>6</v>
          </cell>
          <cell r="AR2661">
            <v>6</v>
          </cell>
          <cell r="BF2661">
            <v>24</v>
          </cell>
          <cell r="BG2661">
            <v>51.12</v>
          </cell>
          <cell r="BH2661">
            <v>51.12</v>
          </cell>
          <cell r="BI2661">
            <v>6</v>
          </cell>
          <cell r="BJ2661">
            <v>6</v>
          </cell>
        </row>
        <row r="2662">
          <cell r="D2662" t="str">
            <v>Žilinská univerzita v Žiline</v>
          </cell>
          <cell r="E2662" t="str">
            <v>Strojnícka fakulta</v>
          </cell>
          <cell r="AN2662">
            <v>6</v>
          </cell>
          <cell r="AO2662">
            <v>7</v>
          </cell>
          <cell r="AP2662">
            <v>0</v>
          </cell>
          <cell r="AQ2662">
            <v>0</v>
          </cell>
          <cell r="AR2662">
            <v>6</v>
          </cell>
          <cell r="BF2662">
            <v>9</v>
          </cell>
          <cell r="BG2662">
            <v>13.32</v>
          </cell>
          <cell r="BH2662">
            <v>11.655000000000001</v>
          </cell>
          <cell r="BI2662">
            <v>7</v>
          </cell>
          <cell r="BJ2662">
            <v>0</v>
          </cell>
        </row>
        <row r="2663">
          <cell r="D2663" t="str">
            <v>Žilinská univerzita v Žiline</v>
          </cell>
          <cell r="E2663" t="str">
            <v>Fakulta elektrotechniky a informačných technológií</v>
          </cell>
          <cell r="AN2663">
            <v>52</v>
          </cell>
          <cell r="AO2663">
            <v>58</v>
          </cell>
          <cell r="AP2663">
            <v>58</v>
          </cell>
          <cell r="AQ2663">
            <v>52</v>
          </cell>
          <cell r="AR2663">
            <v>52</v>
          </cell>
          <cell r="BF2663">
            <v>43.3</v>
          </cell>
          <cell r="BG2663">
            <v>64.083999999999989</v>
          </cell>
          <cell r="BH2663">
            <v>64.083999999999989</v>
          </cell>
          <cell r="BI2663">
            <v>58</v>
          </cell>
          <cell r="BJ2663">
            <v>0</v>
          </cell>
        </row>
        <row r="2664">
          <cell r="D2664" t="str">
            <v>Žilinská univerzita v Žiline</v>
          </cell>
          <cell r="E2664" t="str">
            <v>Fakulta prevádzky a ekonomiky dopravy a spojov</v>
          </cell>
          <cell r="AN2664">
            <v>10</v>
          </cell>
          <cell r="AO2664">
            <v>13</v>
          </cell>
          <cell r="AP2664">
            <v>0</v>
          </cell>
          <cell r="AQ2664">
            <v>10</v>
          </cell>
          <cell r="AR2664">
            <v>10</v>
          </cell>
          <cell r="BF2664">
            <v>10</v>
          </cell>
          <cell r="BG2664">
            <v>14.8</v>
          </cell>
          <cell r="BH2664">
            <v>14.8</v>
          </cell>
          <cell r="BI2664">
            <v>13</v>
          </cell>
          <cell r="BJ2664">
            <v>0</v>
          </cell>
        </row>
        <row r="2665">
          <cell r="D2665" t="str">
            <v>Žilinská univerzita v Žiline</v>
          </cell>
          <cell r="E2665" t="str">
            <v>Fakulta elektrotechniky a informačných technológií</v>
          </cell>
          <cell r="AN2665">
            <v>0</v>
          </cell>
          <cell r="AO2665">
            <v>0</v>
          </cell>
          <cell r="AP2665">
            <v>0</v>
          </cell>
          <cell r="AQ2665">
            <v>0</v>
          </cell>
          <cell r="AR2665">
            <v>0</v>
          </cell>
          <cell r="BF2665">
            <v>0</v>
          </cell>
          <cell r="BG2665">
            <v>0</v>
          </cell>
          <cell r="BH2665">
            <v>0</v>
          </cell>
          <cell r="BI2665">
            <v>1</v>
          </cell>
          <cell r="BJ2665">
            <v>0</v>
          </cell>
        </row>
        <row r="2666">
          <cell r="D2666" t="str">
            <v>Žilinská univerzita v Žiline</v>
          </cell>
          <cell r="E2666" t="str">
            <v>Fakulta bezpečnostného inžinierstva</v>
          </cell>
          <cell r="AN2666">
            <v>31</v>
          </cell>
          <cell r="AO2666">
            <v>35</v>
          </cell>
          <cell r="AP2666">
            <v>0</v>
          </cell>
          <cell r="AQ2666">
            <v>0</v>
          </cell>
          <cell r="AR2666">
            <v>31</v>
          </cell>
          <cell r="BF2666">
            <v>24.099999999999998</v>
          </cell>
          <cell r="BG2666">
            <v>35.667999999999999</v>
          </cell>
          <cell r="BH2666">
            <v>35.667999999999999</v>
          </cell>
          <cell r="BI2666">
            <v>35</v>
          </cell>
          <cell r="BJ2666">
            <v>0</v>
          </cell>
        </row>
        <row r="2667">
          <cell r="D2667" t="str">
            <v>Žilinská univerzita v Žiline</v>
          </cell>
          <cell r="E2667" t="str">
            <v>Stavebná fakulta</v>
          </cell>
          <cell r="AN2667">
            <v>0</v>
          </cell>
          <cell r="AO2667">
            <v>0</v>
          </cell>
          <cell r="AP2667">
            <v>0</v>
          </cell>
          <cell r="AQ2667">
            <v>0</v>
          </cell>
          <cell r="AR2667">
            <v>0</v>
          </cell>
          <cell r="BF2667">
            <v>0</v>
          </cell>
          <cell r="BG2667">
            <v>0</v>
          </cell>
          <cell r="BH2667">
            <v>0</v>
          </cell>
          <cell r="BI2667">
            <v>15</v>
          </cell>
          <cell r="BJ2667">
            <v>0</v>
          </cell>
        </row>
        <row r="2668">
          <cell r="D2668" t="str">
            <v>Žilinská univerzita v Žiline</v>
          </cell>
          <cell r="E2668" t="str">
            <v>Fakulta bezpečnostného inžinierstva</v>
          </cell>
          <cell r="AN2668">
            <v>21</v>
          </cell>
          <cell r="AO2668">
            <v>21</v>
          </cell>
          <cell r="AP2668">
            <v>0</v>
          </cell>
          <cell r="AQ2668">
            <v>0</v>
          </cell>
          <cell r="AR2668">
            <v>21</v>
          </cell>
          <cell r="BF2668">
            <v>31.5</v>
          </cell>
          <cell r="BG2668">
            <v>46.62</v>
          </cell>
          <cell r="BH2668">
            <v>37.295999999999999</v>
          </cell>
          <cell r="BI2668">
            <v>21</v>
          </cell>
          <cell r="BJ2668">
            <v>0</v>
          </cell>
        </row>
        <row r="2669">
          <cell r="D2669" t="str">
            <v>Žilinská univerzita v Žiline</v>
          </cell>
          <cell r="E2669" t="str">
            <v>Strojnícka fakulta</v>
          </cell>
          <cell r="AN2669">
            <v>39</v>
          </cell>
          <cell r="AO2669">
            <v>43</v>
          </cell>
          <cell r="AP2669">
            <v>43</v>
          </cell>
          <cell r="AQ2669">
            <v>39</v>
          </cell>
          <cell r="AR2669">
            <v>39</v>
          </cell>
          <cell r="BF2669">
            <v>34.200000000000003</v>
          </cell>
          <cell r="BG2669">
            <v>50.616000000000007</v>
          </cell>
          <cell r="BH2669">
            <v>50.616000000000007</v>
          </cell>
          <cell r="BI2669">
            <v>43</v>
          </cell>
          <cell r="BJ2669">
            <v>0</v>
          </cell>
        </row>
        <row r="2670">
          <cell r="D2670" t="str">
            <v>Žilinská univerzita v Žiline</v>
          </cell>
          <cell r="E2670" t="str">
            <v>Stavebná fakulta</v>
          </cell>
          <cell r="AN2670">
            <v>25</v>
          </cell>
          <cell r="AO2670">
            <v>30</v>
          </cell>
          <cell r="AP2670">
            <v>0</v>
          </cell>
          <cell r="AQ2670">
            <v>25</v>
          </cell>
          <cell r="AR2670">
            <v>25</v>
          </cell>
          <cell r="BF2670">
            <v>21.1</v>
          </cell>
          <cell r="BG2670">
            <v>31.650000000000002</v>
          </cell>
          <cell r="BH2670">
            <v>31.650000000000002</v>
          </cell>
          <cell r="BI2670">
            <v>30</v>
          </cell>
          <cell r="BJ2670">
            <v>0</v>
          </cell>
        </row>
        <row r="2671">
          <cell r="D2671" t="str">
            <v>Žilinská univerzita v Žiline</v>
          </cell>
          <cell r="E2671" t="str">
            <v>Strojnícka fakulta</v>
          </cell>
          <cell r="AN2671">
            <v>1</v>
          </cell>
          <cell r="AO2671">
            <v>0</v>
          </cell>
          <cell r="AP2671">
            <v>0</v>
          </cell>
          <cell r="AQ2671">
            <v>0</v>
          </cell>
          <cell r="AR2671">
            <v>0</v>
          </cell>
          <cell r="BF2671">
            <v>0</v>
          </cell>
          <cell r="BG2671">
            <v>0</v>
          </cell>
          <cell r="BH2671">
            <v>0</v>
          </cell>
          <cell r="BI2671">
            <v>5</v>
          </cell>
          <cell r="BJ2671">
            <v>0</v>
          </cell>
        </row>
        <row r="2672">
          <cell r="D2672" t="str">
            <v>Univerzita Komenského v Bratislave</v>
          </cell>
          <cell r="E2672" t="str">
            <v>Právnická fakulta</v>
          </cell>
          <cell r="AN2672">
            <v>0</v>
          </cell>
          <cell r="AO2672">
            <v>0</v>
          </cell>
          <cell r="AP2672">
            <v>0</v>
          </cell>
          <cell r="AQ2672">
            <v>0</v>
          </cell>
          <cell r="AR2672">
            <v>0</v>
          </cell>
          <cell r="BF2672">
            <v>0</v>
          </cell>
          <cell r="BG2672">
            <v>0</v>
          </cell>
          <cell r="BH2672">
            <v>0</v>
          </cell>
          <cell r="BI2672">
            <v>10</v>
          </cell>
          <cell r="BJ2672">
            <v>0</v>
          </cell>
        </row>
        <row r="2673">
          <cell r="D2673" t="str">
            <v>Univerzita Komenského v Bratislave</v>
          </cell>
          <cell r="E2673" t="str">
            <v>Právnická fakulta</v>
          </cell>
          <cell r="AN2673">
            <v>0</v>
          </cell>
          <cell r="AO2673">
            <v>0</v>
          </cell>
          <cell r="AP2673">
            <v>0</v>
          </cell>
          <cell r="AQ2673">
            <v>0</v>
          </cell>
          <cell r="AR2673">
            <v>0</v>
          </cell>
          <cell r="BF2673">
            <v>0</v>
          </cell>
          <cell r="BG2673">
            <v>0</v>
          </cell>
          <cell r="BH2673">
            <v>0</v>
          </cell>
          <cell r="BI2673">
            <v>2</v>
          </cell>
          <cell r="BJ2673">
            <v>0</v>
          </cell>
        </row>
        <row r="2674">
          <cell r="D2674" t="str">
            <v>Univerzita Komenského v Bratislave</v>
          </cell>
          <cell r="E2674" t="str">
            <v>Právnická fakulta</v>
          </cell>
          <cell r="AN2674">
            <v>0</v>
          </cell>
          <cell r="AO2674">
            <v>9</v>
          </cell>
          <cell r="AP2674">
            <v>0</v>
          </cell>
          <cell r="AQ2674">
            <v>0</v>
          </cell>
          <cell r="AR2674">
            <v>0</v>
          </cell>
          <cell r="BF2674">
            <v>0</v>
          </cell>
          <cell r="BG2674">
            <v>0</v>
          </cell>
          <cell r="BH2674">
            <v>0</v>
          </cell>
          <cell r="BI2674">
            <v>9</v>
          </cell>
          <cell r="BJ2674">
            <v>0</v>
          </cell>
        </row>
        <row r="2675">
          <cell r="D2675" t="str">
            <v>Univerzita Komenského v Bratislave</v>
          </cell>
          <cell r="E2675" t="str">
            <v>Fakulta sociálnych a ekonomických vied</v>
          </cell>
          <cell r="AN2675">
            <v>0</v>
          </cell>
          <cell r="AO2675">
            <v>0</v>
          </cell>
          <cell r="AP2675">
            <v>0</v>
          </cell>
          <cell r="AQ2675">
            <v>0</v>
          </cell>
          <cell r="AR2675">
            <v>0</v>
          </cell>
          <cell r="BF2675">
            <v>0</v>
          </cell>
          <cell r="BG2675">
            <v>0</v>
          </cell>
          <cell r="BH2675">
            <v>0</v>
          </cell>
          <cell r="BI2675">
            <v>11</v>
          </cell>
          <cell r="BJ2675">
            <v>0</v>
          </cell>
        </row>
        <row r="2676">
          <cell r="D2676" t="str">
            <v>Univerzita Komenského v Bratislave</v>
          </cell>
          <cell r="E2676" t="str">
            <v>Fakulta sociálnych a ekonomických vied</v>
          </cell>
          <cell r="AN2676">
            <v>1</v>
          </cell>
          <cell r="AO2676">
            <v>0</v>
          </cell>
          <cell r="AP2676">
            <v>0</v>
          </cell>
          <cell r="AQ2676">
            <v>0</v>
          </cell>
          <cell r="AR2676">
            <v>0</v>
          </cell>
          <cell r="BF2676">
            <v>0</v>
          </cell>
          <cell r="BG2676">
            <v>0</v>
          </cell>
          <cell r="BH2676">
            <v>0</v>
          </cell>
          <cell r="BI2676">
            <v>1</v>
          </cell>
          <cell r="BJ2676">
            <v>0</v>
          </cell>
        </row>
        <row r="2677">
          <cell r="D2677" t="str">
            <v>Trnavská univerzita v Trnave</v>
          </cell>
          <cell r="E2677" t="str">
            <v>Právnická fakulta</v>
          </cell>
          <cell r="AN2677">
            <v>0</v>
          </cell>
          <cell r="AO2677">
            <v>0</v>
          </cell>
          <cell r="AP2677">
            <v>0</v>
          </cell>
          <cell r="AQ2677">
            <v>0</v>
          </cell>
          <cell r="AR2677">
            <v>0</v>
          </cell>
          <cell r="BF2677">
            <v>0</v>
          </cell>
          <cell r="BG2677">
            <v>0</v>
          </cell>
          <cell r="BH2677">
            <v>0</v>
          </cell>
          <cell r="BI2677">
            <v>6</v>
          </cell>
          <cell r="BJ2677">
            <v>0</v>
          </cell>
        </row>
        <row r="2678">
          <cell r="D2678" t="str">
            <v>Trnavská univerzita v Trnave</v>
          </cell>
          <cell r="E2678" t="str">
            <v>Právnická fakulta</v>
          </cell>
          <cell r="AN2678">
            <v>3</v>
          </cell>
          <cell r="AO2678">
            <v>0</v>
          </cell>
          <cell r="AP2678">
            <v>0</v>
          </cell>
          <cell r="AQ2678">
            <v>0</v>
          </cell>
          <cell r="AR2678">
            <v>3</v>
          </cell>
          <cell r="BF2678">
            <v>12</v>
          </cell>
          <cell r="BG2678">
            <v>13.200000000000001</v>
          </cell>
          <cell r="BH2678">
            <v>13.200000000000001</v>
          </cell>
          <cell r="BI2678">
            <v>3</v>
          </cell>
          <cell r="BJ2678">
            <v>3</v>
          </cell>
        </row>
        <row r="2679">
          <cell r="D2679" t="str">
            <v>Univerzita Konštantína Filozofa v Nitre</v>
          </cell>
          <cell r="E2679" t="str">
            <v>Filozofická fakulta</v>
          </cell>
          <cell r="AN2679">
            <v>6</v>
          </cell>
          <cell r="AO2679">
            <v>7</v>
          </cell>
          <cell r="AP2679">
            <v>0</v>
          </cell>
          <cell r="AQ2679">
            <v>0</v>
          </cell>
          <cell r="AR2679">
            <v>6</v>
          </cell>
          <cell r="BF2679">
            <v>5.0999999999999996</v>
          </cell>
          <cell r="BG2679">
            <v>5.202</v>
          </cell>
          <cell r="BH2679">
            <v>4.8932054794520541</v>
          </cell>
          <cell r="BI2679">
            <v>7</v>
          </cell>
          <cell r="BJ2679">
            <v>0</v>
          </cell>
        </row>
        <row r="2680">
          <cell r="D2680" t="str">
            <v>Univerzita Konštantína Filozofa v Nitre</v>
          </cell>
          <cell r="E2680" t="str">
            <v>Filozofická fakulta</v>
          </cell>
          <cell r="AN2680">
            <v>3</v>
          </cell>
          <cell r="AO2680">
            <v>0</v>
          </cell>
          <cell r="AP2680">
            <v>0</v>
          </cell>
          <cell r="AQ2680">
            <v>0</v>
          </cell>
          <cell r="AR2680">
            <v>3</v>
          </cell>
          <cell r="BF2680">
            <v>12</v>
          </cell>
          <cell r="BG2680">
            <v>13.200000000000001</v>
          </cell>
          <cell r="BH2680">
            <v>13.200000000000001</v>
          </cell>
          <cell r="BI2680">
            <v>3</v>
          </cell>
          <cell r="BJ2680">
            <v>3</v>
          </cell>
        </row>
        <row r="2681">
          <cell r="D2681" t="str">
            <v>Vysoká škola zdravotníctva a sociálnej práce sv. Alžbety v Bratislave, n. o.</v>
          </cell>
          <cell r="E2681">
            <v>0</v>
          </cell>
          <cell r="AN2681">
            <v>70</v>
          </cell>
          <cell r="AO2681">
            <v>0</v>
          </cell>
          <cell r="AP2681">
            <v>0</v>
          </cell>
          <cell r="AQ2681">
            <v>0</v>
          </cell>
          <cell r="AR2681">
            <v>0</v>
          </cell>
          <cell r="BF2681">
            <v>0</v>
          </cell>
          <cell r="BG2681">
            <v>0</v>
          </cell>
          <cell r="BH2681">
            <v>0</v>
          </cell>
          <cell r="BI2681">
            <v>70</v>
          </cell>
          <cell r="BJ2681">
            <v>0</v>
          </cell>
        </row>
        <row r="2682">
          <cell r="D2682" t="str">
            <v>Vysoká škola zdravotníctva a sociálnej práce sv. Alžbety v Bratislave, n. o.</v>
          </cell>
          <cell r="E2682">
            <v>0</v>
          </cell>
          <cell r="AN2682">
            <v>1</v>
          </cell>
          <cell r="AO2682">
            <v>0</v>
          </cell>
          <cell r="AP2682">
            <v>0</v>
          </cell>
          <cell r="AQ2682">
            <v>0</v>
          </cell>
          <cell r="AR2682">
            <v>1</v>
          </cell>
          <cell r="BF2682">
            <v>4</v>
          </cell>
          <cell r="BG2682">
            <v>4.4000000000000004</v>
          </cell>
          <cell r="BH2682">
            <v>4.4000000000000004</v>
          </cell>
          <cell r="BI2682">
            <v>1</v>
          </cell>
          <cell r="BJ2682">
            <v>1</v>
          </cell>
        </row>
        <row r="2683">
          <cell r="D2683" t="str">
            <v>Prešovská univerzita v Prešove</v>
          </cell>
          <cell r="E2683" t="str">
            <v>Filozofická fakulta</v>
          </cell>
          <cell r="AN2683">
            <v>26</v>
          </cell>
          <cell r="AO2683">
            <v>26</v>
          </cell>
          <cell r="AP2683">
            <v>0</v>
          </cell>
          <cell r="AQ2683">
            <v>0</v>
          </cell>
          <cell r="AR2683">
            <v>26</v>
          </cell>
          <cell r="BF2683">
            <v>39</v>
          </cell>
          <cell r="BG2683">
            <v>46.41</v>
          </cell>
          <cell r="BH2683">
            <v>38.984399999999994</v>
          </cell>
          <cell r="BI2683">
            <v>26</v>
          </cell>
          <cell r="BJ2683">
            <v>0</v>
          </cell>
        </row>
        <row r="2684">
          <cell r="D2684" t="str">
            <v>Prešovská univerzita v Prešove</v>
          </cell>
          <cell r="E2684" t="str">
            <v>Filozofická fakulta</v>
          </cell>
          <cell r="AN2684">
            <v>3</v>
          </cell>
          <cell r="AO2684">
            <v>4</v>
          </cell>
          <cell r="AP2684">
            <v>0</v>
          </cell>
          <cell r="AQ2684">
            <v>0</v>
          </cell>
          <cell r="AR2684">
            <v>3</v>
          </cell>
          <cell r="BF2684">
            <v>2.7</v>
          </cell>
          <cell r="BG2684">
            <v>2.7</v>
          </cell>
          <cell r="BH2684">
            <v>2.7</v>
          </cell>
          <cell r="BI2684">
            <v>4</v>
          </cell>
          <cell r="BJ2684">
            <v>0</v>
          </cell>
        </row>
        <row r="2685">
          <cell r="D2685" t="str">
            <v>Prešovská univerzita v Prešove</v>
          </cell>
          <cell r="E2685" t="str">
            <v>Filozofická fakulta</v>
          </cell>
          <cell r="AN2685">
            <v>6</v>
          </cell>
          <cell r="AO2685">
            <v>7</v>
          </cell>
          <cell r="AP2685">
            <v>0</v>
          </cell>
          <cell r="AQ2685">
            <v>0</v>
          </cell>
          <cell r="AR2685">
            <v>6</v>
          </cell>
          <cell r="BF2685">
            <v>9</v>
          </cell>
          <cell r="BG2685">
            <v>9.81</v>
          </cell>
          <cell r="BH2685">
            <v>7.3574999999999999</v>
          </cell>
          <cell r="BI2685">
            <v>7</v>
          </cell>
          <cell r="BJ2685">
            <v>0</v>
          </cell>
        </row>
        <row r="2686">
          <cell r="D2686" t="str">
            <v>Prešovská univerzita v Prešove</v>
          </cell>
          <cell r="E2686" t="str">
            <v>Filozofická fakulta</v>
          </cell>
          <cell r="AN2686">
            <v>25</v>
          </cell>
          <cell r="AO2686">
            <v>25.5</v>
          </cell>
          <cell r="AP2686">
            <v>0</v>
          </cell>
          <cell r="AQ2686">
            <v>0</v>
          </cell>
          <cell r="AR2686">
            <v>25</v>
          </cell>
          <cell r="BF2686">
            <v>37.5</v>
          </cell>
          <cell r="BG2686">
            <v>40.875</v>
          </cell>
          <cell r="BH2686">
            <v>38.539285714285711</v>
          </cell>
          <cell r="BI2686">
            <v>25.5</v>
          </cell>
          <cell r="BJ2686">
            <v>0</v>
          </cell>
        </row>
        <row r="2687">
          <cell r="D2687" t="str">
            <v>Prešovská univerzita v Prešove</v>
          </cell>
          <cell r="E2687" t="str">
            <v>Filozofická fakulta</v>
          </cell>
          <cell r="AN2687">
            <v>12.5</v>
          </cell>
          <cell r="AO2687">
            <v>15</v>
          </cell>
          <cell r="AP2687">
            <v>0</v>
          </cell>
          <cell r="AQ2687">
            <v>0</v>
          </cell>
          <cell r="AR2687">
            <v>12.5</v>
          </cell>
          <cell r="BF2687">
            <v>10.25</v>
          </cell>
          <cell r="BG2687">
            <v>11.172500000000001</v>
          </cell>
          <cell r="BH2687">
            <v>11.172500000000001</v>
          </cell>
          <cell r="BI2687">
            <v>15</v>
          </cell>
          <cell r="BJ2687">
            <v>0</v>
          </cell>
        </row>
        <row r="2688">
          <cell r="D2688" t="str">
            <v>Prešovská univerzita v Prešove</v>
          </cell>
          <cell r="E2688" t="str">
            <v>Filozofická fakulta</v>
          </cell>
          <cell r="AN2688">
            <v>46</v>
          </cell>
          <cell r="AO2688">
            <v>46.5</v>
          </cell>
          <cell r="AP2688">
            <v>0</v>
          </cell>
          <cell r="AQ2688">
            <v>0</v>
          </cell>
          <cell r="AR2688">
            <v>46</v>
          </cell>
          <cell r="BF2688">
            <v>69</v>
          </cell>
          <cell r="BG2688">
            <v>75.210000000000008</v>
          </cell>
          <cell r="BH2688">
            <v>62.966511627906975</v>
          </cell>
          <cell r="BI2688">
            <v>46.5</v>
          </cell>
          <cell r="BJ2688">
            <v>0</v>
          </cell>
        </row>
        <row r="2689">
          <cell r="D2689" t="str">
            <v>Prešovská univerzita v Prešove</v>
          </cell>
          <cell r="E2689" t="str">
            <v>Filozofická fakulta</v>
          </cell>
          <cell r="AN2689">
            <v>30.5</v>
          </cell>
          <cell r="AO2689">
            <v>30.5</v>
          </cell>
          <cell r="AP2689">
            <v>0</v>
          </cell>
          <cell r="AQ2689">
            <v>0</v>
          </cell>
          <cell r="AR2689">
            <v>30.5</v>
          </cell>
          <cell r="BF2689">
            <v>45.75</v>
          </cell>
          <cell r="BG2689">
            <v>49.867500000000007</v>
          </cell>
          <cell r="BH2689">
            <v>42.909244186046514</v>
          </cell>
          <cell r="BI2689">
            <v>30.5</v>
          </cell>
          <cell r="BJ2689">
            <v>0</v>
          </cell>
        </row>
        <row r="2690">
          <cell r="D2690" t="str">
            <v>Prešovská univerzita v Prešove</v>
          </cell>
          <cell r="E2690" t="str">
            <v>Filozofická fakulta</v>
          </cell>
          <cell r="AN2690">
            <v>7</v>
          </cell>
          <cell r="AO2690">
            <v>9</v>
          </cell>
          <cell r="AP2690">
            <v>0</v>
          </cell>
          <cell r="AQ2690">
            <v>0</v>
          </cell>
          <cell r="AR2690">
            <v>7</v>
          </cell>
          <cell r="BF2690">
            <v>10.5</v>
          </cell>
          <cell r="BG2690">
            <v>10.5</v>
          </cell>
          <cell r="BH2690">
            <v>7.5</v>
          </cell>
          <cell r="BI2690">
            <v>9</v>
          </cell>
          <cell r="BJ2690">
            <v>0</v>
          </cell>
        </row>
        <row r="2691">
          <cell r="D2691" t="str">
            <v>Prešovská univerzita v Prešove</v>
          </cell>
          <cell r="E2691" t="str">
            <v>Filozofická fakulta</v>
          </cell>
          <cell r="AN2691">
            <v>16.5</v>
          </cell>
          <cell r="AO2691">
            <v>17.5</v>
          </cell>
          <cell r="AP2691">
            <v>0</v>
          </cell>
          <cell r="AQ2691">
            <v>0</v>
          </cell>
          <cell r="AR2691">
            <v>16.5</v>
          </cell>
          <cell r="BF2691">
            <v>24.75</v>
          </cell>
          <cell r="BG2691">
            <v>37.125</v>
          </cell>
          <cell r="BH2691">
            <v>33.217105263157897</v>
          </cell>
          <cell r="BI2691">
            <v>17.5</v>
          </cell>
          <cell r="BJ2691">
            <v>0</v>
          </cell>
        </row>
        <row r="2692">
          <cell r="D2692" t="str">
            <v>Prešovská univerzita v Prešove</v>
          </cell>
          <cell r="E2692" t="str">
            <v>Filozofická fakulta</v>
          </cell>
          <cell r="AN2692">
            <v>5</v>
          </cell>
          <cell r="AO2692">
            <v>6</v>
          </cell>
          <cell r="AP2692">
            <v>0</v>
          </cell>
          <cell r="AQ2692">
            <v>0</v>
          </cell>
          <cell r="AR2692">
            <v>5</v>
          </cell>
          <cell r="BF2692">
            <v>7.5</v>
          </cell>
          <cell r="BG2692">
            <v>11.25</v>
          </cell>
          <cell r="BH2692">
            <v>10</v>
          </cell>
          <cell r="BI2692">
            <v>6</v>
          </cell>
          <cell r="BJ2692">
            <v>0</v>
          </cell>
        </row>
        <row r="2693">
          <cell r="D2693" t="str">
            <v>Prešovská univerzita v Prešove</v>
          </cell>
          <cell r="E2693" t="str">
            <v>Filozofická fakulta</v>
          </cell>
          <cell r="AN2693">
            <v>20</v>
          </cell>
          <cell r="AO2693">
            <v>22</v>
          </cell>
          <cell r="AP2693">
            <v>0</v>
          </cell>
          <cell r="AQ2693">
            <v>0</v>
          </cell>
          <cell r="AR2693">
            <v>20</v>
          </cell>
          <cell r="BF2693">
            <v>30</v>
          </cell>
          <cell r="BG2693">
            <v>31.200000000000003</v>
          </cell>
          <cell r="BH2693">
            <v>31.200000000000003</v>
          </cell>
          <cell r="BI2693">
            <v>22</v>
          </cell>
          <cell r="BJ2693">
            <v>0</v>
          </cell>
        </row>
        <row r="2694">
          <cell r="D2694" t="str">
            <v>Prešovská univerzita v Prešove</v>
          </cell>
          <cell r="E2694" t="str">
            <v>Filozofická fakulta</v>
          </cell>
          <cell r="AN2694">
            <v>15</v>
          </cell>
          <cell r="AO2694">
            <v>19</v>
          </cell>
          <cell r="AP2694">
            <v>0</v>
          </cell>
          <cell r="AQ2694">
            <v>0</v>
          </cell>
          <cell r="AR2694">
            <v>15</v>
          </cell>
          <cell r="BF2694">
            <v>12.899999999999999</v>
          </cell>
          <cell r="BG2694">
            <v>12.899999999999999</v>
          </cell>
          <cell r="BH2694">
            <v>12.899999999999999</v>
          </cell>
          <cell r="BI2694">
            <v>19</v>
          </cell>
          <cell r="BJ2694">
            <v>0</v>
          </cell>
        </row>
        <row r="2695">
          <cell r="D2695" t="str">
            <v>Prešovská univerzita v Prešove</v>
          </cell>
          <cell r="E2695" t="str">
            <v>Filozofická fakulta</v>
          </cell>
          <cell r="AN2695">
            <v>68</v>
          </cell>
          <cell r="AO2695">
            <v>71</v>
          </cell>
          <cell r="AP2695">
            <v>0</v>
          </cell>
          <cell r="AQ2695">
            <v>0</v>
          </cell>
          <cell r="AR2695">
            <v>68</v>
          </cell>
          <cell r="BF2695">
            <v>61.099999999999994</v>
          </cell>
          <cell r="BG2695">
            <v>72.708999999999989</v>
          </cell>
          <cell r="BH2695">
            <v>72.708999999999989</v>
          </cell>
          <cell r="BI2695">
            <v>71</v>
          </cell>
          <cell r="BJ2695">
            <v>0</v>
          </cell>
        </row>
        <row r="2696">
          <cell r="D2696" t="str">
            <v>Prešovská univerzita v Prešove</v>
          </cell>
          <cell r="E2696" t="str">
            <v>Filozofická fakulta</v>
          </cell>
          <cell r="AN2696">
            <v>4.5</v>
          </cell>
          <cell r="AO2696">
            <v>6.5</v>
          </cell>
          <cell r="AP2696">
            <v>0</v>
          </cell>
          <cell r="AQ2696">
            <v>0</v>
          </cell>
          <cell r="AR2696">
            <v>4.5</v>
          </cell>
          <cell r="BF2696">
            <v>3.75</v>
          </cell>
          <cell r="BG2696">
            <v>4.0875000000000004</v>
          </cell>
          <cell r="BH2696">
            <v>4.0875000000000004</v>
          </cell>
          <cell r="BI2696">
            <v>6.5</v>
          </cell>
          <cell r="BJ2696">
            <v>0</v>
          </cell>
        </row>
        <row r="2697">
          <cell r="D2697" t="str">
            <v>Prešovská univerzita v Prešove</v>
          </cell>
          <cell r="E2697" t="str">
            <v>Filozofická fakulta</v>
          </cell>
          <cell r="AN2697">
            <v>1</v>
          </cell>
          <cell r="AO2697">
            <v>3</v>
          </cell>
          <cell r="AP2697">
            <v>0</v>
          </cell>
          <cell r="AQ2697">
            <v>0</v>
          </cell>
          <cell r="AR2697">
            <v>1</v>
          </cell>
          <cell r="BF2697">
            <v>1</v>
          </cell>
          <cell r="BG2697">
            <v>1.04</v>
          </cell>
          <cell r="BH2697">
            <v>1.04</v>
          </cell>
          <cell r="BI2697">
            <v>3</v>
          </cell>
          <cell r="BJ2697">
            <v>0</v>
          </cell>
        </row>
        <row r="2698">
          <cell r="D2698" t="str">
            <v>Prešovská univerzita v Prešove</v>
          </cell>
          <cell r="E2698" t="str">
            <v>Filozofická fakulta</v>
          </cell>
          <cell r="AN2698">
            <v>44</v>
          </cell>
          <cell r="AO2698">
            <v>47</v>
          </cell>
          <cell r="AP2698">
            <v>0</v>
          </cell>
          <cell r="AQ2698">
            <v>0</v>
          </cell>
          <cell r="AR2698">
            <v>44</v>
          </cell>
          <cell r="BF2698">
            <v>37.700000000000003</v>
          </cell>
          <cell r="BG2698">
            <v>37.700000000000003</v>
          </cell>
          <cell r="BH2698">
            <v>37.700000000000003</v>
          </cell>
          <cell r="BI2698">
            <v>47</v>
          </cell>
          <cell r="BJ2698">
            <v>0</v>
          </cell>
        </row>
        <row r="2699">
          <cell r="D2699" t="str">
            <v>Prešovská univerzita v Prešove</v>
          </cell>
          <cell r="E2699" t="str">
            <v>Filozofická fakulta</v>
          </cell>
          <cell r="AN2699">
            <v>16</v>
          </cell>
          <cell r="AO2699">
            <v>17</v>
          </cell>
          <cell r="AP2699">
            <v>0</v>
          </cell>
          <cell r="AQ2699">
            <v>0</v>
          </cell>
          <cell r="AR2699">
            <v>16</v>
          </cell>
          <cell r="BF2699">
            <v>24</v>
          </cell>
          <cell r="BG2699">
            <v>24</v>
          </cell>
          <cell r="BH2699">
            <v>8</v>
          </cell>
          <cell r="BI2699">
            <v>17</v>
          </cell>
          <cell r="BJ2699">
            <v>0</v>
          </cell>
        </row>
        <row r="2700">
          <cell r="D2700" t="str">
            <v>Prešovská univerzita v Prešove</v>
          </cell>
          <cell r="E2700" t="str">
            <v>Filozofická fakulta</v>
          </cell>
          <cell r="AN2700">
            <v>17</v>
          </cell>
          <cell r="AO2700">
            <v>19</v>
          </cell>
          <cell r="AP2700">
            <v>0</v>
          </cell>
          <cell r="AQ2700">
            <v>0</v>
          </cell>
          <cell r="AR2700">
            <v>17</v>
          </cell>
          <cell r="BF2700">
            <v>12.799999999999999</v>
          </cell>
          <cell r="BG2700">
            <v>12.799999999999999</v>
          </cell>
          <cell r="BH2700">
            <v>12.799999999999999</v>
          </cell>
          <cell r="BI2700">
            <v>19</v>
          </cell>
          <cell r="BJ2700">
            <v>0</v>
          </cell>
        </row>
        <row r="2701">
          <cell r="D2701" t="str">
            <v>Prešovská univerzita v Prešove</v>
          </cell>
          <cell r="E2701" t="str">
            <v>Filozofická fakulta</v>
          </cell>
          <cell r="AN2701">
            <v>10</v>
          </cell>
          <cell r="AO2701">
            <v>11</v>
          </cell>
          <cell r="AP2701">
            <v>0</v>
          </cell>
          <cell r="AQ2701">
            <v>0</v>
          </cell>
          <cell r="AR2701">
            <v>10</v>
          </cell>
          <cell r="BF2701">
            <v>7.8999999999999995</v>
          </cell>
          <cell r="BG2701">
            <v>7.8999999999999995</v>
          </cell>
          <cell r="BH2701">
            <v>7.8999999999999995</v>
          </cell>
          <cell r="BI2701">
            <v>11</v>
          </cell>
          <cell r="BJ2701">
            <v>0</v>
          </cell>
        </row>
        <row r="2702">
          <cell r="D2702" t="str">
            <v>Prešovská univerzita v Prešove</v>
          </cell>
          <cell r="E2702" t="str">
            <v>Filozofická fakulta</v>
          </cell>
          <cell r="AN2702">
            <v>4</v>
          </cell>
          <cell r="AO2702">
            <v>4</v>
          </cell>
          <cell r="AP2702">
            <v>0</v>
          </cell>
          <cell r="AQ2702">
            <v>0</v>
          </cell>
          <cell r="AR2702">
            <v>4</v>
          </cell>
          <cell r="BF2702">
            <v>3.7</v>
          </cell>
          <cell r="BG2702">
            <v>3.7</v>
          </cell>
          <cell r="BH2702">
            <v>2.8366666666666669</v>
          </cell>
          <cell r="BI2702">
            <v>4</v>
          </cell>
          <cell r="BJ2702">
            <v>0</v>
          </cell>
        </row>
        <row r="2703">
          <cell r="D2703" t="str">
            <v>Prešovská univerzita v Prešove</v>
          </cell>
          <cell r="E2703" t="str">
            <v>Filozofická fakulta</v>
          </cell>
          <cell r="AN2703">
            <v>58</v>
          </cell>
          <cell r="AO2703">
            <v>61</v>
          </cell>
          <cell r="AP2703">
            <v>0</v>
          </cell>
          <cell r="AQ2703">
            <v>0</v>
          </cell>
          <cell r="AR2703">
            <v>58</v>
          </cell>
          <cell r="BF2703">
            <v>50.8</v>
          </cell>
          <cell r="BG2703">
            <v>50.8</v>
          </cell>
          <cell r="BH2703">
            <v>50.8</v>
          </cell>
          <cell r="BI2703">
            <v>61</v>
          </cell>
          <cell r="BJ2703">
            <v>0</v>
          </cell>
        </row>
        <row r="2704">
          <cell r="D2704" t="str">
            <v>Prešovská univerzita v Prešove</v>
          </cell>
          <cell r="E2704" t="str">
            <v>Filozofická fakulta</v>
          </cell>
          <cell r="AN2704">
            <v>7.5</v>
          </cell>
          <cell r="AO2704">
            <v>8</v>
          </cell>
          <cell r="AP2704">
            <v>0</v>
          </cell>
          <cell r="AQ2704">
            <v>0</v>
          </cell>
          <cell r="AR2704">
            <v>7.5</v>
          </cell>
          <cell r="BF2704">
            <v>6.4499999999999993</v>
          </cell>
          <cell r="BG2704">
            <v>9.6749999999999989</v>
          </cell>
          <cell r="BH2704">
            <v>9.6749999999999989</v>
          </cell>
          <cell r="BI2704">
            <v>8</v>
          </cell>
          <cell r="BJ2704">
            <v>0</v>
          </cell>
        </row>
        <row r="2705">
          <cell r="D2705" t="str">
            <v>Prešovská univerzita v Prešove</v>
          </cell>
          <cell r="E2705" t="str">
            <v>Filozofická fakulta</v>
          </cell>
          <cell r="AN2705">
            <v>7</v>
          </cell>
          <cell r="AO2705">
            <v>7</v>
          </cell>
          <cell r="AP2705">
            <v>0</v>
          </cell>
          <cell r="AQ2705">
            <v>0</v>
          </cell>
          <cell r="AR2705">
            <v>7</v>
          </cell>
          <cell r="BF2705">
            <v>5.1999999999999993</v>
          </cell>
          <cell r="BG2705">
            <v>5.1999999999999993</v>
          </cell>
          <cell r="BH2705">
            <v>4.4296296296296287</v>
          </cell>
          <cell r="BI2705">
            <v>7</v>
          </cell>
          <cell r="BJ2705">
            <v>0</v>
          </cell>
        </row>
        <row r="2706">
          <cell r="D2706" t="str">
            <v>Prešovská univerzita v Prešove</v>
          </cell>
          <cell r="E2706" t="str">
            <v>Filozofická fakulta</v>
          </cell>
          <cell r="AN2706">
            <v>9</v>
          </cell>
          <cell r="AO2706">
            <v>10</v>
          </cell>
          <cell r="AP2706">
            <v>0</v>
          </cell>
          <cell r="AQ2706">
            <v>0</v>
          </cell>
          <cell r="AR2706">
            <v>9</v>
          </cell>
          <cell r="BF2706">
            <v>8.4</v>
          </cell>
          <cell r="BG2706">
            <v>8.4</v>
          </cell>
          <cell r="BH2706">
            <v>8.4</v>
          </cell>
          <cell r="BI2706">
            <v>10</v>
          </cell>
          <cell r="BJ2706">
            <v>0</v>
          </cell>
        </row>
        <row r="2707">
          <cell r="D2707" t="str">
            <v>Prešovská univerzita v Prešove</v>
          </cell>
          <cell r="E2707" t="str">
            <v>Gréckokatolícka teologická fakulta</v>
          </cell>
          <cell r="AN2707">
            <v>0</v>
          </cell>
          <cell r="AO2707">
            <v>0</v>
          </cell>
          <cell r="AP2707">
            <v>0</v>
          </cell>
          <cell r="AQ2707">
            <v>0</v>
          </cell>
          <cell r="AR2707">
            <v>0</v>
          </cell>
          <cell r="BF2707">
            <v>0</v>
          </cell>
          <cell r="BG2707">
            <v>0</v>
          </cell>
          <cell r="BH2707">
            <v>0</v>
          </cell>
          <cell r="BI2707">
            <v>63</v>
          </cell>
          <cell r="BJ2707">
            <v>0</v>
          </cell>
        </row>
        <row r="2708">
          <cell r="D2708" t="str">
            <v>Prešovská univerzita v Prešove</v>
          </cell>
          <cell r="E2708" t="str">
            <v>Gréckokatolícka teologická fakulta</v>
          </cell>
          <cell r="AN2708">
            <v>4</v>
          </cell>
          <cell r="AO2708">
            <v>5</v>
          </cell>
          <cell r="AP2708">
            <v>0</v>
          </cell>
          <cell r="AQ2708">
            <v>0</v>
          </cell>
          <cell r="AR2708">
            <v>4</v>
          </cell>
          <cell r="BF2708">
            <v>4</v>
          </cell>
          <cell r="BG2708">
            <v>4</v>
          </cell>
          <cell r="BH2708">
            <v>3.0666666666666669</v>
          </cell>
          <cell r="BI2708">
            <v>5</v>
          </cell>
          <cell r="BJ2708">
            <v>0</v>
          </cell>
        </row>
        <row r="2709">
          <cell r="D2709" t="str">
            <v>Prešovská univerzita v Prešove</v>
          </cell>
          <cell r="E2709" t="str">
            <v>Gréckokatolícka teologická fakulta</v>
          </cell>
          <cell r="AN2709">
            <v>0</v>
          </cell>
          <cell r="AO2709">
            <v>0</v>
          </cell>
          <cell r="AP2709">
            <v>0</v>
          </cell>
          <cell r="AQ2709">
            <v>0</v>
          </cell>
          <cell r="AR2709">
            <v>0</v>
          </cell>
          <cell r="BF2709">
            <v>0</v>
          </cell>
          <cell r="BG2709">
            <v>0</v>
          </cell>
          <cell r="BH2709">
            <v>0</v>
          </cell>
          <cell r="BI2709">
            <v>32</v>
          </cell>
          <cell r="BJ2709">
            <v>0</v>
          </cell>
        </row>
        <row r="2710">
          <cell r="D2710" t="str">
            <v>Prešovská univerzita v Prešove</v>
          </cell>
          <cell r="E2710" t="str">
            <v>Gréckokatolícka teologická fakulta</v>
          </cell>
          <cell r="AN2710">
            <v>9</v>
          </cell>
          <cell r="AO2710">
            <v>10</v>
          </cell>
          <cell r="AP2710">
            <v>0</v>
          </cell>
          <cell r="AQ2710">
            <v>0</v>
          </cell>
          <cell r="AR2710">
            <v>9</v>
          </cell>
          <cell r="BF2710">
            <v>13.5</v>
          </cell>
          <cell r="BG2710">
            <v>13.5</v>
          </cell>
          <cell r="BH2710">
            <v>6.75</v>
          </cell>
          <cell r="BI2710">
            <v>10</v>
          </cell>
          <cell r="BJ2710">
            <v>0</v>
          </cell>
        </row>
        <row r="2711">
          <cell r="D2711" t="str">
            <v>Prešovská univerzita v Prešove</v>
          </cell>
          <cell r="E2711" t="str">
            <v>Gréckokatolícka teologická fakulta</v>
          </cell>
          <cell r="AN2711">
            <v>38</v>
          </cell>
          <cell r="AO2711">
            <v>41</v>
          </cell>
          <cell r="AP2711">
            <v>0</v>
          </cell>
          <cell r="AQ2711">
            <v>0</v>
          </cell>
          <cell r="AR2711">
            <v>38</v>
          </cell>
          <cell r="BF2711">
            <v>57</v>
          </cell>
          <cell r="BG2711">
            <v>57</v>
          </cell>
          <cell r="BH2711">
            <v>35.205882352941181</v>
          </cell>
          <cell r="BI2711">
            <v>41</v>
          </cell>
          <cell r="BJ2711">
            <v>0</v>
          </cell>
        </row>
        <row r="2712">
          <cell r="D2712" t="str">
            <v>Prešovská univerzita v Prešove</v>
          </cell>
          <cell r="E2712" t="str">
            <v>Gréckokatolícka teologická fakulta</v>
          </cell>
          <cell r="AN2712">
            <v>0</v>
          </cell>
          <cell r="AO2712">
            <v>0</v>
          </cell>
          <cell r="AP2712">
            <v>0</v>
          </cell>
          <cell r="AQ2712">
            <v>0</v>
          </cell>
          <cell r="AR2712">
            <v>0</v>
          </cell>
          <cell r="BF2712">
            <v>0</v>
          </cell>
          <cell r="BG2712">
            <v>0</v>
          </cell>
          <cell r="BH2712">
            <v>0</v>
          </cell>
          <cell r="BI2712">
            <v>11</v>
          </cell>
          <cell r="BJ2712">
            <v>0</v>
          </cell>
        </row>
        <row r="2713">
          <cell r="D2713" t="str">
            <v>Prešovská univerzita v Prešove</v>
          </cell>
          <cell r="E2713" t="str">
            <v>Gréckokatolícka teologická fakulta</v>
          </cell>
          <cell r="AN2713">
            <v>0</v>
          </cell>
          <cell r="AO2713">
            <v>0</v>
          </cell>
          <cell r="AP2713">
            <v>0</v>
          </cell>
          <cell r="AQ2713">
            <v>0</v>
          </cell>
          <cell r="AR2713">
            <v>0</v>
          </cell>
          <cell r="BF2713">
            <v>0</v>
          </cell>
          <cell r="BG2713">
            <v>0</v>
          </cell>
          <cell r="BH2713">
            <v>0</v>
          </cell>
          <cell r="BI2713">
            <v>4</v>
          </cell>
          <cell r="BJ2713">
            <v>0</v>
          </cell>
        </row>
        <row r="2714">
          <cell r="D2714" t="str">
            <v>Prešovská univerzita v Prešove</v>
          </cell>
          <cell r="E2714" t="str">
            <v>Fakulta humanitných a prírodných vied</v>
          </cell>
          <cell r="AN2714">
            <v>0</v>
          </cell>
          <cell r="AO2714">
            <v>0</v>
          </cell>
          <cell r="AP2714">
            <v>0</v>
          </cell>
          <cell r="AQ2714">
            <v>0</v>
          </cell>
          <cell r="AR2714">
            <v>0</v>
          </cell>
          <cell r="BF2714">
            <v>0</v>
          </cell>
          <cell r="BG2714">
            <v>0</v>
          </cell>
          <cell r="BH2714">
            <v>0</v>
          </cell>
          <cell r="BI2714">
            <v>30</v>
          </cell>
          <cell r="BJ2714">
            <v>0</v>
          </cell>
        </row>
        <row r="2715">
          <cell r="D2715" t="str">
            <v>Prešovská univerzita v Prešove</v>
          </cell>
          <cell r="E2715" t="str">
            <v>Fakulta humanitných a prírodných vied</v>
          </cell>
          <cell r="AN2715">
            <v>16</v>
          </cell>
          <cell r="AO2715">
            <v>16.5</v>
          </cell>
          <cell r="AP2715">
            <v>0</v>
          </cell>
          <cell r="AQ2715">
            <v>0</v>
          </cell>
          <cell r="AR2715">
            <v>16</v>
          </cell>
          <cell r="BF2715">
            <v>24</v>
          </cell>
          <cell r="BG2715">
            <v>28.56</v>
          </cell>
          <cell r="BH2715">
            <v>19.634999999999998</v>
          </cell>
          <cell r="BI2715">
            <v>16.5</v>
          </cell>
          <cell r="BJ2715">
            <v>0</v>
          </cell>
        </row>
        <row r="2716">
          <cell r="D2716" t="str">
            <v>Prešovská univerzita v Prešove</v>
          </cell>
          <cell r="E2716" t="str">
            <v>Fakulta humanitných a prírodných vied</v>
          </cell>
          <cell r="AN2716">
            <v>29</v>
          </cell>
          <cell r="AO2716">
            <v>30</v>
          </cell>
          <cell r="AP2716">
            <v>0</v>
          </cell>
          <cell r="AQ2716">
            <v>0</v>
          </cell>
          <cell r="AR2716">
            <v>29</v>
          </cell>
          <cell r="BF2716">
            <v>43.5</v>
          </cell>
          <cell r="BG2716">
            <v>64.38</v>
          </cell>
          <cell r="BH2716">
            <v>40.969090909090909</v>
          </cell>
          <cell r="BI2716">
            <v>30</v>
          </cell>
          <cell r="BJ2716">
            <v>0</v>
          </cell>
        </row>
        <row r="2717">
          <cell r="D2717" t="str">
            <v>Prešovská univerzita v Prešove</v>
          </cell>
          <cell r="E2717" t="str">
            <v>Fakulta humanitných a prírodných vied</v>
          </cell>
          <cell r="AN2717">
            <v>38.5</v>
          </cell>
          <cell r="AO2717">
            <v>40</v>
          </cell>
          <cell r="AP2717">
            <v>0</v>
          </cell>
          <cell r="AQ2717">
            <v>0</v>
          </cell>
          <cell r="AR2717">
            <v>38.5</v>
          </cell>
          <cell r="BF2717">
            <v>57.75</v>
          </cell>
          <cell r="BG2717">
            <v>83.16</v>
          </cell>
          <cell r="BH2717">
            <v>69.674594594594595</v>
          </cell>
          <cell r="BI2717">
            <v>40</v>
          </cell>
          <cell r="BJ2717">
            <v>0</v>
          </cell>
        </row>
        <row r="2718">
          <cell r="D2718" t="str">
            <v>Prešovská univerzita v Prešove</v>
          </cell>
          <cell r="E2718" t="str">
            <v>Fakulta humanitných a prírodných vied</v>
          </cell>
          <cell r="AN2718">
            <v>12</v>
          </cell>
          <cell r="AO2718">
            <v>15.5</v>
          </cell>
          <cell r="AP2718">
            <v>0</v>
          </cell>
          <cell r="AQ2718">
            <v>0</v>
          </cell>
          <cell r="AR2718">
            <v>12</v>
          </cell>
          <cell r="BF2718">
            <v>10.5</v>
          </cell>
          <cell r="BG2718">
            <v>15.12</v>
          </cell>
          <cell r="BH2718">
            <v>15.12</v>
          </cell>
          <cell r="BI2718">
            <v>15.5</v>
          </cell>
          <cell r="BJ2718">
            <v>0</v>
          </cell>
        </row>
        <row r="2719">
          <cell r="D2719" t="str">
            <v>Prešovská univerzita v Prešove</v>
          </cell>
          <cell r="E2719" t="str">
            <v>Fakulta humanitných a prírodných vied</v>
          </cell>
          <cell r="AN2719">
            <v>20</v>
          </cell>
          <cell r="AO2719">
            <v>21</v>
          </cell>
          <cell r="AP2719">
            <v>0</v>
          </cell>
          <cell r="AQ2719">
            <v>0</v>
          </cell>
          <cell r="AR2719">
            <v>20</v>
          </cell>
          <cell r="BF2719">
            <v>15.2</v>
          </cell>
          <cell r="BG2719">
            <v>18.087999999999997</v>
          </cell>
          <cell r="BH2719">
            <v>18.087999999999997</v>
          </cell>
          <cell r="BI2719">
            <v>21</v>
          </cell>
          <cell r="BJ2719">
            <v>0</v>
          </cell>
        </row>
        <row r="2720">
          <cell r="D2720" t="str">
            <v>Prešovská univerzita v Prešove</v>
          </cell>
          <cell r="E2720" t="str">
            <v>Fakulta humanitných a prírodných vied</v>
          </cell>
          <cell r="AN2720">
            <v>13</v>
          </cell>
          <cell r="AO2720">
            <v>16</v>
          </cell>
          <cell r="AP2720">
            <v>16</v>
          </cell>
          <cell r="AQ2720">
            <v>13</v>
          </cell>
          <cell r="AR2720">
            <v>13</v>
          </cell>
          <cell r="BF2720">
            <v>11.8</v>
          </cell>
          <cell r="BG2720">
            <v>17.464000000000002</v>
          </cell>
          <cell r="BH2720">
            <v>17.464000000000002</v>
          </cell>
          <cell r="BI2720">
            <v>16</v>
          </cell>
          <cell r="BJ2720">
            <v>0</v>
          </cell>
        </row>
        <row r="2721">
          <cell r="D2721" t="str">
            <v>Prešovská univerzita v Prešove</v>
          </cell>
          <cell r="E2721" t="str">
            <v>Fakulta humanitných a prírodných vied</v>
          </cell>
          <cell r="AN2721">
            <v>4</v>
          </cell>
          <cell r="AO2721">
            <v>4</v>
          </cell>
          <cell r="AP2721">
            <v>4</v>
          </cell>
          <cell r="AQ2721">
            <v>4</v>
          </cell>
          <cell r="AR2721">
            <v>4</v>
          </cell>
          <cell r="BF2721">
            <v>3.4</v>
          </cell>
          <cell r="BG2721">
            <v>5.032</v>
          </cell>
          <cell r="BH2721">
            <v>5.032</v>
          </cell>
          <cell r="BI2721">
            <v>4</v>
          </cell>
          <cell r="BJ2721">
            <v>0</v>
          </cell>
        </row>
        <row r="2722">
          <cell r="D2722" t="str">
            <v>Prešovská univerzita v Prešove</v>
          </cell>
          <cell r="E2722" t="str">
            <v>Fakulta manažmentu</v>
          </cell>
          <cell r="AN2722">
            <v>2</v>
          </cell>
          <cell r="AO2722">
            <v>0</v>
          </cell>
          <cell r="AP2722">
            <v>0</v>
          </cell>
          <cell r="AQ2722">
            <v>0</v>
          </cell>
          <cell r="AR2722">
            <v>2</v>
          </cell>
          <cell r="BF2722">
            <v>6</v>
          </cell>
          <cell r="BG2722">
            <v>12.78</v>
          </cell>
          <cell r="BH2722">
            <v>11.2464</v>
          </cell>
          <cell r="BI2722">
            <v>2</v>
          </cell>
          <cell r="BJ2722">
            <v>2</v>
          </cell>
        </row>
        <row r="2723">
          <cell r="D2723" t="str">
            <v>Prešovská univerzita v Prešove</v>
          </cell>
          <cell r="E2723" t="str">
            <v>Fakulta manažmentu</v>
          </cell>
          <cell r="AN2723">
            <v>18</v>
          </cell>
          <cell r="AO2723">
            <v>19</v>
          </cell>
          <cell r="AP2723">
            <v>0</v>
          </cell>
          <cell r="AQ2723">
            <v>0</v>
          </cell>
          <cell r="AR2723">
            <v>18</v>
          </cell>
          <cell r="BF2723">
            <v>27</v>
          </cell>
          <cell r="BG2723">
            <v>39.96</v>
          </cell>
          <cell r="BH2723">
            <v>27.971999999999998</v>
          </cell>
          <cell r="BI2723">
            <v>19</v>
          </cell>
          <cell r="BJ2723">
            <v>0</v>
          </cell>
        </row>
        <row r="2724">
          <cell r="D2724" t="str">
            <v>Prešovská univerzita v Prešove</v>
          </cell>
          <cell r="E2724" t="str">
            <v>Fakulta manažmentu</v>
          </cell>
          <cell r="AN2724">
            <v>20</v>
          </cell>
          <cell r="AO2724">
            <v>24</v>
          </cell>
          <cell r="AP2724">
            <v>24</v>
          </cell>
          <cell r="AQ2724">
            <v>20</v>
          </cell>
          <cell r="AR2724">
            <v>20</v>
          </cell>
          <cell r="BF2724">
            <v>17.899999999999999</v>
          </cell>
          <cell r="BG2724">
            <v>26.491999999999997</v>
          </cell>
          <cell r="BH2724">
            <v>26.491999999999997</v>
          </cell>
          <cell r="BI2724">
            <v>24</v>
          </cell>
          <cell r="BJ2724">
            <v>0</v>
          </cell>
        </row>
        <row r="2725">
          <cell r="D2725" t="str">
            <v>Prešovská univerzita v Prešove</v>
          </cell>
          <cell r="E2725" t="str">
            <v>Pedagogická fakulta</v>
          </cell>
          <cell r="AN2725">
            <v>0</v>
          </cell>
          <cell r="AO2725">
            <v>0</v>
          </cell>
          <cell r="AP2725">
            <v>0</v>
          </cell>
          <cell r="AQ2725">
            <v>0</v>
          </cell>
          <cell r="AR2725">
            <v>0</v>
          </cell>
          <cell r="BF2725">
            <v>0</v>
          </cell>
          <cell r="BG2725">
            <v>0</v>
          </cell>
          <cell r="BH2725">
            <v>0</v>
          </cell>
          <cell r="BI2725">
            <v>80</v>
          </cell>
          <cell r="BJ2725">
            <v>0</v>
          </cell>
        </row>
        <row r="2726">
          <cell r="D2726" t="str">
            <v>Prešovská univerzita v Prešove</v>
          </cell>
          <cell r="E2726" t="str">
            <v>Pedagogická fakulta</v>
          </cell>
          <cell r="AN2726">
            <v>0</v>
          </cell>
          <cell r="AO2726">
            <v>0</v>
          </cell>
          <cell r="AP2726">
            <v>0</v>
          </cell>
          <cell r="AQ2726">
            <v>0</v>
          </cell>
          <cell r="AR2726">
            <v>0</v>
          </cell>
          <cell r="BF2726">
            <v>0</v>
          </cell>
          <cell r="BG2726">
            <v>0</v>
          </cell>
          <cell r="BH2726">
            <v>0</v>
          </cell>
          <cell r="BI2726">
            <v>22</v>
          </cell>
          <cell r="BJ2726">
            <v>0</v>
          </cell>
        </row>
        <row r="2727">
          <cell r="D2727" t="str">
            <v>Prešovská univerzita v Prešove</v>
          </cell>
          <cell r="E2727" t="str">
            <v>Pedagogická fakulta</v>
          </cell>
          <cell r="AN2727">
            <v>10</v>
          </cell>
          <cell r="AO2727">
            <v>0</v>
          </cell>
          <cell r="AP2727">
            <v>0</v>
          </cell>
          <cell r="AQ2727">
            <v>0</v>
          </cell>
          <cell r="AR2727">
            <v>10</v>
          </cell>
          <cell r="BF2727">
            <v>40</v>
          </cell>
          <cell r="BG2727">
            <v>44</v>
          </cell>
          <cell r="BH2727">
            <v>44</v>
          </cell>
          <cell r="BI2727">
            <v>10</v>
          </cell>
          <cell r="BJ2727">
            <v>10</v>
          </cell>
        </row>
        <row r="2728">
          <cell r="D2728" t="str">
            <v>Prešovská univerzita v Prešove</v>
          </cell>
          <cell r="E2728" t="str">
            <v>Pedagogická fakulta</v>
          </cell>
          <cell r="AN2728">
            <v>3</v>
          </cell>
          <cell r="AO2728">
            <v>0</v>
          </cell>
          <cell r="AP2728">
            <v>0</v>
          </cell>
          <cell r="AQ2728">
            <v>0</v>
          </cell>
          <cell r="AR2728">
            <v>3</v>
          </cell>
          <cell r="BF2728">
            <v>12</v>
          </cell>
          <cell r="BG2728">
            <v>13.200000000000001</v>
          </cell>
          <cell r="BH2728">
            <v>13.200000000000001</v>
          </cell>
          <cell r="BI2728">
            <v>3</v>
          </cell>
          <cell r="BJ2728">
            <v>3</v>
          </cell>
        </row>
        <row r="2729">
          <cell r="D2729" t="str">
            <v>Prešovská univerzita v Prešove</v>
          </cell>
          <cell r="E2729" t="str">
            <v>Pedagogická fakulta</v>
          </cell>
          <cell r="AN2729">
            <v>0</v>
          </cell>
          <cell r="AO2729">
            <v>0</v>
          </cell>
          <cell r="AP2729">
            <v>0</v>
          </cell>
          <cell r="AQ2729">
            <v>0</v>
          </cell>
          <cell r="AR2729">
            <v>0</v>
          </cell>
          <cell r="BF2729">
            <v>0</v>
          </cell>
          <cell r="BG2729">
            <v>0</v>
          </cell>
          <cell r="BH2729">
            <v>0</v>
          </cell>
          <cell r="BI2729">
            <v>17</v>
          </cell>
          <cell r="BJ2729">
            <v>0</v>
          </cell>
        </row>
        <row r="2730">
          <cell r="D2730" t="str">
            <v>Prešovská univerzita v Prešove</v>
          </cell>
          <cell r="E2730" t="str">
            <v>Pedagogická fakulta</v>
          </cell>
          <cell r="AN2730">
            <v>0</v>
          </cell>
          <cell r="AO2730">
            <v>0</v>
          </cell>
          <cell r="AP2730">
            <v>0</v>
          </cell>
          <cell r="AQ2730">
            <v>0</v>
          </cell>
          <cell r="AR2730">
            <v>0</v>
          </cell>
          <cell r="BF2730">
            <v>0</v>
          </cell>
          <cell r="BG2730">
            <v>0</v>
          </cell>
          <cell r="BH2730">
            <v>0</v>
          </cell>
          <cell r="BI2730">
            <v>18</v>
          </cell>
          <cell r="BJ2730">
            <v>0</v>
          </cell>
        </row>
        <row r="2731">
          <cell r="D2731" t="str">
            <v>Prešovská univerzita v Prešove</v>
          </cell>
          <cell r="E2731" t="str">
            <v>Pedagogická fakulta</v>
          </cell>
          <cell r="AN2731">
            <v>37</v>
          </cell>
          <cell r="AO2731">
            <v>37</v>
          </cell>
          <cell r="AP2731">
            <v>0</v>
          </cell>
          <cell r="AQ2731">
            <v>0</v>
          </cell>
          <cell r="AR2731">
            <v>37</v>
          </cell>
          <cell r="BF2731">
            <v>55.5</v>
          </cell>
          <cell r="BG2731">
            <v>66.045000000000002</v>
          </cell>
          <cell r="BH2731">
            <v>63.843499999999999</v>
          </cell>
          <cell r="BI2731">
            <v>37</v>
          </cell>
          <cell r="BJ2731">
            <v>0</v>
          </cell>
        </row>
        <row r="2732">
          <cell r="D2732" t="str">
            <v>Prešovská univerzita v Prešove</v>
          </cell>
          <cell r="E2732" t="str">
            <v>Pedagogická fakulta</v>
          </cell>
          <cell r="AN2732">
            <v>52</v>
          </cell>
          <cell r="AO2732">
            <v>53</v>
          </cell>
          <cell r="AP2732">
            <v>0</v>
          </cell>
          <cell r="AQ2732">
            <v>0</v>
          </cell>
          <cell r="AR2732">
            <v>52</v>
          </cell>
          <cell r="BF2732">
            <v>78</v>
          </cell>
          <cell r="BG2732">
            <v>92.82</v>
          </cell>
          <cell r="BH2732">
            <v>92.82</v>
          </cell>
          <cell r="BI2732">
            <v>53</v>
          </cell>
          <cell r="BJ2732">
            <v>0</v>
          </cell>
        </row>
        <row r="2733">
          <cell r="D2733" t="str">
            <v>Prešovská univerzita v Prešove</v>
          </cell>
          <cell r="E2733" t="str">
            <v>Pedagogická fakulta</v>
          </cell>
          <cell r="AN2733">
            <v>83</v>
          </cell>
          <cell r="AO2733">
            <v>84</v>
          </cell>
          <cell r="AP2733">
            <v>0</v>
          </cell>
          <cell r="AQ2733">
            <v>0</v>
          </cell>
          <cell r="AR2733">
            <v>83</v>
          </cell>
          <cell r="BF2733">
            <v>74.3</v>
          </cell>
          <cell r="BG2733">
            <v>88.416999999999987</v>
          </cell>
          <cell r="BH2733">
            <v>88.416999999999987</v>
          </cell>
          <cell r="BI2733">
            <v>84</v>
          </cell>
          <cell r="BJ2733">
            <v>0</v>
          </cell>
        </row>
        <row r="2734">
          <cell r="D2734" t="str">
            <v>Prešovská univerzita v Prešove</v>
          </cell>
          <cell r="E2734" t="str">
            <v>Pravoslávna bohoslovecká fakulta</v>
          </cell>
          <cell r="AN2734">
            <v>1</v>
          </cell>
          <cell r="AO2734">
            <v>0</v>
          </cell>
          <cell r="AP2734">
            <v>0</v>
          </cell>
          <cell r="AQ2734">
            <v>0</v>
          </cell>
          <cell r="AR2734">
            <v>1</v>
          </cell>
          <cell r="BF2734">
            <v>3</v>
          </cell>
          <cell r="BG2734">
            <v>3.3000000000000003</v>
          </cell>
          <cell r="BH2734">
            <v>3.3000000000000003</v>
          </cell>
          <cell r="BI2734">
            <v>1</v>
          </cell>
          <cell r="BJ2734">
            <v>1</v>
          </cell>
        </row>
        <row r="2735">
          <cell r="D2735" t="str">
            <v>Prešovská univerzita v Prešove</v>
          </cell>
          <cell r="E2735" t="str">
            <v>Pravoslávna bohoslovecká fakulta</v>
          </cell>
          <cell r="AN2735">
            <v>39</v>
          </cell>
          <cell r="AO2735">
            <v>42</v>
          </cell>
          <cell r="AP2735">
            <v>0</v>
          </cell>
          <cell r="AQ2735">
            <v>0</v>
          </cell>
          <cell r="AR2735">
            <v>39</v>
          </cell>
          <cell r="BF2735">
            <v>58.5</v>
          </cell>
          <cell r="BG2735">
            <v>58.5</v>
          </cell>
          <cell r="BH2735">
            <v>48.326086956521742</v>
          </cell>
          <cell r="BI2735">
            <v>42</v>
          </cell>
          <cell r="BJ2735">
            <v>0</v>
          </cell>
        </row>
        <row r="2736">
          <cell r="D2736" t="str">
            <v>Prešovská univerzita v Prešove</v>
          </cell>
          <cell r="E2736" t="str">
            <v>Fakulta športu</v>
          </cell>
          <cell r="AN2736">
            <v>16</v>
          </cell>
          <cell r="AO2736">
            <v>17</v>
          </cell>
          <cell r="AP2736">
            <v>0</v>
          </cell>
          <cell r="AQ2736">
            <v>0</v>
          </cell>
          <cell r="AR2736">
            <v>16</v>
          </cell>
          <cell r="BF2736">
            <v>24</v>
          </cell>
          <cell r="BG2736">
            <v>28.56</v>
          </cell>
          <cell r="BH2736">
            <v>28.56</v>
          </cell>
          <cell r="BI2736">
            <v>17</v>
          </cell>
          <cell r="BJ2736">
            <v>0</v>
          </cell>
        </row>
        <row r="2737">
          <cell r="D2737" t="str">
            <v>Prešovská univerzita v Prešove</v>
          </cell>
          <cell r="E2737" t="str">
            <v>Fakulta športu</v>
          </cell>
          <cell r="AN2737">
            <v>75</v>
          </cell>
          <cell r="AO2737">
            <v>81</v>
          </cell>
          <cell r="AP2737">
            <v>0</v>
          </cell>
          <cell r="AQ2737">
            <v>0</v>
          </cell>
          <cell r="AR2737">
            <v>75</v>
          </cell>
          <cell r="BF2737">
            <v>112.5</v>
          </cell>
          <cell r="BG2737">
            <v>133.875</v>
          </cell>
          <cell r="BH2737">
            <v>117.140625</v>
          </cell>
          <cell r="BI2737">
            <v>81</v>
          </cell>
          <cell r="BJ2737">
            <v>0</v>
          </cell>
        </row>
        <row r="2738">
          <cell r="D2738" t="str">
            <v>Prešovská univerzita v Prešove</v>
          </cell>
          <cell r="E2738" t="str">
            <v>Fakulta zdravotníckych odborov</v>
          </cell>
          <cell r="AN2738">
            <v>0</v>
          </cell>
          <cell r="AO2738">
            <v>0</v>
          </cell>
          <cell r="AP2738">
            <v>0</v>
          </cell>
          <cell r="AQ2738">
            <v>0</v>
          </cell>
          <cell r="AR2738">
            <v>0</v>
          </cell>
          <cell r="BF2738">
            <v>0</v>
          </cell>
          <cell r="BG2738">
            <v>0</v>
          </cell>
          <cell r="BH2738">
            <v>0</v>
          </cell>
          <cell r="BI2738">
            <v>40</v>
          </cell>
          <cell r="BJ2738">
            <v>0</v>
          </cell>
        </row>
        <row r="2739">
          <cell r="D2739" t="str">
            <v>Prešovská univerzita v Prešove</v>
          </cell>
          <cell r="E2739" t="str">
            <v>Fakulta zdravotníckych odborov</v>
          </cell>
          <cell r="AN2739">
            <v>56</v>
          </cell>
          <cell r="AO2739">
            <v>61</v>
          </cell>
          <cell r="AP2739">
            <v>0</v>
          </cell>
          <cell r="AQ2739">
            <v>0</v>
          </cell>
          <cell r="AR2739">
            <v>56</v>
          </cell>
          <cell r="BF2739">
            <v>49.7</v>
          </cell>
          <cell r="BG2739">
            <v>73.555999999999997</v>
          </cell>
          <cell r="BH2739">
            <v>66.550666666666672</v>
          </cell>
          <cell r="BI2739">
            <v>61</v>
          </cell>
          <cell r="BJ2739">
            <v>0</v>
          </cell>
        </row>
        <row r="2740">
          <cell r="D2740" t="str">
            <v>Prešovská univerzita v Prešove</v>
          </cell>
          <cell r="E2740" t="str">
            <v>Fakulta zdravotníckych odborov</v>
          </cell>
          <cell r="AN2740">
            <v>36</v>
          </cell>
          <cell r="AO2740">
            <v>41</v>
          </cell>
          <cell r="AP2740">
            <v>0</v>
          </cell>
          <cell r="AQ2740">
            <v>0</v>
          </cell>
          <cell r="AR2740">
            <v>36</v>
          </cell>
          <cell r="BF2740">
            <v>31.5</v>
          </cell>
          <cell r="BG2740">
            <v>46.62</v>
          </cell>
          <cell r="BH2740">
            <v>43.512</v>
          </cell>
          <cell r="BI2740">
            <v>41</v>
          </cell>
          <cell r="BJ2740">
            <v>0</v>
          </cell>
        </row>
        <row r="2741">
          <cell r="D2741" t="str">
            <v>Prešovská univerzita v Prešove</v>
          </cell>
          <cell r="E2741">
            <v>0</v>
          </cell>
          <cell r="AN2741">
            <v>1</v>
          </cell>
          <cell r="AO2741">
            <v>0</v>
          </cell>
          <cell r="AP2741">
            <v>0</v>
          </cell>
          <cell r="AQ2741">
            <v>0</v>
          </cell>
          <cell r="AR2741">
            <v>1</v>
          </cell>
          <cell r="BF2741">
            <v>3</v>
          </cell>
          <cell r="BG2741">
            <v>3.3000000000000003</v>
          </cell>
          <cell r="BH2741">
            <v>3.3000000000000003</v>
          </cell>
          <cell r="BI2741">
            <v>1</v>
          </cell>
          <cell r="BJ2741">
            <v>1</v>
          </cell>
        </row>
        <row r="2742">
          <cell r="D2742" t="str">
            <v>Prešovská univerzita v Prešove</v>
          </cell>
          <cell r="E2742">
            <v>0</v>
          </cell>
          <cell r="AN2742">
            <v>1.5</v>
          </cell>
          <cell r="AO2742">
            <v>1.5</v>
          </cell>
          <cell r="AP2742">
            <v>0</v>
          </cell>
          <cell r="AQ2742">
            <v>0</v>
          </cell>
          <cell r="AR2742">
            <v>1.5</v>
          </cell>
          <cell r="BF2742">
            <v>1.2</v>
          </cell>
          <cell r="BG2742">
            <v>1.7999999999999998</v>
          </cell>
          <cell r="BH2742">
            <v>0.89999999999999991</v>
          </cell>
          <cell r="BI2742">
            <v>1.5</v>
          </cell>
          <cell r="BJ2742">
            <v>0</v>
          </cell>
        </row>
        <row r="2743">
          <cell r="D2743" t="str">
            <v>Žilinská univerzita v Žiline</v>
          </cell>
          <cell r="E2743" t="str">
            <v>Strojnícka fakulta</v>
          </cell>
          <cell r="AN2743">
            <v>0</v>
          </cell>
          <cell r="AO2743">
            <v>0</v>
          </cell>
          <cell r="AP2743">
            <v>0</v>
          </cell>
          <cell r="AQ2743">
            <v>0</v>
          </cell>
          <cell r="AR2743">
            <v>0</v>
          </cell>
          <cell r="BF2743">
            <v>0</v>
          </cell>
          <cell r="BG2743">
            <v>0</v>
          </cell>
          <cell r="BH2743">
            <v>0</v>
          </cell>
          <cell r="BI2743">
            <v>3</v>
          </cell>
          <cell r="BJ2743">
            <v>0</v>
          </cell>
        </row>
        <row r="2744">
          <cell r="D2744" t="str">
            <v>Vysoká škola DTI</v>
          </cell>
          <cell r="E2744">
            <v>0</v>
          </cell>
          <cell r="AN2744">
            <v>115</v>
          </cell>
          <cell r="AO2744">
            <v>115</v>
          </cell>
          <cell r="AP2744">
            <v>0</v>
          </cell>
          <cell r="AQ2744">
            <v>0</v>
          </cell>
          <cell r="AR2744">
            <v>115</v>
          </cell>
          <cell r="BF2744">
            <v>172.5</v>
          </cell>
          <cell r="BG2744">
            <v>188.02500000000001</v>
          </cell>
          <cell r="BH2744">
            <v>188.02500000000001</v>
          </cell>
          <cell r="BI2744">
            <v>115</v>
          </cell>
          <cell r="BJ2744">
            <v>0</v>
          </cell>
        </row>
        <row r="2745">
          <cell r="D2745" t="str">
            <v>Technická univerzita v Košiciach</v>
          </cell>
          <cell r="E2745" t="str">
            <v>Fakulta baníctva, ekológie, riadenia a geotechnológií</v>
          </cell>
          <cell r="AN2745">
            <v>0</v>
          </cell>
          <cell r="AO2745">
            <v>0</v>
          </cell>
          <cell r="AP2745">
            <v>0</v>
          </cell>
          <cell r="AQ2745">
            <v>0</v>
          </cell>
          <cell r="AR2745">
            <v>0</v>
          </cell>
          <cell r="BF2745">
            <v>0</v>
          </cell>
          <cell r="BG2745">
            <v>0</v>
          </cell>
          <cell r="BH2745">
            <v>0</v>
          </cell>
          <cell r="BI2745">
            <v>11</v>
          </cell>
          <cell r="BJ2745">
            <v>0</v>
          </cell>
        </row>
        <row r="2746">
          <cell r="D2746" t="str">
            <v>Vysoká škola medzinárodného podnikania ISM Slovakia v Prešove</v>
          </cell>
          <cell r="E2746">
            <v>0</v>
          </cell>
          <cell r="AN2746">
            <v>99</v>
          </cell>
          <cell r="AO2746">
            <v>0</v>
          </cell>
          <cell r="AP2746">
            <v>0</v>
          </cell>
          <cell r="AQ2746">
            <v>0</v>
          </cell>
          <cell r="AR2746">
            <v>0</v>
          </cell>
          <cell r="BF2746">
            <v>0</v>
          </cell>
          <cell r="BG2746">
            <v>0</v>
          </cell>
          <cell r="BH2746">
            <v>0</v>
          </cell>
          <cell r="BI2746">
            <v>99</v>
          </cell>
          <cell r="BJ2746">
            <v>0</v>
          </cell>
        </row>
        <row r="2747">
          <cell r="D2747" t="str">
            <v>Vysoká škola medzinárodného podnikania ISM Slovakia v Prešove</v>
          </cell>
          <cell r="E2747">
            <v>0</v>
          </cell>
          <cell r="AN2747">
            <v>19</v>
          </cell>
          <cell r="AO2747">
            <v>0</v>
          </cell>
          <cell r="AP2747">
            <v>0</v>
          </cell>
          <cell r="AQ2747">
            <v>0</v>
          </cell>
          <cell r="AR2747">
            <v>0</v>
          </cell>
          <cell r="BF2747">
            <v>0</v>
          </cell>
          <cell r="BG2747">
            <v>0</v>
          </cell>
          <cell r="BH2747">
            <v>0</v>
          </cell>
          <cell r="BI2747">
            <v>19</v>
          </cell>
          <cell r="BJ2747">
            <v>0</v>
          </cell>
        </row>
        <row r="2748">
          <cell r="D2748" t="str">
            <v>Vysoká škola medzinárodného podnikania ISM Slovakia v Prešove</v>
          </cell>
          <cell r="E2748">
            <v>0</v>
          </cell>
          <cell r="AN2748">
            <v>18</v>
          </cell>
          <cell r="AO2748">
            <v>18</v>
          </cell>
          <cell r="AP2748">
            <v>0</v>
          </cell>
          <cell r="AQ2748">
            <v>0</v>
          </cell>
          <cell r="AR2748">
            <v>18</v>
          </cell>
          <cell r="BF2748">
            <v>15.899999999999999</v>
          </cell>
          <cell r="BG2748">
            <v>16.535999999999998</v>
          </cell>
          <cell r="BH2748">
            <v>16.535999999999998</v>
          </cell>
          <cell r="BI2748">
            <v>18</v>
          </cell>
          <cell r="BJ2748">
            <v>0</v>
          </cell>
        </row>
        <row r="2749">
          <cell r="D2749" t="str">
            <v>Vysoká škola medzinárodného podnikania ISM Slovakia v Prešove</v>
          </cell>
          <cell r="E2749">
            <v>0</v>
          </cell>
          <cell r="AN2749">
            <v>19</v>
          </cell>
          <cell r="AO2749">
            <v>19</v>
          </cell>
          <cell r="AP2749">
            <v>0</v>
          </cell>
          <cell r="AQ2749">
            <v>0</v>
          </cell>
          <cell r="AR2749">
            <v>19</v>
          </cell>
          <cell r="BF2749">
            <v>18.399999999999999</v>
          </cell>
          <cell r="BG2749">
            <v>18.399999999999999</v>
          </cell>
          <cell r="BH2749">
            <v>18.399999999999999</v>
          </cell>
          <cell r="BI2749">
            <v>19</v>
          </cell>
          <cell r="BJ2749">
            <v>0</v>
          </cell>
        </row>
        <row r="2750">
          <cell r="D2750" t="str">
            <v>Vysoká škola medzinárodného podnikania ISM Slovakia v Prešove</v>
          </cell>
          <cell r="E2750">
            <v>0</v>
          </cell>
          <cell r="AN2750">
            <v>24</v>
          </cell>
          <cell r="AO2750">
            <v>24</v>
          </cell>
          <cell r="AP2750">
            <v>0</v>
          </cell>
          <cell r="AQ2750">
            <v>0</v>
          </cell>
          <cell r="AR2750">
            <v>24</v>
          </cell>
          <cell r="BF2750">
            <v>21</v>
          </cell>
          <cell r="BG2750">
            <v>21</v>
          </cell>
          <cell r="BH2750">
            <v>21</v>
          </cell>
          <cell r="BI2750">
            <v>24</v>
          </cell>
          <cell r="BJ2750">
            <v>0</v>
          </cell>
        </row>
        <row r="2751">
          <cell r="D2751" t="str">
            <v>Technická univerzita v Košiciach</v>
          </cell>
          <cell r="E2751" t="str">
            <v>Strojnícka fakulta</v>
          </cell>
          <cell r="AN2751">
            <v>0</v>
          </cell>
          <cell r="AO2751">
            <v>20</v>
          </cell>
          <cell r="AP2751">
            <v>0</v>
          </cell>
          <cell r="AQ2751">
            <v>0</v>
          </cell>
          <cell r="AR2751">
            <v>0</v>
          </cell>
          <cell r="BF2751">
            <v>0</v>
          </cell>
          <cell r="BG2751">
            <v>0</v>
          </cell>
          <cell r="BH2751">
            <v>0</v>
          </cell>
          <cell r="BI2751">
            <v>20</v>
          </cell>
          <cell r="BJ2751">
            <v>0</v>
          </cell>
        </row>
        <row r="2752">
          <cell r="D2752" t="str">
            <v>Technická univerzita v Košiciach</v>
          </cell>
          <cell r="E2752" t="str">
            <v>Strojnícka fakulta</v>
          </cell>
          <cell r="AN2752">
            <v>0</v>
          </cell>
          <cell r="AO2752">
            <v>52</v>
          </cell>
          <cell r="AP2752">
            <v>52</v>
          </cell>
          <cell r="AQ2752">
            <v>0</v>
          </cell>
          <cell r="AR2752">
            <v>0</v>
          </cell>
          <cell r="BF2752">
            <v>0</v>
          </cell>
          <cell r="BG2752">
            <v>0</v>
          </cell>
          <cell r="BH2752">
            <v>0</v>
          </cell>
          <cell r="BI2752">
            <v>52</v>
          </cell>
          <cell r="BJ2752">
            <v>0</v>
          </cell>
        </row>
        <row r="2753">
          <cell r="D2753" t="str">
            <v>Slovenská technická univerzita v Bratislave</v>
          </cell>
          <cell r="E2753" t="str">
            <v>Stavebná fakulta</v>
          </cell>
          <cell r="AN2753">
            <v>0</v>
          </cell>
          <cell r="AO2753">
            <v>4</v>
          </cell>
          <cell r="AP2753">
            <v>0</v>
          </cell>
          <cell r="AQ2753">
            <v>0</v>
          </cell>
          <cell r="AR2753">
            <v>0</v>
          </cell>
          <cell r="BF2753">
            <v>0</v>
          </cell>
          <cell r="BG2753">
            <v>0</v>
          </cell>
          <cell r="BH2753">
            <v>0</v>
          </cell>
          <cell r="BI2753">
            <v>4</v>
          </cell>
          <cell r="BJ2753">
            <v>0</v>
          </cell>
        </row>
        <row r="2754">
          <cell r="D2754" t="str">
            <v>Univerzita Komenského v Bratislave</v>
          </cell>
          <cell r="E2754" t="str">
            <v>Prírodovedecká fakulta</v>
          </cell>
          <cell r="AN2754">
            <v>47</v>
          </cell>
          <cell r="AO2754">
            <v>48</v>
          </cell>
          <cell r="AP2754">
            <v>0</v>
          </cell>
          <cell r="AQ2754">
            <v>0</v>
          </cell>
          <cell r="AR2754">
            <v>47</v>
          </cell>
          <cell r="BF2754">
            <v>70.5</v>
          </cell>
          <cell r="BG2754">
            <v>104.34</v>
          </cell>
          <cell r="BH2754">
            <v>91.819200000000009</v>
          </cell>
          <cell r="BI2754">
            <v>48</v>
          </cell>
          <cell r="BJ2754">
            <v>0</v>
          </cell>
        </row>
        <row r="2755">
          <cell r="D2755" t="str">
            <v>Technická univerzita v Košiciach</v>
          </cell>
          <cell r="E2755" t="str">
            <v>Fakulta výrobných technológií so sídlom v Prešove</v>
          </cell>
          <cell r="AN2755">
            <v>0</v>
          </cell>
          <cell r="AO2755">
            <v>0</v>
          </cell>
          <cell r="AP2755">
            <v>0</v>
          </cell>
          <cell r="AQ2755">
            <v>0</v>
          </cell>
          <cell r="AR2755">
            <v>0</v>
          </cell>
          <cell r="BF2755">
            <v>0</v>
          </cell>
          <cell r="BG2755">
            <v>0</v>
          </cell>
          <cell r="BH2755">
            <v>0</v>
          </cell>
          <cell r="BI2755">
            <v>1</v>
          </cell>
          <cell r="BJ2755">
            <v>0</v>
          </cell>
        </row>
        <row r="2756">
          <cell r="D2756" t="str">
            <v>Univerzita Mateja Bela v Banskej Bystrici</v>
          </cell>
          <cell r="E2756" t="str">
            <v>Fakulta prírodných vied</v>
          </cell>
          <cell r="AN2756">
            <v>3</v>
          </cell>
          <cell r="AO2756">
            <v>0</v>
          </cell>
          <cell r="AP2756">
            <v>0</v>
          </cell>
          <cell r="AQ2756">
            <v>3</v>
          </cell>
          <cell r="AR2756">
            <v>3</v>
          </cell>
          <cell r="BF2756">
            <v>12</v>
          </cell>
          <cell r="BG2756">
            <v>25.56</v>
          </cell>
          <cell r="BH2756">
            <v>25.56</v>
          </cell>
          <cell r="BI2756">
            <v>3</v>
          </cell>
          <cell r="BJ2756">
            <v>3</v>
          </cell>
        </row>
        <row r="2757">
          <cell r="D2757" t="str">
            <v>Technická univerzita v Košiciach</v>
          </cell>
          <cell r="E2757" t="str">
            <v>Fakulta materiálov, metalurgie a recyklácie</v>
          </cell>
          <cell r="AN2757">
            <v>0</v>
          </cell>
          <cell r="AO2757">
            <v>0</v>
          </cell>
          <cell r="AP2757">
            <v>0</v>
          </cell>
          <cell r="AQ2757">
            <v>0</v>
          </cell>
          <cell r="AR2757">
            <v>0</v>
          </cell>
          <cell r="BF2757">
            <v>0</v>
          </cell>
          <cell r="BG2757">
            <v>0</v>
          </cell>
          <cell r="BH2757">
            <v>0</v>
          </cell>
          <cell r="BI2757">
            <v>3</v>
          </cell>
          <cell r="BJ2757">
            <v>0</v>
          </cell>
        </row>
        <row r="2758">
          <cell r="D2758" t="str">
            <v>Slovenská poľnohospodárska univerzita v Nitre</v>
          </cell>
          <cell r="E2758" t="str">
            <v>Fakulta ekonomiky a manažmentu</v>
          </cell>
          <cell r="AN2758">
            <v>4</v>
          </cell>
          <cell r="AO2758">
            <v>4</v>
          </cell>
          <cell r="AP2758">
            <v>0</v>
          </cell>
          <cell r="AQ2758">
            <v>0</v>
          </cell>
          <cell r="AR2758">
            <v>4</v>
          </cell>
          <cell r="BF2758">
            <v>6</v>
          </cell>
          <cell r="BG2758">
            <v>6.24</v>
          </cell>
          <cell r="BH2758">
            <v>5.1807407407407409</v>
          </cell>
          <cell r="BI2758">
            <v>4</v>
          </cell>
          <cell r="BJ2758">
            <v>0</v>
          </cell>
        </row>
        <row r="2759">
          <cell r="D2759" t="str">
            <v>Univerzita Komenského v Bratislave</v>
          </cell>
          <cell r="E2759" t="str">
            <v>Právnická fakulta</v>
          </cell>
          <cell r="AN2759">
            <v>6</v>
          </cell>
          <cell r="AO2759">
            <v>0</v>
          </cell>
          <cell r="AP2759">
            <v>0</v>
          </cell>
          <cell r="AQ2759">
            <v>0</v>
          </cell>
          <cell r="AR2759">
            <v>6</v>
          </cell>
          <cell r="BF2759">
            <v>24</v>
          </cell>
          <cell r="BG2759">
            <v>26.400000000000002</v>
          </cell>
          <cell r="BH2759">
            <v>26.400000000000002</v>
          </cell>
          <cell r="BI2759">
            <v>8</v>
          </cell>
          <cell r="BJ2759">
            <v>6</v>
          </cell>
        </row>
        <row r="2760">
          <cell r="D2760" t="str">
            <v>Univerzita Komenského v Bratislave</v>
          </cell>
          <cell r="E2760" t="str">
            <v>Právnická fakulta</v>
          </cell>
          <cell r="AN2760">
            <v>0</v>
          </cell>
          <cell r="AO2760">
            <v>0</v>
          </cell>
          <cell r="AP2760">
            <v>0</v>
          </cell>
          <cell r="AQ2760">
            <v>0</v>
          </cell>
          <cell r="AR2760">
            <v>0</v>
          </cell>
          <cell r="BF2760">
            <v>0</v>
          </cell>
          <cell r="BG2760">
            <v>0</v>
          </cell>
          <cell r="BH2760">
            <v>0</v>
          </cell>
          <cell r="BI2760">
            <v>5</v>
          </cell>
          <cell r="BJ2760">
            <v>0</v>
          </cell>
        </row>
        <row r="2761">
          <cell r="D2761" t="str">
            <v>Slovenská technická univerzita v Bratislave</v>
          </cell>
          <cell r="E2761" t="str">
            <v>Fakulta chemickej a potravinárskej technológie</v>
          </cell>
          <cell r="AN2761">
            <v>0</v>
          </cell>
          <cell r="AO2761">
            <v>0</v>
          </cell>
          <cell r="AP2761">
            <v>0</v>
          </cell>
          <cell r="AQ2761">
            <v>0</v>
          </cell>
          <cell r="AR2761">
            <v>0</v>
          </cell>
          <cell r="BF2761">
            <v>0</v>
          </cell>
          <cell r="BG2761">
            <v>0</v>
          </cell>
          <cell r="BH2761">
            <v>0</v>
          </cell>
          <cell r="BI2761">
            <v>2</v>
          </cell>
          <cell r="BJ2761">
            <v>0</v>
          </cell>
        </row>
        <row r="2762">
          <cell r="D2762" t="str">
            <v>Univerzita Mateja Bela v Banskej Bystrici</v>
          </cell>
          <cell r="E2762" t="str">
            <v>Právnická fakulta</v>
          </cell>
          <cell r="AN2762">
            <v>0</v>
          </cell>
          <cell r="AO2762">
            <v>0</v>
          </cell>
          <cell r="AP2762">
            <v>0</v>
          </cell>
          <cell r="AQ2762">
            <v>0</v>
          </cell>
          <cell r="AR2762">
            <v>0</v>
          </cell>
          <cell r="BF2762">
            <v>0</v>
          </cell>
          <cell r="BG2762">
            <v>0</v>
          </cell>
          <cell r="BH2762">
            <v>0</v>
          </cell>
          <cell r="BI2762">
            <v>126</v>
          </cell>
          <cell r="BJ2762">
            <v>0</v>
          </cell>
        </row>
        <row r="2763">
          <cell r="D2763" t="str">
            <v>Univerzita Mateja Bela v Banskej Bystrici</v>
          </cell>
          <cell r="E2763" t="str">
            <v>Právnická fakulta</v>
          </cell>
          <cell r="AN2763">
            <v>0</v>
          </cell>
          <cell r="AO2763">
            <v>0</v>
          </cell>
          <cell r="AP2763">
            <v>0</v>
          </cell>
          <cell r="AQ2763">
            <v>0</v>
          </cell>
          <cell r="AR2763">
            <v>0</v>
          </cell>
          <cell r="BF2763">
            <v>0</v>
          </cell>
          <cell r="BG2763">
            <v>0</v>
          </cell>
          <cell r="BH2763">
            <v>0</v>
          </cell>
          <cell r="BI2763">
            <v>245</v>
          </cell>
          <cell r="BJ2763">
            <v>0</v>
          </cell>
        </row>
        <row r="2764">
          <cell r="D2764" t="str">
            <v>Slovenská technická univerzita v Bratislave</v>
          </cell>
          <cell r="E2764" t="str">
            <v>Fakulta chemickej a potravinárskej technológie</v>
          </cell>
          <cell r="AN2764">
            <v>0</v>
          </cell>
          <cell r="AO2764">
            <v>0</v>
          </cell>
          <cell r="AP2764">
            <v>0</v>
          </cell>
          <cell r="AQ2764">
            <v>0</v>
          </cell>
          <cell r="AR2764">
            <v>0</v>
          </cell>
          <cell r="BF2764">
            <v>0</v>
          </cell>
          <cell r="BG2764">
            <v>0</v>
          </cell>
          <cell r="BH2764">
            <v>0</v>
          </cell>
          <cell r="BI2764">
            <v>1</v>
          </cell>
          <cell r="BJ2764">
            <v>0</v>
          </cell>
        </row>
        <row r="2765">
          <cell r="D2765" t="str">
            <v>Vysoká škola múzických umení v Bratislave</v>
          </cell>
          <cell r="E2765" t="str">
            <v>Divadelná fakulta</v>
          </cell>
          <cell r="AN2765">
            <v>0</v>
          </cell>
          <cell r="AO2765">
            <v>0</v>
          </cell>
          <cell r="AP2765">
            <v>0</v>
          </cell>
          <cell r="AQ2765">
            <v>0</v>
          </cell>
          <cell r="AR2765">
            <v>0</v>
          </cell>
          <cell r="BF2765">
            <v>0</v>
          </cell>
          <cell r="BG2765">
            <v>0</v>
          </cell>
          <cell r="BH2765">
            <v>0</v>
          </cell>
          <cell r="BI2765">
            <v>6</v>
          </cell>
          <cell r="BJ2765">
            <v>0</v>
          </cell>
        </row>
        <row r="2766">
          <cell r="D2766" t="str">
            <v>Vysoká škola manažmentu</v>
          </cell>
          <cell r="E2766">
            <v>0</v>
          </cell>
          <cell r="AN2766">
            <v>8</v>
          </cell>
          <cell r="AO2766">
            <v>8</v>
          </cell>
          <cell r="AP2766">
            <v>0</v>
          </cell>
          <cell r="AQ2766">
            <v>0</v>
          </cell>
          <cell r="AR2766">
            <v>8</v>
          </cell>
          <cell r="BF2766">
            <v>12</v>
          </cell>
          <cell r="BG2766">
            <v>12.48</v>
          </cell>
          <cell r="BH2766">
            <v>12.48</v>
          </cell>
          <cell r="BI2766">
            <v>8</v>
          </cell>
          <cell r="BJ2766">
            <v>0</v>
          </cell>
        </row>
        <row r="2767">
          <cell r="D2767" t="str">
            <v>Univerzita Konštantína Filozofa v Nitre</v>
          </cell>
          <cell r="E2767" t="str">
            <v>Filozofická fakulta</v>
          </cell>
          <cell r="AN2767">
            <v>0</v>
          </cell>
          <cell r="AO2767">
            <v>0</v>
          </cell>
          <cell r="AP2767">
            <v>0</v>
          </cell>
          <cell r="AQ2767">
            <v>0</v>
          </cell>
          <cell r="AR2767">
            <v>0</v>
          </cell>
          <cell r="BF2767">
            <v>0</v>
          </cell>
          <cell r="BG2767">
            <v>0</v>
          </cell>
          <cell r="BH2767">
            <v>0</v>
          </cell>
          <cell r="BI2767">
            <v>1</v>
          </cell>
          <cell r="BJ2767">
            <v>0</v>
          </cell>
        </row>
        <row r="2768">
          <cell r="D2768" t="str">
            <v>Univerzita Konštantína Filozofa v Nitre</v>
          </cell>
          <cell r="E2768" t="str">
            <v>Filozofická fakulta</v>
          </cell>
          <cell r="AN2768">
            <v>17</v>
          </cell>
          <cell r="AO2768">
            <v>18</v>
          </cell>
          <cell r="AP2768">
            <v>0</v>
          </cell>
          <cell r="AQ2768">
            <v>0</v>
          </cell>
          <cell r="AR2768">
            <v>17</v>
          </cell>
          <cell r="BF2768">
            <v>25.5</v>
          </cell>
          <cell r="BG2768">
            <v>26.52</v>
          </cell>
          <cell r="BH2768">
            <v>26.52</v>
          </cell>
          <cell r="BI2768">
            <v>18</v>
          </cell>
          <cell r="BJ2768">
            <v>0</v>
          </cell>
        </row>
        <row r="2769">
          <cell r="D2769" t="str">
            <v>Univerzita Konštantína Filozofa v Nitre</v>
          </cell>
          <cell r="E2769" t="str">
            <v>Filozofická fakulta</v>
          </cell>
          <cell r="AN2769">
            <v>0</v>
          </cell>
          <cell r="AO2769">
            <v>0</v>
          </cell>
          <cell r="AP2769">
            <v>0</v>
          </cell>
          <cell r="AQ2769">
            <v>0</v>
          </cell>
          <cell r="AR2769">
            <v>0</v>
          </cell>
          <cell r="BF2769">
            <v>0</v>
          </cell>
          <cell r="BG2769">
            <v>0</v>
          </cell>
          <cell r="BH2769">
            <v>0</v>
          </cell>
          <cell r="BI2769">
            <v>1</v>
          </cell>
          <cell r="BJ2769">
            <v>0</v>
          </cell>
        </row>
        <row r="2770">
          <cell r="D2770" t="str">
            <v>Univerzita Konštantína Filozofa v Nitre</v>
          </cell>
          <cell r="E2770" t="str">
            <v>Filozofická fakulta</v>
          </cell>
          <cell r="AN2770">
            <v>28</v>
          </cell>
          <cell r="AO2770">
            <v>29.5</v>
          </cell>
          <cell r="AP2770">
            <v>0</v>
          </cell>
          <cell r="AQ2770">
            <v>0</v>
          </cell>
          <cell r="AR2770">
            <v>28</v>
          </cell>
          <cell r="BF2770">
            <v>42</v>
          </cell>
          <cell r="BG2770">
            <v>63</v>
          </cell>
          <cell r="BH2770">
            <v>57.272727272727273</v>
          </cell>
          <cell r="BI2770">
            <v>29.5</v>
          </cell>
          <cell r="BJ2770">
            <v>0</v>
          </cell>
        </row>
        <row r="2771">
          <cell r="D2771" t="str">
            <v>Univerzita Konštantína Filozofa v Nitre</v>
          </cell>
          <cell r="E2771" t="str">
            <v>Filozofická fakulta</v>
          </cell>
          <cell r="AN2771">
            <v>8</v>
          </cell>
          <cell r="AO2771">
            <v>8</v>
          </cell>
          <cell r="AP2771">
            <v>0</v>
          </cell>
          <cell r="AQ2771">
            <v>0</v>
          </cell>
          <cell r="AR2771">
            <v>8</v>
          </cell>
          <cell r="BF2771">
            <v>12</v>
          </cell>
          <cell r="BG2771">
            <v>18</v>
          </cell>
          <cell r="BH2771">
            <v>18</v>
          </cell>
          <cell r="BI2771">
            <v>8</v>
          </cell>
          <cell r="BJ2771">
            <v>0</v>
          </cell>
        </row>
        <row r="2772">
          <cell r="D2772" t="str">
            <v>Univerzita Konštantína Filozofa v Nitre</v>
          </cell>
          <cell r="E2772" t="str">
            <v>Filozofická fakulta</v>
          </cell>
          <cell r="AN2772">
            <v>16</v>
          </cell>
          <cell r="AO2772">
            <v>16</v>
          </cell>
          <cell r="AP2772">
            <v>0</v>
          </cell>
          <cell r="AQ2772">
            <v>0</v>
          </cell>
          <cell r="AR2772">
            <v>16</v>
          </cell>
          <cell r="BF2772">
            <v>24</v>
          </cell>
          <cell r="BG2772">
            <v>24</v>
          </cell>
          <cell r="BH2772">
            <v>13.714285714285714</v>
          </cell>
          <cell r="BI2772">
            <v>16</v>
          </cell>
          <cell r="BJ2772">
            <v>0</v>
          </cell>
        </row>
        <row r="2773">
          <cell r="D2773" t="str">
            <v>Univerzita Konštantína Filozofa v Nitre</v>
          </cell>
          <cell r="E2773" t="str">
            <v>Filozofická fakulta</v>
          </cell>
          <cell r="AN2773">
            <v>0</v>
          </cell>
          <cell r="AO2773">
            <v>0</v>
          </cell>
          <cell r="AP2773">
            <v>0</v>
          </cell>
          <cell r="AQ2773">
            <v>0</v>
          </cell>
          <cell r="AR2773">
            <v>0</v>
          </cell>
          <cell r="BF2773">
            <v>0</v>
          </cell>
          <cell r="BG2773">
            <v>0</v>
          </cell>
          <cell r="BH2773">
            <v>0</v>
          </cell>
          <cell r="BI2773">
            <v>3.5</v>
          </cell>
          <cell r="BJ2773">
            <v>0</v>
          </cell>
        </row>
        <row r="2774">
          <cell r="D2774" t="str">
            <v>Univerzita Konštantína Filozofa v Nitre</v>
          </cell>
          <cell r="E2774" t="str">
            <v>Filozofická fakulta</v>
          </cell>
          <cell r="AN2774">
            <v>32.5</v>
          </cell>
          <cell r="AO2774">
            <v>32.5</v>
          </cell>
          <cell r="AP2774">
            <v>0</v>
          </cell>
          <cell r="AQ2774">
            <v>0</v>
          </cell>
          <cell r="AR2774">
            <v>32.5</v>
          </cell>
          <cell r="BF2774">
            <v>48.75</v>
          </cell>
          <cell r="BG2774">
            <v>53.137500000000003</v>
          </cell>
          <cell r="BH2774">
            <v>51.093750000000007</v>
          </cell>
          <cell r="BI2774">
            <v>32.5</v>
          </cell>
          <cell r="BJ2774">
            <v>0</v>
          </cell>
        </row>
        <row r="2775">
          <cell r="D2775" t="str">
            <v>Univerzita Konštantína Filozofa v Nitre</v>
          </cell>
          <cell r="E2775" t="str">
            <v>Filozofická fakulta</v>
          </cell>
          <cell r="AN2775">
            <v>0</v>
          </cell>
          <cell r="AO2775">
            <v>0</v>
          </cell>
          <cell r="AP2775">
            <v>0</v>
          </cell>
          <cell r="AQ2775">
            <v>0</v>
          </cell>
          <cell r="AR2775">
            <v>0</v>
          </cell>
          <cell r="BF2775">
            <v>0</v>
          </cell>
          <cell r="BG2775">
            <v>0</v>
          </cell>
          <cell r="BH2775">
            <v>0</v>
          </cell>
          <cell r="BI2775">
            <v>3</v>
          </cell>
          <cell r="BJ2775">
            <v>0</v>
          </cell>
        </row>
        <row r="2776">
          <cell r="D2776" t="str">
            <v>Univerzita Konštantína Filozofa v Nitre</v>
          </cell>
          <cell r="E2776" t="str">
            <v>Filozofická fakulta</v>
          </cell>
          <cell r="AN2776">
            <v>0</v>
          </cell>
          <cell r="AO2776">
            <v>0</v>
          </cell>
          <cell r="AP2776">
            <v>0</v>
          </cell>
          <cell r="AQ2776">
            <v>0</v>
          </cell>
          <cell r="AR2776">
            <v>0</v>
          </cell>
          <cell r="BF2776">
            <v>0</v>
          </cell>
          <cell r="BG2776">
            <v>0</v>
          </cell>
          <cell r="BH2776">
            <v>0</v>
          </cell>
          <cell r="BI2776">
            <v>4</v>
          </cell>
          <cell r="BJ2776">
            <v>0</v>
          </cell>
        </row>
        <row r="2777">
          <cell r="D2777" t="str">
            <v>Univerzita Konštantína Filozofa v Nitre</v>
          </cell>
          <cell r="E2777" t="str">
            <v>Filozofická fakulta</v>
          </cell>
          <cell r="AN2777">
            <v>3</v>
          </cell>
          <cell r="AO2777">
            <v>3.5</v>
          </cell>
          <cell r="AP2777">
            <v>0</v>
          </cell>
          <cell r="AQ2777">
            <v>0</v>
          </cell>
          <cell r="AR2777">
            <v>3</v>
          </cell>
          <cell r="BF2777">
            <v>4.5</v>
          </cell>
          <cell r="BG2777">
            <v>4.9050000000000002</v>
          </cell>
          <cell r="BH2777">
            <v>4.9050000000000002</v>
          </cell>
          <cell r="BI2777">
            <v>3.5</v>
          </cell>
          <cell r="BJ2777">
            <v>0</v>
          </cell>
        </row>
        <row r="2778">
          <cell r="D2778" t="str">
            <v>Univerzita Konštantína Filozofa v Nitre</v>
          </cell>
          <cell r="E2778" t="str">
            <v>Filozofická fakulta</v>
          </cell>
          <cell r="AN2778">
            <v>17</v>
          </cell>
          <cell r="AO2778">
            <v>17</v>
          </cell>
          <cell r="AP2778">
            <v>0</v>
          </cell>
          <cell r="AQ2778">
            <v>0</v>
          </cell>
          <cell r="AR2778">
            <v>17</v>
          </cell>
          <cell r="BF2778">
            <v>25.5</v>
          </cell>
          <cell r="BG2778">
            <v>25.5</v>
          </cell>
          <cell r="BH2778">
            <v>14.166666666666668</v>
          </cell>
          <cell r="BI2778">
            <v>17</v>
          </cell>
          <cell r="BJ2778">
            <v>0</v>
          </cell>
        </row>
        <row r="2779">
          <cell r="D2779" t="str">
            <v>Univerzita Konštantína Filozofa v Nitre</v>
          </cell>
          <cell r="E2779" t="str">
            <v>Filozofická fakulta</v>
          </cell>
          <cell r="AN2779">
            <v>11</v>
          </cell>
          <cell r="AO2779">
            <v>11</v>
          </cell>
          <cell r="AP2779">
            <v>0</v>
          </cell>
          <cell r="AQ2779">
            <v>0</v>
          </cell>
          <cell r="AR2779">
            <v>11</v>
          </cell>
          <cell r="BF2779">
            <v>16.5</v>
          </cell>
          <cell r="BG2779">
            <v>16.5</v>
          </cell>
          <cell r="BH2779">
            <v>14.142857142857144</v>
          </cell>
          <cell r="BI2779">
            <v>11</v>
          </cell>
          <cell r="BJ2779">
            <v>0</v>
          </cell>
        </row>
        <row r="2780">
          <cell r="D2780" t="str">
            <v>Univerzita Konštantína Filozofa v Nitre</v>
          </cell>
          <cell r="E2780" t="str">
            <v>Filozofická fakulta</v>
          </cell>
          <cell r="AN2780">
            <v>74</v>
          </cell>
          <cell r="AO2780">
            <v>75</v>
          </cell>
          <cell r="AP2780">
            <v>0</v>
          </cell>
          <cell r="AQ2780">
            <v>0</v>
          </cell>
          <cell r="AR2780">
            <v>74</v>
          </cell>
          <cell r="BF2780">
            <v>111</v>
          </cell>
          <cell r="BG2780">
            <v>111</v>
          </cell>
          <cell r="BH2780">
            <v>95.142857142857153</v>
          </cell>
          <cell r="BI2780">
            <v>75</v>
          </cell>
          <cell r="BJ2780">
            <v>0</v>
          </cell>
        </row>
        <row r="2781">
          <cell r="D2781" t="str">
            <v>Univerzita Konštantína Filozofa v Nitre</v>
          </cell>
          <cell r="E2781" t="str">
            <v>Filozofická fakulta</v>
          </cell>
          <cell r="AN2781">
            <v>0</v>
          </cell>
          <cell r="AO2781">
            <v>0</v>
          </cell>
          <cell r="AP2781">
            <v>0</v>
          </cell>
          <cell r="AQ2781">
            <v>0</v>
          </cell>
          <cell r="AR2781">
            <v>0</v>
          </cell>
          <cell r="BF2781">
            <v>0</v>
          </cell>
          <cell r="BG2781">
            <v>0</v>
          </cell>
          <cell r="BH2781">
            <v>0</v>
          </cell>
          <cell r="BI2781">
            <v>6</v>
          </cell>
          <cell r="BJ2781">
            <v>0</v>
          </cell>
        </row>
        <row r="2782">
          <cell r="D2782" t="str">
            <v>Univerzita Konštantína Filozofa v Nitre</v>
          </cell>
          <cell r="E2782" t="str">
            <v>Filozofická fakulta</v>
          </cell>
          <cell r="AN2782">
            <v>4.5</v>
          </cell>
          <cell r="AO2782">
            <v>5</v>
          </cell>
          <cell r="AP2782">
            <v>0</v>
          </cell>
          <cell r="AQ2782">
            <v>0</v>
          </cell>
          <cell r="AR2782">
            <v>4.5</v>
          </cell>
          <cell r="BF2782">
            <v>6.75</v>
          </cell>
          <cell r="BG2782">
            <v>10.125</v>
          </cell>
          <cell r="BH2782">
            <v>10.125</v>
          </cell>
          <cell r="BI2782">
            <v>5</v>
          </cell>
          <cell r="BJ2782">
            <v>0</v>
          </cell>
        </row>
        <row r="2783">
          <cell r="D2783" t="str">
            <v>Univerzita Konštantína Filozofa v Nitre</v>
          </cell>
          <cell r="E2783" t="str">
            <v>Filozofická fakulta</v>
          </cell>
          <cell r="AN2783">
            <v>32</v>
          </cell>
          <cell r="AO2783">
            <v>32</v>
          </cell>
          <cell r="AP2783">
            <v>0</v>
          </cell>
          <cell r="AQ2783">
            <v>0</v>
          </cell>
          <cell r="AR2783">
            <v>32</v>
          </cell>
          <cell r="BF2783">
            <v>48</v>
          </cell>
          <cell r="BG2783">
            <v>49.92</v>
          </cell>
          <cell r="BH2783">
            <v>46.080000000000005</v>
          </cell>
          <cell r="BI2783">
            <v>32</v>
          </cell>
          <cell r="BJ2783">
            <v>0</v>
          </cell>
        </row>
        <row r="2784">
          <cell r="D2784" t="str">
            <v>Univerzita Konštantína Filozofa v Nitre</v>
          </cell>
          <cell r="E2784" t="str">
            <v>Filozofická fakulta</v>
          </cell>
          <cell r="AN2784">
            <v>15</v>
          </cell>
          <cell r="AO2784">
            <v>15</v>
          </cell>
          <cell r="AP2784">
            <v>0</v>
          </cell>
          <cell r="AQ2784">
            <v>0</v>
          </cell>
          <cell r="AR2784">
            <v>15</v>
          </cell>
          <cell r="BF2784">
            <v>22.5</v>
          </cell>
          <cell r="BG2784">
            <v>33.75</v>
          </cell>
          <cell r="BH2784">
            <v>30.68181818181818</v>
          </cell>
          <cell r="BI2784">
            <v>15</v>
          </cell>
          <cell r="BJ2784">
            <v>0</v>
          </cell>
        </row>
        <row r="2785">
          <cell r="D2785" t="str">
            <v>Univerzita Konštantína Filozofa v Nitre</v>
          </cell>
          <cell r="E2785" t="str">
            <v>Filozofická fakulta</v>
          </cell>
          <cell r="AN2785">
            <v>12</v>
          </cell>
          <cell r="AO2785">
            <v>12</v>
          </cell>
          <cell r="AP2785">
            <v>0</v>
          </cell>
          <cell r="AQ2785">
            <v>0</v>
          </cell>
          <cell r="AR2785">
            <v>12</v>
          </cell>
          <cell r="BF2785">
            <v>18</v>
          </cell>
          <cell r="BG2785">
            <v>18</v>
          </cell>
          <cell r="BH2785">
            <v>14.727272727272727</v>
          </cell>
          <cell r="BI2785">
            <v>12</v>
          </cell>
          <cell r="BJ2785">
            <v>0</v>
          </cell>
        </row>
        <row r="2786">
          <cell r="D2786" t="str">
            <v>Univerzita Konštantína Filozofa v Nitre</v>
          </cell>
          <cell r="E2786" t="str">
            <v>Filozofická fakulta</v>
          </cell>
          <cell r="AN2786">
            <v>6</v>
          </cell>
          <cell r="AO2786">
            <v>6</v>
          </cell>
          <cell r="AP2786">
            <v>0</v>
          </cell>
          <cell r="AQ2786">
            <v>0</v>
          </cell>
          <cell r="AR2786">
            <v>6</v>
          </cell>
          <cell r="BF2786">
            <v>9</v>
          </cell>
          <cell r="BG2786">
            <v>9</v>
          </cell>
          <cell r="BH2786">
            <v>9</v>
          </cell>
          <cell r="BI2786">
            <v>6</v>
          </cell>
          <cell r="BJ2786">
            <v>0</v>
          </cell>
        </row>
        <row r="2787">
          <cell r="D2787" t="str">
            <v>Univerzita Konštantína Filozofa v Nitre</v>
          </cell>
          <cell r="E2787" t="str">
            <v>Filozofická fakulta</v>
          </cell>
          <cell r="AN2787">
            <v>6</v>
          </cell>
          <cell r="AO2787">
            <v>6.5</v>
          </cell>
          <cell r="AP2787">
            <v>0</v>
          </cell>
          <cell r="AQ2787">
            <v>0</v>
          </cell>
          <cell r="AR2787">
            <v>6</v>
          </cell>
          <cell r="BF2787">
            <v>9</v>
          </cell>
          <cell r="BG2787">
            <v>13.5</v>
          </cell>
          <cell r="BH2787">
            <v>11.25</v>
          </cell>
          <cell r="BI2787">
            <v>6.5</v>
          </cell>
          <cell r="BJ2787">
            <v>0</v>
          </cell>
        </row>
        <row r="2788">
          <cell r="D2788" t="str">
            <v>Univerzita Konštantína Filozofa v Nitre</v>
          </cell>
          <cell r="E2788" t="str">
            <v>Filozofická fakulta</v>
          </cell>
          <cell r="AN2788">
            <v>6</v>
          </cell>
          <cell r="AO2788">
            <v>7</v>
          </cell>
          <cell r="AP2788">
            <v>0</v>
          </cell>
          <cell r="AQ2788">
            <v>0</v>
          </cell>
          <cell r="AR2788">
            <v>6</v>
          </cell>
          <cell r="BF2788">
            <v>9</v>
          </cell>
          <cell r="BG2788">
            <v>9</v>
          </cell>
          <cell r="BH2788">
            <v>9</v>
          </cell>
          <cell r="BI2788">
            <v>7</v>
          </cell>
          <cell r="BJ2788">
            <v>0</v>
          </cell>
        </row>
        <row r="2789">
          <cell r="D2789" t="str">
            <v>Univerzita Konštantína Filozofa v Nitre</v>
          </cell>
          <cell r="E2789" t="str">
            <v>Filozofická fakulta</v>
          </cell>
          <cell r="AN2789">
            <v>0</v>
          </cell>
          <cell r="AO2789">
            <v>0</v>
          </cell>
          <cell r="AP2789">
            <v>0</v>
          </cell>
          <cell r="AQ2789">
            <v>0</v>
          </cell>
          <cell r="AR2789">
            <v>0</v>
          </cell>
          <cell r="BF2789">
            <v>0</v>
          </cell>
          <cell r="BG2789">
            <v>0</v>
          </cell>
          <cell r="BH2789">
            <v>0</v>
          </cell>
          <cell r="BI2789">
            <v>2</v>
          </cell>
          <cell r="BJ2789">
            <v>0</v>
          </cell>
        </row>
        <row r="2790">
          <cell r="D2790" t="str">
            <v>Univerzita Konštantína Filozofa v Nitre</v>
          </cell>
          <cell r="E2790" t="str">
            <v>Filozofická fakulta</v>
          </cell>
          <cell r="AN2790">
            <v>11</v>
          </cell>
          <cell r="AO2790">
            <v>11</v>
          </cell>
          <cell r="AP2790">
            <v>0</v>
          </cell>
          <cell r="AQ2790">
            <v>0</v>
          </cell>
          <cell r="AR2790">
            <v>11</v>
          </cell>
          <cell r="BF2790">
            <v>8.6</v>
          </cell>
          <cell r="BG2790">
            <v>8.6</v>
          </cell>
          <cell r="BH2790">
            <v>7.1396226415094342</v>
          </cell>
          <cell r="BI2790">
            <v>11</v>
          </cell>
          <cell r="BJ2790">
            <v>0</v>
          </cell>
        </row>
        <row r="2791">
          <cell r="D2791" t="str">
            <v>Univerzita Konštantína Filozofa v Nitre</v>
          </cell>
          <cell r="E2791" t="str">
            <v>Filozofická fakulta</v>
          </cell>
          <cell r="AN2791">
            <v>2</v>
          </cell>
          <cell r="AO2791">
            <v>2</v>
          </cell>
          <cell r="AP2791">
            <v>0</v>
          </cell>
          <cell r="AQ2791">
            <v>0</v>
          </cell>
          <cell r="AR2791">
            <v>2</v>
          </cell>
          <cell r="BF2791">
            <v>2</v>
          </cell>
          <cell r="BG2791">
            <v>2</v>
          </cell>
          <cell r="BH2791">
            <v>1.8333333333333333</v>
          </cell>
          <cell r="BI2791">
            <v>2</v>
          </cell>
          <cell r="BJ2791">
            <v>0</v>
          </cell>
        </row>
        <row r="2792">
          <cell r="D2792" t="str">
            <v>Akadémia umení v Banskej Bystrici</v>
          </cell>
          <cell r="E2792" t="str">
            <v>Fakulta múzických umení</v>
          </cell>
          <cell r="AN2792">
            <v>3</v>
          </cell>
          <cell r="AO2792">
            <v>3</v>
          </cell>
          <cell r="AP2792">
            <v>0</v>
          </cell>
          <cell r="AQ2792">
            <v>0</v>
          </cell>
          <cell r="AR2792">
            <v>3</v>
          </cell>
          <cell r="BF2792">
            <v>4.5</v>
          </cell>
          <cell r="BG2792">
            <v>14.535</v>
          </cell>
          <cell r="BH2792">
            <v>14.535</v>
          </cell>
          <cell r="BI2792">
            <v>3</v>
          </cell>
          <cell r="BJ2792">
            <v>0</v>
          </cell>
        </row>
        <row r="2793">
          <cell r="D2793" t="str">
            <v>Akadémia umení v Banskej Bystrici</v>
          </cell>
          <cell r="E2793" t="str">
            <v>Fakulta múzických umení</v>
          </cell>
          <cell r="AN2793">
            <v>48</v>
          </cell>
          <cell r="AO2793">
            <v>53</v>
          </cell>
          <cell r="AP2793">
            <v>0</v>
          </cell>
          <cell r="AQ2793">
            <v>0</v>
          </cell>
          <cell r="AR2793">
            <v>48</v>
          </cell>
          <cell r="BF2793">
            <v>72</v>
          </cell>
          <cell r="BG2793">
            <v>232.56</v>
          </cell>
          <cell r="BH2793">
            <v>223.2576</v>
          </cell>
          <cell r="BI2793">
            <v>53</v>
          </cell>
          <cell r="BJ2793">
            <v>0</v>
          </cell>
        </row>
        <row r="2794">
          <cell r="D2794" t="str">
            <v>Akadémia umení v Banskej Bystrici</v>
          </cell>
          <cell r="E2794" t="str">
            <v>Fakulta výtvarných umení</v>
          </cell>
          <cell r="AN2794">
            <v>0</v>
          </cell>
          <cell r="AO2794">
            <v>0</v>
          </cell>
          <cell r="AP2794">
            <v>0</v>
          </cell>
          <cell r="AQ2794">
            <v>0</v>
          </cell>
          <cell r="AR2794">
            <v>0</v>
          </cell>
          <cell r="BF2794">
            <v>0</v>
          </cell>
          <cell r="BG2794">
            <v>0</v>
          </cell>
          <cell r="BH2794">
            <v>0</v>
          </cell>
          <cell r="BI2794">
            <v>2</v>
          </cell>
          <cell r="BJ2794">
            <v>0</v>
          </cell>
        </row>
        <row r="2795">
          <cell r="D2795" t="str">
            <v>Univerzita Komenského v Bratislave</v>
          </cell>
          <cell r="E2795" t="str">
            <v>Pedagogická fakulta</v>
          </cell>
          <cell r="AN2795">
            <v>55</v>
          </cell>
          <cell r="AO2795">
            <v>55</v>
          </cell>
          <cell r="AP2795">
            <v>0</v>
          </cell>
          <cell r="AQ2795">
            <v>0</v>
          </cell>
          <cell r="AR2795">
            <v>55</v>
          </cell>
          <cell r="BF2795">
            <v>82.5</v>
          </cell>
          <cell r="BG2795">
            <v>98.174999999999997</v>
          </cell>
          <cell r="BH2795">
            <v>88.825000000000003</v>
          </cell>
          <cell r="BI2795">
            <v>55</v>
          </cell>
          <cell r="BJ2795">
            <v>0</v>
          </cell>
        </row>
        <row r="2796">
          <cell r="D2796" t="str">
            <v>Univerzita Komenského v Bratislave</v>
          </cell>
          <cell r="E2796" t="str">
            <v>Pedagogická fakulta</v>
          </cell>
          <cell r="AN2796">
            <v>1</v>
          </cell>
          <cell r="AO2796">
            <v>0</v>
          </cell>
          <cell r="AP2796">
            <v>0</v>
          </cell>
          <cell r="AQ2796">
            <v>0</v>
          </cell>
          <cell r="AR2796">
            <v>0</v>
          </cell>
          <cell r="BF2796">
            <v>0</v>
          </cell>
          <cell r="BG2796">
            <v>0</v>
          </cell>
          <cell r="BH2796">
            <v>0</v>
          </cell>
          <cell r="BI2796">
            <v>1</v>
          </cell>
          <cell r="BJ2796">
            <v>0</v>
          </cell>
        </row>
        <row r="2797">
          <cell r="D2797" t="str">
            <v>Univerzita Komenského v Bratislave</v>
          </cell>
          <cell r="E2797" t="str">
            <v>Pedagogická fakulta</v>
          </cell>
          <cell r="AN2797">
            <v>16</v>
          </cell>
          <cell r="AO2797">
            <v>16</v>
          </cell>
          <cell r="AP2797">
            <v>0</v>
          </cell>
          <cell r="AQ2797">
            <v>0</v>
          </cell>
          <cell r="AR2797">
            <v>16</v>
          </cell>
          <cell r="BF2797">
            <v>24</v>
          </cell>
          <cell r="BG2797">
            <v>24.96</v>
          </cell>
          <cell r="BH2797">
            <v>22.447248322147651</v>
          </cell>
          <cell r="BI2797">
            <v>16</v>
          </cell>
          <cell r="BJ2797">
            <v>0</v>
          </cell>
        </row>
        <row r="2798">
          <cell r="D2798" t="str">
            <v>Univerzita Komenského v Bratislave</v>
          </cell>
          <cell r="E2798" t="str">
            <v>Pedagogická fakulta</v>
          </cell>
          <cell r="AN2798">
            <v>6</v>
          </cell>
          <cell r="AO2798">
            <v>6</v>
          </cell>
          <cell r="AP2798">
            <v>0</v>
          </cell>
          <cell r="AQ2798">
            <v>0</v>
          </cell>
          <cell r="AR2798">
            <v>6</v>
          </cell>
          <cell r="BF2798">
            <v>9</v>
          </cell>
          <cell r="BG2798">
            <v>10.709999999999999</v>
          </cell>
          <cell r="BH2798">
            <v>10.709999999999999</v>
          </cell>
          <cell r="BI2798">
            <v>6</v>
          </cell>
          <cell r="BJ2798">
            <v>0</v>
          </cell>
        </row>
        <row r="2799">
          <cell r="D2799" t="str">
            <v>Univerzita Komenského v Bratislave</v>
          </cell>
          <cell r="E2799" t="str">
            <v>Pedagogická fakulta</v>
          </cell>
          <cell r="AN2799">
            <v>9.5</v>
          </cell>
          <cell r="AO2799">
            <v>9.5</v>
          </cell>
          <cell r="AP2799">
            <v>0</v>
          </cell>
          <cell r="AQ2799">
            <v>0</v>
          </cell>
          <cell r="AR2799">
            <v>9.5</v>
          </cell>
          <cell r="BF2799">
            <v>14.25</v>
          </cell>
          <cell r="BG2799">
            <v>30.637499999999999</v>
          </cell>
          <cell r="BH2799">
            <v>30.637499999999999</v>
          </cell>
          <cell r="BI2799">
            <v>9.5</v>
          </cell>
          <cell r="BJ2799">
            <v>0</v>
          </cell>
        </row>
        <row r="2800">
          <cell r="D2800" t="str">
            <v>Univerzita Komenského v Bratislave</v>
          </cell>
          <cell r="E2800" t="str">
            <v>Pedagogická fakulta</v>
          </cell>
          <cell r="AN2800">
            <v>3</v>
          </cell>
          <cell r="AO2800">
            <v>3</v>
          </cell>
          <cell r="AP2800">
            <v>0</v>
          </cell>
          <cell r="AQ2800">
            <v>0</v>
          </cell>
          <cell r="AR2800">
            <v>3</v>
          </cell>
          <cell r="BF2800">
            <v>4.5</v>
          </cell>
          <cell r="BG2800">
            <v>4.9050000000000002</v>
          </cell>
          <cell r="BH2800">
            <v>4.9050000000000002</v>
          </cell>
          <cell r="BI2800">
            <v>3</v>
          </cell>
          <cell r="BJ2800">
            <v>0</v>
          </cell>
        </row>
        <row r="2801">
          <cell r="D2801" t="str">
            <v>Univerzita Komenského v Bratislave</v>
          </cell>
          <cell r="E2801" t="str">
            <v>Pedagogická fakulta</v>
          </cell>
          <cell r="AN2801">
            <v>8</v>
          </cell>
          <cell r="AO2801">
            <v>8</v>
          </cell>
          <cell r="AP2801">
            <v>0</v>
          </cell>
          <cell r="AQ2801">
            <v>0</v>
          </cell>
          <cell r="AR2801">
            <v>8</v>
          </cell>
          <cell r="BF2801">
            <v>12</v>
          </cell>
          <cell r="BG2801">
            <v>13.080000000000002</v>
          </cell>
          <cell r="BH2801">
            <v>13.080000000000002</v>
          </cell>
          <cell r="BI2801">
            <v>8</v>
          </cell>
          <cell r="BJ2801">
            <v>0</v>
          </cell>
        </row>
        <row r="2802">
          <cell r="D2802" t="str">
            <v>Univerzita Komenského v Bratislave</v>
          </cell>
          <cell r="E2802" t="str">
            <v>Pedagogická fakulta</v>
          </cell>
          <cell r="AN2802">
            <v>0</v>
          </cell>
          <cell r="AO2802">
            <v>0</v>
          </cell>
          <cell r="AP2802">
            <v>0</v>
          </cell>
          <cell r="AQ2802">
            <v>0</v>
          </cell>
          <cell r="AR2802">
            <v>0</v>
          </cell>
          <cell r="BF2802">
            <v>0</v>
          </cell>
          <cell r="BG2802">
            <v>0</v>
          </cell>
          <cell r="BH2802">
            <v>0</v>
          </cell>
          <cell r="BI2802">
            <v>5</v>
          </cell>
          <cell r="BJ2802">
            <v>0</v>
          </cell>
        </row>
        <row r="2803">
          <cell r="D2803" t="str">
            <v>Univerzita Komenského v Bratislave</v>
          </cell>
          <cell r="E2803" t="str">
            <v>Pedagogická fakulta</v>
          </cell>
          <cell r="AN2803">
            <v>6.5</v>
          </cell>
          <cell r="AO2803">
            <v>6.5</v>
          </cell>
          <cell r="AP2803">
            <v>0</v>
          </cell>
          <cell r="AQ2803">
            <v>0</v>
          </cell>
          <cell r="AR2803">
            <v>6.5</v>
          </cell>
          <cell r="BF2803">
            <v>9.75</v>
          </cell>
          <cell r="BG2803">
            <v>10.627500000000001</v>
          </cell>
          <cell r="BH2803">
            <v>10.627500000000001</v>
          </cell>
          <cell r="BI2803">
            <v>6.5</v>
          </cell>
          <cell r="BJ2803">
            <v>0</v>
          </cell>
        </row>
        <row r="2804">
          <cell r="D2804" t="str">
            <v>Univerzita Komenského v Bratislave</v>
          </cell>
          <cell r="E2804" t="str">
            <v>Pedagogická fakulta</v>
          </cell>
          <cell r="AN2804">
            <v>9</v>
          </cell>
          <cell r="AO2804">
            <v>9.5</v>
          </cell>
          <cell r="AP2804">
            <v>0</v>
          </cell>
          <cell r="AQ2804">
            <v>0</v>
          </cell>
          <cell r="AR2804">
            <v>9</v>
          </cell>
          <cell r="BF2804">
            <v>7.5</v>
          </cell>
          <cell r="BG2804">
            <v>8.1750000000000007</v>
          </cell>
          <cell r="BH2804">
            <v>7.9956774193548394</v>
          </cell>
          <cell r="BI2804">
            <v>9.5</v>
          </cell>
          <cell r="BJ2804">
            <v>0</v>
          </cell>
        </row>
        <row r="2805">
          <cell r="D2805" t="str">
            <v>Univerzita Komenského v Bratislave</v>
          </cell>
          <cell r="E2805" t="str">
            <v>Pedagogická fakulta</v>
          </cell>
          <cell r="AN2805">
            <v>6</v>
          </cell>
          <cell r="AO2805">
            <v>6</v>
          </cell>
          <cell r="AP2805">
            <v>0</v>
          </cell>
          <cell r="AQ2805">
            <v>0</v>
          </cell>
          <cell r="AR2805">
            <v>6</v>
          </cell>
          <cell r="BF2805">
            <v>5.0999999999999996</v>
          </cell>
          <cell r="BG2805">
            <v>5.3039999999999994</v>
          </cell>
          <cell r="BH2805">
            <v>5.0328690095846635</v>
          </cell>
          <cell r="BI2805">
            <v>6</v>
          </cell>
          <cell r="BJ2805">
            <v>0</v>
          </cell>
        </row>
        <row r="2806">
          <cell r="D2806" t="str">
            <v>Univerzita Komenského v Bratislave</v>
          </cell>
          <cell r="E2806" t="str">
            <v>Pedagogická fakulta</v>
          </cell>
          <cell r="AN2806">
            <v>0</v>
          </cell>
          <cell r="AO2806">
            <v>0</v>
          </cell>
          <cell r="AP2806">
            <v>0</v>
          </cell>
          <cell r="AQ2806">
            <v>0</v>
          </cell>
          <cell r="AR2806">
            <v>0</v>
          </cell>
          <cell r="BF2806">
            <v>0</v>
          </cell>
          <cell r="BG2806">
            <v>0</v>
          </cell>
          <cell r="BH2806">
            <v>0</v>
          </cell>
          <cell r="BI2806">
            <v>3</v>
          </cell>
          <cell r="BJ2806">
            <v>0</v>
          </cell>
        </row>
        <row r="2807">
          <cell r="D2807" t="str">
            <v>Univerzita Komenského v Bratislave</v>
          </cell>
          <cell r="E2807" t="str">
            <v>Pedagogická fakulta</v>
          </cell>
          <cell r="AN2807">
            <v>3</v>
          </cell>
          <cell r="AO2807">
            <v>0</v>
          </cell>
          <cell r="AP2807">
            <v>0</v>
          </cell>
          <cell r="AQ2807">
            <v>0</v>
          </cell>
          <cell r="AR2807">
            <v>0</v>
          </cell>
          <cell r="BF2807">
            <v>0</v>
          </cell>
          <cell r="BG2807">
            <v>0</v>
          </cell>
          <cell r="BH2807">
            <v>0</v>
          </cell>
          <cell r="BI2807">
            <v>3</v>
          </cell>
          <cell r="BJ2807">
            <v>0</v>
          </cell>
        </row>
        <row r="2808">
          <cell r="D2808" t="str">
            <v>Univerzita Mateja Bela v Banskej Bystrici</v>
          </cell>
          <cell r="E2808" t="str">
            <v>Fakulta politických vied a medzinárodných vzťahov</v>
          </cell>
          <cell r="AN2808">
            <v>41</v>
          </cell>
          <cell r="AO2808">
            <v>42</v>
          </cell>
          <cell r="AP2808">
            <v>0</v>
          </cell>
          <cell r="AQ2808">
            <v>0</v>
          </cell>
          <cell r="AR2808">
            <v>41</v>
          </cell>
          <cell r="BF2808">
            <v>61.5</v>
          </cell>
          <cell r="BG2808">
            <v>61.5</v>
          </cell>
          <cell r="BH2808">
            <v>54.264705882352942</v>
          </cell>
          <cell r="BI2808">
            <v>42</v>
          </cell>
          <cell r="BJ2808">
            <v>0</v>
          </cell>
        </row>
        <row r="2809">
          <cell r="D2809" t="str">
            <v>Univerzita Mateja Bela v Banskej Bystrici</v>
          </cell>
          <cell r="E2809" t="str">
            <v>Fakulta politických vied a medzinárodných vzťahov</v>
          </cell>
          <cell r="AN2809">
            <v>0</v>
          </cell>
          <cell r="AO2809">
            <v>0</v>
          </cell>
          <cell r="AP2809">
            <v>0</v>
          </cell>
          <cell r="AQ2809">
            <v>0</v>
          </cell>
          <cell r="AR2809">
            <v>0</v>
          </cell>
          <cell r="BF2809">
            <v>0</v>
          </cell>
          <cell r="BG2809">
            <v>0</v>
          </cell>
          <cell r="BH2809">
            <v>0</v>
          </cell>
          <cell r="BI2809">
            <v>10</v>
          </cell>
          <cell r="BJ2809">
            <v>0</v>
          </cell>
        </row>
        <row r="2810">
          <cell r="D2810" t="str">
            <v>Univerzita Mateja Bela v Banskej Bystrici</v>
          </cell>
          <cell r="E2810" t="str">
            <v>Fakulta prírodných vied</v>
          </cell>
          <cell r="AN2810">
            <v>8.5</v>
          </cell>
          <cell r="AO2810">
            <v>9</v>
          </cell>
          <cell r="AP2810">
            <v>9</v>
          </cell>
          <cell r="AQ2810">
            <v>8.5</v>
          </cell>
          <cell r="AR2810">
            <v>8.5</v>
          </cell>
          <cell r="BF2810">
            <v>12.75</v>
          </cell>
          <cell r="BG2810">
            <v>18.36</v>
          </cell>
          <cell r="BH2810">
            <v>18.36</v>
          </cell>
          <cell r="BI2810">
            <v>9</v>
          </cell>
          <cell r="BJ2810">
            <v>0</v>
          </cell>
        </row>
        <row r="2811">
          <cell r="D2811" t="str">
            <v>Univerzita Mateja Bela v Banskej Bystrici</v>
          </cell>
          <cell r="E2811" t="str">
            <v>Fakulta prírodných vied</v>
          </cell>
          <cell r="AN2811">
            <v>4</v>
          </cell>
          <cell r="AO2811">
            <v>4</v>
          </cell>
          <cell r="AP2811">
            <v>4</v>
          </cell>
          <cell r="AQ2811">
            <v>4</v>
          </cell>
          <cell r="AR2811">
            <v>4</v>
          </cell>
          <cell r="BF2811">
            <v>6</v>
          </cell>
          <cell r="BG2811">
            <v>8.879999999999999</v>
          </cell>
          <cell r="BH2811">
            <v>8.879999999999999</v>
          </cell>
          <cell r="BI2811">
            <v>4</v>
          </cell>
          <cell r="BJ2811">
            <v>0</v>
          </cell>
        </row>
        <row r="2812">
          <cell r="D2812" t="str">
            <v>Univerzita Mateja Bela v Banskej Bystrici</v>
          </cell>
          <cell r="E2812" t="str">
            <v>Fakulta prírodných vied</v>
          </cell>
          <cell r="AN2812">
            <v>12</v>
          </cell>
          <cell r="AO2812">
            <v>13</v>
          </cell>
          <cell r="AP2812">
            <v>0</v>
          </cell>
          <cell r="AQ2812">
            <v>0</v>
          </cell>
          <cell r="AR2812">
            <v>12</v>
          </cell>
          <cell r="BF2812">
            <v>18</v>
          </cell>
          <cell r="BG2812">
            <v>26.64</v>
          </cell>
          <cell r="BH2812">
            <v>6.66</v>
          </cell>
          <cell r="BI2812">
            <v>13</v>
          </cell>
          <cell r="BJ2812">
            <v>0</v>
          </cell>
        </row>
        <row r="2813">
          <cell r="D2813" t="str">
            <v>Univerzita Mateja Bela v Banskej Bystrici</v>
          </cell>
          <cell r="E2813" t="str">
            <v>Fakulta prírodných vied</v>
          </cell>
          <cell r="AN2813">
            <v>2</v>
          </cell>
          <cell r="AO2813">
            <v>0</v>
          </cell>
          <cell r="AP2813">
            <v>0</v>
          </cell>
          <cell r="AQ2813">
            <v>2</v>
          </cell>
          <cell r="AR2813">
            <v>2</v>
          </cell>
          <cell r="BF2813">
            <v>6</v>
          </cell>
          <cell r="BG2813">
            <v>12.78</v>
          </cell>
          <cell r="BH2813">
            <v>12.78</v>
          </cell>
          <cell r="BI2813">
            <v>2</v>
          </cell>
          <cell r="BJ2813">
            <v>2</v>
          </cell>
        </row>
        <row r="2814">
          <cell r="D2814" t="str">
            <v>Univerzita Mateja Bela v Banskej Bystrici</v>
          </cell>
          <cell r="E2814" t="str">
            <v>Fakulta prírodných vied</v>
          </cell>
          <cell r="AN2814">
            <v>11</v>
          </cell>
          <cell r="AO2814">
            <v>11</v>
          </cell>
          <cell r="AP2814">
            <v>0</v>
          </cell>
          <cell r="AQ2814">
            <v>0</v>
          </cell>
          <cell r="AR2814">
            <v>11</v>
          </cell>
          <cell r="BF2814">
            <v>16.5</v>
          </cell>
          <cell r="BG2814">
            <v>24.419999999999998</v>
          </cell>
          <cell r="BH2814">
            <v>21.706666666666663</v>
          </cell>
          <cell r="BI2814">
            <v>11</v>
          </cell>
          <cell r="BJ2814">
            <v>0</v>
          </cell>
        </row>
        <row r="2815">
          <cell r="D2815" t="str">
            <v>Univerzita Mateja Bela v Banskej Bystrici</v>
          </cell>
          <cell r="E2815" t="str">
            <v>Fakulta prírodných vied</v>
          </cell>
          <cell r="AN2815">
            <v>6</v>
          </cell>
          <cell r="AO2815">
            <v>7</v>
          </cell>
          <cell r="AP2815">
            <v>7</v>
          </cell>
          <cell r="AQ2815">
            <v>6</v>
          </cell>
          <cell r="AR2815">
            <v>6</v>
          </cell>
          <cell r="BF2815">
            <v>9</v>
          </cell>
          <cell r="BG2815">
            <v>11.88</v>
          </cell>
          <cell r="BH2815">
            <v>11.88</v>
          </cell>
          <cell r="BI2815">
            <v>7</v>
          </cell>
          <cell r="BJ2815">
            <v>0</v>
          </cell>
        </row>
        <row r="2816">
          <cell r="D2816" t="str">
            <v>Univerzita Mateja Bela v Banskej Bystrici</v>
          </cell>
          <cell r="E2816" t="str">
            <v>Fakulta prírodných vied</v>
          </cell>
          <cell r="AN2816">
            <v>8</v>
          </cell>
          <cell r="AO2816">
            <v>8</v>
          </cell>
          <cell r="AP2816">
            <v>8</v>
          </cell>
          <cell r="AQ2816">
            <v>8</v>
          </cell>
          <cell r="AR2816">
            <v>8</v>
          </cell>
          <cell r="BF2816">
            <v>12</v>
          </cell>
          <cell r="BG2816">
            <v>17.759999999999998</v>
          </cell>
          <cell r="BH2816">
            <v>17.759999999999998</v>
          </cell>
          <cell r="BI2816">
            <v>8</v>
          </cell>
          <cell r="BJ2816">
            <v>0</v>
          </cell>
        </row>
        <row r="2817">
          <cell r="D2817" t="str">
            <v>Univerzita Mateja Bela v Banskej Bystrici</v>
          </cell>
          <cell r="E2817" t="str">
            <v>Fakulta prírodných vied</v>
          </cell>
          <cell r="AN2817">
            <v>35</v>
          </cell>
          <cell r="AO2817">
            <v>35</v>
          </cell>
          <cell r="AP2817">
            <v>0</v>
          </cell>
          <cell r="AQ2817">
            <v>0</v>
          </cell>
          <cell r="AR2817">
            <v>35</v>
          </cell>
          <cell r="BF2817">
            <v>52.5</v>
          </cell>
          <cell r="BG2817">
            <v>65.099999999999994</v>
          </cell>
          <cell r="BH2817">
            <v>59.915044247787606</v>
          </cell>
          <cell r="BI2817">
            <v>35</v>
          </cell>
          <cell r="BJ2817">
            <v>0</v>
          </cell>
        </row>
        <row r="2818">
          <cell r="D2818" t="str">
            <v>Univerzita Mateja Bela v Banskej Bystrici</v>
          </cell>
          <cell r="E2818" t="str">
            <v>Fakulta prírodných vied</v>
          </cell>
          <cell r="AN2818">
            <v>0.5</v>
          </cell>
          <cell r="AO2818">
            <v>0.5</v>
          </cell>
          <cell r="AP2818">
            <v>0.5</v>
          </cell>
          <cell r="AQ2818">
            <v>0.5</v>
          </cell>
          <cell r="AR2818">
            <v>0.5</v>
          </cell>
          <cell r="BF2818">
            <v>0.75</v>
          </cell>
          <cell r="BG2818">
            <v>1.08</v>
          </cell>
          <cell r="BH2818">
            <v>1.08</v>
          </cell>
          <cell r="BI2818">
            <v>0.5</v>
          </cell>
          <cell r="BJ2818">
            <v>0</v>
          </cell>
        </row>
        <row r="2819">
          <cell r="D2819" t="str">
            <v>Univerzita Mateja Bela v Banskej Bystrici</v>
          </cell>
          <cell r="E2819" t="str">
            <v>Fakulta prírodných vied</v>
          </cell>
          <cell r="AN2819">
            <v>9</v>
          </cell>
          <cell r="AO2819">
            <v>10</v>
          </cell>
          <cell r="AP2819">
            <v>10</v>
          </cell>
          <cell r="AQ2819">
            <v>9</v>
          </cell>
          <cell r="AR2819">
            <v>9</v>
          </cell>
          <cell r="BF2819">
            <v>7.5</v>
          </cell>
          <cell r="BG2819">
            <v>11.1</v>
          </cell>
          <cell r="BH2819">
            <v>11.1</v>
          </cell>
          <cell r="BI2819">
            <v>10</v>
          </cell>
          <cell r="BJ2819">
            <v>0</v>
          </cell>
        </row>
        <row r="2820">
          <cell r="D2820" t="str">
            <v>Univerzita Mateja Bela v Banskej Bystrici</v>
          </cell>
          <cell r="E2820" t="str">
            <v>Fakulta prírodných vied</v>
          </cell>
          <cell r="AN2820">
            <v>0</v>
          </cell>
          <cell r="AO2820">
            <v>0</v>
          </cell>
          <cell r="AP2820">
            <v>0</v>
          </cell>
          <cell r="AQ2820">
            <v>0</v>
          </cell>
          <cell r="AR2820">
            <v>0</v>
          </cell>
          <cell r="BF2820">
            <v>0</v>
          </cell>
          <cell r="BG2820">
            <v>0</v>
          </cell>
          <cell r="BH2820">
            <v>0</v>
          </cell>
          <cell r="BI2820">
            <v>6</v>
          </cell>
          <cell r="BJ2820">
            <v>0</v>
          </cell>
        </row>
        <row r="2821">
          <cell r="D2821" t="str">
            <v>Univerzita Mateja Bela v Banskej Bystrici</v>
          </cell>
          <cell r="E2821" t="str">
            <v>Fakulta prírodných vied</v>
          </cell>
          <cell r="AN2821">
            <v>2</v>
          </cell>
          <cell r="AO2821">
            <v>2</v>
          </cell>
          <cell r="AP2821">
            <v>2</v>
          </cell>
          <cell r="AQ2821">
            <v>2</v>
          </cell>
          <cell r="AR2821">
            <v>2</v>
          </cell>
          <cell r="BF2821">
            <v>1.7</v>
          </cell>
          <cell r="BG2821">
            <v>2.516</v>
          </cell>
          <cell r="BH2821">
            <v>2.516</v>
          </cell>
          <cell r="BI2821">
            <v>2</v>
          </cell>
          <cell r="BJ2821">
            <v>0</v>
          </cell>
        </row>
        <row r="2822">
          <cell r="D2822" t="str">
            <v>Univerzita Mateja Bela v Banskej Bystrici</v>
          </cell>
          <cell r="E2822" t="str">
            <v>Ekonomická fakulta</v>
          </cell>
          <cell r="AN2822">
            <v>0</v>
          </cell>
          <cell r="AO2822">
            <v>0</v>
          </cell>
          <cell r="AP2822">
            <v>0</v>
          </cell>
          <cell r="AQ2822">
            <v>0</v>
          </cell>
          <cell r="AR2822">
            <v>0</v>
          </cell>
          <cell r="BF2822">
            <v>0</v>
          </cell>
          <cell r="BG2822">
            <v>0</v>
          </cell>
          <cell r="BH2822">
            <v>0</v>
          </cell>
          <cell r="BI2822">
            <v>2</v>
          </cell>
          <cell r="BJ2822">
            <v>0</v>
          </cell>
        </row>
        <row r="2823">
          <cell r="D2823" t="str">
            <v>Univerzita Mateja Bela v Banskej Bystrici</v>
          </cell>
          <cell r="E2823" t="str">
            <v>Ekonomická fakulta</v>
          </cell>
          <cell r="AN2823">
            <v>21</v>
          </cell>
          <cell r="AO2823">
            <v>21</v>
          </cell>
          <cell r="AP2823">
            <v>0</v>
          </cell>
          <cell r="AQ2823">
            <v>0</v>
          </cell>
          <cell r="AR2823">
            <v>21</v>
          </cell>
          <cell r="BF2823">
            <v>18.600000000000001</v>
          </cell>
          <cell r="BG2823">
            <v>19.344000000000001</v>
          </cell>
          <cell r="BH2823">
            <v>19.344000000000001</v>
          </cell>
          <cell r="BI2823">
            <v>21</v>
          </cell>
          <cell r="BJ2823">
            <v>0</v>
          </cell>
        </row>
        <row r="2824">
          <cell r="D2824" t="str">
            <v>Univerzita Mateja Bela v Banskej Bystrici</v>
          </cell>
          <cell r="E2824" t="str">
            <v>Ekonomická fakulta</v>
          </cell>
          <cell r="AN2824">
            <v>0</v>
          </cell>
          <cell r="AO2824">
            <v>0</v>
          </cell>
          <cell r="AP2824">
            <v>0</v>
          </cell>
          <cell r="AQ2824">
            <v>0</v>
          </cell>
          <cell r="AR2824">
            <v>0</v>
          </cell>
          <cell r="BF2824">
            <v>0</v>
          </cell>
          <cell r="BG2824">
            <v>0</v>
          </cell>
          <cell r="BH2824">
            <v>0</v>
          </cell>
          <cell r="BI2824">
            <v>1</v>
          </cell>
          <cell r="BJ2824">
            <v>0</v>
          </cell>
        </row>
        <row r="2825">
          <cell r="D2825" t="str">
            <v>Univerzita veterinárskeho lekárstva a farmácie v Košiciach</v>
          </cell>
          <cell r="E2825">
            <v>0</v>
          </cell>
          <cell r="AN2825">
            <v>1</v>
          </cell>
          <cell r="AO2825">
            <v>0</v>
          </cell>
          <cell r="AP2825">
            <v>0</v>
          </cell>
          <cell r="AQ2825">
            <v>0</v>
          </cell>
          <cell r="AR2825">
            <v>1</v>
          </cell>
          <cell r="BF2825">
            <v>3</v>
          </cell>
          <cell r="BG2825">
            <v>6.39</v>
          </cell>
          <cell r="BH2825">
            <v>6.39</v>
          </cell>
          <cell r="BI2825">
            <v>1</v>
          </cell>
          <cell r="BJ2825">
            <v>1</v>
          </cell>
        </row>
        <row r="2826">
          <cell r="D2826" t="str">
            <v>Univerzita veterinárskeho lekárstva a farmácie v Košiciach</v>
          </cell>
          <cell r="E2826">
            <v>0</v>
          </cell>
          <cell r="AN2826">
            <v>387</v>
          </cell>
          <cell r="AO2826">
            <v>431</v>
          </cell>
          <cell r="AP2826">
            <v>0</v>
          </cell>
          <cell r="AQ2826">
            <v>0</v>
          </cell>
          <cell r="AR2826">
            <v>387</v>
          </cell>
          <cell r="BF2826">
            <v>355.8</v>
          </cell>
          <cell r="BG2826">
            <v>1113.654</v>
          </cell>
          <cell r="BH2826">
            <v>1093.2199816513762</v>
          </cell>
          <cell r="BI2826">
            <v>431</v>
          </cell>
          <cell r="BJ2826">
            <v>0</v>
          </cell>
        </row>
        <row r="2827">
          <cell r="D2827" t="str">
            <v>Univerzita veterinárskeho lekárstva a farmácie v Košiciach</v>
          </cell>
          <cell r="E2827">
            <v>0</v>
          </cell>
          <cell r="AN2827">
            <v>0</v>
          </cell>
          <cell r="AO2827">
            <v>0</v>
          </cell>
          <cell r="AP2827">
            <v>0</v>
          </cell>
          <cell r="AQ2827">
            <v>0</v>
          </cell>
          <cell r="AR2827">
            <v>0</v>
          </cell>
          <cell r="BF2827">
            <v>0</v>
          </cell>
          <cell r="BG2827">
            <v>0</v>
          </cell>
          <cell r="BH2827">
            <v>0</v>
          </cell>
          <cell r="BI2827">
            <v>3</v>
          </cell>
          <cell r="BJ2827">
            <v>0</v>
          </cell>
        </row>
        <row r="2828">
          <cell r="D2828" t="str">
            <v>Univerzita Komenského v Bratislave</v>
          </cell>
          <cell r="E2828" t="str">
            <v>Fakulta telesnej výchovy a športu</v>
          </cell>
          <cell r="AN2828">
            <v>3</v>
          </cell>
          <cell r="AO2828">
            <v>0</v>
          </cell>
          <cell r="AP2828">
            <v>0</v>
          </cell>
          <cell r="AQ2828">
            <v>0</v>
          </cell>
          <cell r="AR2828">
            <v>3</v>
          </cell>
          <cell r="BF2828">
            <v>12</v>
          </cell>
          <cell r="BG2828">
            <v>13.200000000000001</v>
          </cell>
          <cell r="BH2828">
            <v>13.200000000000001</v>
          </cell>
          <cell r="BI2828">
            <v>3</v>
          </cell>
          <cell r="BJ2828">
            <v>3</v>
          </cell>
        </row>
        <row r="2829">
          <cell r="D2829" t="str">
            <v>Univerzita Komenského v Bratislave</v>
          </cell>
          <cell r="E2829" t="str">
            <v>Fakulta telesnej výchovy a športu</v>
          </cell>
          <cell r="AN2829">
            <v>10</v>
          </cell>
          <cell r="AO2829">
            <v>12</v>
          </cell>
          <cell r="AP2829">
            <v>0</v>
          </cell>
          <cell r="AQ2829">
            <v>0</v>
          </cell>
          <cell r="AR2829">
            <v>10</v>
          </cell>
          <cell r="BF2829">
            <v>15</v>
          </cell>
          <cell r="BG2829">
            <v>17.849999999999998</v>
          </cell>
          <cell r="BH2829">
            <v>17.849999999999998</v>
          </cell>
          <cell r="BI2829">
            <v>12</v>
          </cell>
          <cell r="BJ2829">
            <v>0</v>
          </cell>
        </row>
        <row r="2830">
          <cell r="D2830" t="str">
            <v>Univerzita Mateja Bela v Banskej Bystrici</v>
          </cell>
          <cell r="E2830" t="str">
            <v>Pedagogická fakulta</v>
          </cell>
          <cell r="AN2830">
            <v>0</v>
          </cell>
          <cell r="AO2830">
            <v>0</v>
          </cell>
          <cell r="AP2830">
            <v>0</v>
          </cell>
          <cell r="AQ2830">
            <v>0</v>
          </cell>
          <cell r="AR2830">
            <v>0</v>
          </cell>
          <cell r="BF2830">
            <v>0</v>
          </cell>
          <cell r="BG2830">
            <v>0</v>
          </cell>
          <cell r="BH2830">
            <v>0</v>
          </cell>
          <cell r="BI2830">
            <v>40</v>
          </cell>
          <cell r="BJ2830">
            <v>0</v>
          </cell>
        </row>
        <row r="2831">
          <cell r="D2831" t="str">
            <v>Univerzita Mateja Bela v Banskej Bystrici</v>
          </cell>
          <cell r="E2831" t="str">
            <v>Pedagogická fakulta</v>
          </cell>
          <cell r="AN2831">
            <v>8.5</v>
          </cell>
          <cell r="AO2831">
            <v>9</v>
          </cell>
          <cell r="AP2831">
            <v>0</v>
          </cell>
          <cell r="AQ2831">
            <v>0</v>
          </cell>
          <cell r="AR2831">
            <v>8.5</v>
          </cell>
          <cell r="BF2831">
            <v>12.75</v>
          </cell>
          <cell r="BG2831">
            <v>13.897500000000001</v>
          </cell>
          <cell r="BH2831">
            <v>11.48054347826087</v>
          </cell>
          <cell r="BI2831">
            <v>9</v>
          </cell>
          <cell r="BJ2831">
            <v>0</v>
          </cell>
        </row>
        <row r="2832">
          <cell r="D2832" t="str">
            <v>Univerzita Mateja Bela v Banskej Bystrici</v>
          </cell>
          <cell r="E2832" t="str">
            <v>Pedagogická fakulta</v>
          </cell>
          <cell r="AN2832">
            <v>0</v>
          </cell>
          <cell r="AO2832">
            <v>0</v>
          </cell>
          <cell r="AP2832">
            <v>0</v>
          </cell>
          <cell r="AQ2832">
            <v>0</v>
          </cell>
          <cell r="AR2832">
            <v>0</v>
          </cell>
          <cell r="BF2832">
            <v>0</v>
          </cell>
          <cell r="BG2832">
            <v>0</v>
          </cell>
          <cell r="BH2832">
            <v>0</v>
          </cell>
          <cell r="BI2832">
            <v>9</v>
          </cell>
          <cell r="BJ2832">
            <v>0</v>
          </cell>
        </row>
        <row r="2833">
          <cell r="D2833" t="str">
            <v>Univerzita Mateja Bela v Banskej Bystrici</v>
          </cell>
          <cell r="E2833" t="str">
            <v>Pedagogická fakulta</v>
          </cell>
          <cell r="AN2833">
            <v>0</v>
          </cell>
          <cell r="AO2833">
            <v>0</v>
          </cell>
          <cell r="AP2833">
            <v>0</v>
          </cell>
          <cell r="AQ2833">
            <v>0</v>
          </cell>
          <cell r="AR2833">
            <v>0</v>
          </cell>
          <cell r="BF2833">
            <v>0</v>
          </cell>
          <cell r="BG2833">
            <v>0</v>
          </cell>
          <cell r="BH2833">
            <v>0</v>
          </cell>
          <cell r="BI2833">
            <v>0.5</v>
          </cell>
          <cell r="BJ2833">
            <v>0</v>
          </cell>
        </row>
        <row r="2834">
          <cell r="D2834" t="str">
            <v>Univerzita Mateja Bela v Banskej Bystrici</v>
          </cell>
          <cell r="E2834" t="str">
            <v>Pedagogická fakulta</v>
          </cell>
          <cell r="AN2834">
            <v>0</v>
          </cell>
          <cell r="AO2834">
            <v>0</v>
          </cell>
          <cell r="AP2834">
            <v>0</v>
          </cell>
          <cell r="AQ2834">
            <v>0</v>
          </cell>
          <cell r="AR2834">
            <v>0</v>
          </cell>
          <cell r="BF2834">
            <v>0</v>
          </cell>
          <cell r="BG2834">
            <v>0</v>
          </cell>
          <cell r="BH2834">
            <v>0</v>
          </cell>
          <cell r="BI2834">
            <v>0.5</v>
          </cell>
          <cell r="BJ2834">
            <v>0</v>
          </cell>
        </row>
        <row r="2835">
          <cell r="D2835" t="str">
            <v>Univerzita Mateja Bela v Banskej Bystrici</v>
          </cell>
          <cell r="E2835" t="str">
            <v>Pedagogická fakulta</v>
          </cell>
          <cell r="AN2835">
            <v>19</v>
          </cell>
          <cell r="AO2835">
            <v>26</v>
          </cell>
          <cell r="AP2835">
            <v>0</v>
          </cell>
          <cell r="AQ2835">
            <v>0</v>
          </cell>
          <cell r="AR2835">
            <v>19</v>
          </cell>
          <cell r="BF2835">
            <v>28.5</v>
          </cell>
          <cell r="BG2835">
            <v>28.5</v>
          </cell>
          <cell r="BH2835">
            <v>25.201780415430267</v>
          </cell>
          <cell r="BI2835">
            <v>26</v>
          </cell>
          <cell r="BJ2835">
            <v>0</v>
          </cell>
        </row>
        <row r="2836">
          <cell r="D2836" t="str">
            <v>Univerzita Mateja Bela v Banskej Bystrici</v>
          </cell>
          <cell r="E2836" t="str">
            <v>Pedagogická fakulta</v>
          </cell>
          <cell r="AN2836">
            <v>73</v>
          </cell>
          <cell r="AO2836">
            <v>73</v>
          </cell>
          <cell r="AP2836">
            <v>0</v>
          </cell>
          <cell r="AQ2836">
            <v>0</v>
          </cell>
          <cell r="AR2836">
            <v>73</v>
          </cell>
          <cell r="BF2836">
            <v>109.5</v>
          </cell>
          <cell r="BG2836">
            <v>130.30500000000001</v>
          </cell>
          <cell r="BH2836">
            <v>120.01776315789473</v>
          </cell>
          <cell r="BI2836">
            <v>73</v>
          </cell>
          <cell r="BJ2836">
            <v>0</v>
          </cell>
        </row>
        <row r="2837">
          <cell r="D2837" t="str">
            <v>Univerzita Mateja Bela v Banskej Bystrici</v>
          </cell>
          <cell r="E2837" t="str">
            <v>Pedagogická fakulta</v>
          </cell>
          <cell r="AN2837">
            <v>19</v>
          </cell>
          <cell r="AO2837">
            <v>19</v>
          </cell>
          <cell r="AP2837">
            <v>0</v>
          </cell>
          <cell r="AQ2837">
            <v>0</v>
          </cell>
          <cell r="AR2837">
            <v>19</v>
          </cell>
          <cell r="BF2837">
            <v>28.5</v>
          </cell>
          <cell r="BG2837">
            <v>33.914999999999999</v>
          </cell>
          <cell r="BH2837">
            <v>19.38</v>
          </cell>
          <cell r="BI2837">
            <v>19</v>
          </cell>
          <cell r="BJ2837">
            <v>0</v>
          </cell>
        </row>
        <row r="2838">
          <cell r="D2838" t="str">
            <v>Univerzita Mateja Bela v Banskej Bystrici</v>
          </cell>
          <cell r="E2838" t="str">
            <v>Pedagogická fakulta</v>
          </cell>
          <cell r="AN2838">
            <v>22</v>
          </cell>
          <cell r="AO2838">
            <v>22</v>
          </cell>
          <cell r="AP2838">
            <v>0</v>
          </cell>
          <cell r="AQ2838">
            <v>0</v>
          </cell>
          <cell r="AR2838">
            <v>22</v>
          </cell>
          <cell r="BF2838">
            <v>33</v>
          </cell>
          <cell r="BG2838">
            <v>39.269999999999996</v>
          </cell>
          <cell r="BH2838">
            <v>39.269999999999996</v>
          </cell>
          <cell r="BI2838">
            <v>22</v>
          </cell>
          <cell r="BJ2838">
            <v>0</v>
          </cell>
        </row>
        <row r="2839">
          <cell r="D2839" t="str">
            <v>Univerzita Mateja Bela v Banskej Bystrici</v>
          </cell>
          <cell r="E2839" t="str">
            <v>Fakulta prírodných vied</v>
          </cell>
          <cell r="AN2839">
            <v>3.5</v>
          </cell>
          <cell r="AO2839">
            <v>3.5</v>
          </cell>
          <cell r="AP2839">
            <v>0</v>
          </cell>
          <cell r="AQ2839">
            <v>0</v>
          </cell>
          <cell r="AR2839">
            <v>3.5</v>
          </cell>
          <cell r="BF2839">
            <v>5.25</v>
          </cell>
          <cell r="BG2839">
            <v>7.56</v>
          </cell>
          <cell r="BH2839">
            <v>6.6887732342007427</v>
          </cell>
          <cell r="BI2839">
            <v>3.5</v>
          </cell>
          <cell r="BJ2839">
            <v>0</v>
          </cell>
        </row>
        <row r="2840">
          <cell r="D2840" t="str">
            <v>Univerzita Mateja Bela v Banskej Bystrici</v>
          </cell>
          <cell r="E2840" t="str">
            <v>Pedagogická fakulta</v>
          </cell>
          <cell r="AN2840">
            <v>17</v>
          </cell>
          <cell r="AO2840">
            <v>17</v>
          </cell>
          <cell r="AP2840">
            <v>0</v>
          </cell>
          <cell r="AQ2840">
            <v>0</v>
          </cell>
          <cell r="AR2840">
            <v>17</v>
          </cell>
          <cell r="BF2840">
            <v>14.6</v>
          </cell>
          <cell r="BG2840">
            <v>14.891999999999999</v>
          </cell>
          <cell r="BH2840">
            <v>14.891999999999999</v>
          </cell>
          <cell r="BI2840">
            <v>17</v>
          </cell>
          <cell r="BJ2840">
            <v>0</v>
          </cell>
        </row>
        <row r="2841">
          <cell r="D2841" t="str">
            <v>Univerzita Mateja Bela v Banskej Bystrici</v>
          </cell>
          <cell r="E2841" t="str">
            <v>Pedagogická fakulta</v>
          </cell>
          <cell r="AN2841">
            <v>0</v>
          </cell>
          <cell r="AO2841">
            <v>0</v>
          </cell>
          <cell r="AP2841">
            <v>0</v>
          </cell>
          <cell r="AQ2841">
            <v>0</v>
          </cell>
          <cell r="AR2841">
            <v>0</v>
          </cell>
          <cell r="BF2841">
            <v>0</v>
          </cell>
          <cell r="BG2841">
            <v>0</v>
          </cell>
          <cell r="BH2841">
            <v>0</v>
          </cell>
          <cell r="BI2841">
            <v>4</v>
          </cell>
          <cell r="BJ2841">
            <v>0</v>
          </cell>
        </row>
        <row r="2842">
          <cell r="D2842" t="str">
            <v>Univerzita Mateja Bela v Banskej Bystrici</v>
          </cell>
          <cell r="E2842" t="str">
            <v>Pedagogická fakulta</v>
          </cell>
          <cell r="AN2842">
            <v>0</v>
          </cell>
          <cell r="AO2842">
            <v>0</v>
          </cell>
          <cell r="AP2842">
            <v>0</v>
          </cell>
          <cell r="AQ2842">
            <v>0</v>
          </cell>
          <cell r="AR2842">
            <v>0</v>
          </cell>
          <cell r="BF2842">
            <v>0</v>
          </cell>
          <cell r="BG2842">
            <v>0</v>
          </cell>
          <cell r="BH2842">
            <v>0</v>
          </cell>
          <cell r="BI2842">
            <v>3</v>
          </cell>
          <cell r="BJ2842">
            <v>0</v>
          </cell>
        </row>
        <row r="2843">
          <cell r="D2843" t="str">
            <v>Univerzita Mateja Bela v Banskej Bystrici</v>
          </cell>
          <cell r="E2843" t="str">
            <v>Filozofická fakulta</v>
          </cell>
          <cell r="AN2843">
            <v>0</v>
          </cell>
          <cell r="AO2843">
            <v>0</v>
          </cell>
          <cell r="AP2843">
            <v>0</v>
          </cell>
          <cell r="AQ2843">
            <v>0</v>
          </cell>
          <cell r="AR2843">
            <v>0</v>
          </cell>
          <cell r="BF2843">
            <v>0</v>
          </cell>
          <cell r="BG2843">
            <v>0</v>
          </cell>
          <cell r="BH2843">
            <v>0</v>
          </cell>
          <cell r="BI2843">
            <v>4</v>
          </cell>
          <cell r="BJ2843">
            <v>0</v>
          </cell>
        </row>
        <row r="2844">
          <cell r="D2844" t="str">
            <v>Univerzita Mateja Bela v Banskej Bystrici</v>
          </cell>
          <cell r="E2844" t="str">
            <v>Filozofická fakulta</v>
          </cell>
          <cell r="AN2844">
            <v>0</v>
          </cell>
          <cell r="AO2844">
            <v>0</v>
          </cell>
          <cell r="AP2844">
            <v>0</v>
          </cell>
          <cell r="AQ2844">
            <v>0</v>
          </cell>
          <cell r="AR2844">
            <v>0</v>
          </cell>
          <cell r="BF2844">
            <v>0</v>
          </cell>
          <cell r="BG2844">
            <v>0</v>
          </cell>
          <cell r="BH2844">
            <v>0</v>
          </cell>
          <cell r="BI2844">
            <v>3</v>
          </cell>
          <cell r="BJ2844">
            <v>0</v>
          </cell>
        </row>
        <row r="2845">
          <cell r="D2845" t="str">
            <v>Univerzita Mateja Bela v Banskej Bystrici</v>
          </cell>
          <cell r="E2845" t="str">
            <v>Filozofická fakulta</v>
          </cell>
          <cell r="AN2845">
            <v>1</v>
          </cell>
          <cell r="AO2845">
            <v>0</v>
          </cell>
          <cell r="AP2845">
            <v>0</v>
          </cell>
          <cell r="AQ2845">
            <v>0</v>
          </cell>
          <cell r="AR2845">
            <v>1</v>
          </cell>
          <cell r="BF2845">
            <v>4</v>
          </cell>
          <cell r="BG2845">
            <v>4.4000000000000004</v>
          </cell>
          <cell r="BH2845">
            <v>4.4000000000000004</v>
          </cell>
          <cell r="BI2845">
            <v>1</v>
          </cell>
          <cell r="BJ2845">
            <v>1</v>
          </cell>
        </row>
        <row r="2846">
          <cell r="D2846" t="str">
            <v>Univerzita Mateja Bela v Banskej Bystrici</v>
          </cell>
          <cell r="E2846" t="str">
            <v>Filozofická fakulta</v>
          </cell>
          <cell r="AN2846">
            <v>6</v>
          </cell>
          <cell r="AO2846">
            <v>6</v>
          </cell>
          <cell r="AP2846">
            <v>0</v>
          </cell>
          <cell r="AQ2846">
            <v>0</v>
          </cell>
          <cell r="AR2846">
            <v>6</v>
          </cell>
          <cell r="BF2846">
            <v>9</v>
          </cell>
          <cell r="BG2846">
            <v>9.81</v>
          </cell>
          <cell r="BH2846">
            <v>8.4085714285714293</v>
          </cell>
          <cell r="BI2846">
            <v>6</v>
          </cell>
          <cell r="BJ2846">
            <v>0</v>
          </cell>
        </row>
        <row r="2847">
          <cell r="D2847" t="str">
            <v>Univerzita Mateja Bela v Banskej Bystrici</v>
          </cell>
          <cell r="E2847" t="str">
            <v>Filozofická fakulta</v>
          </cell>
          <cell r="AN2847">
            <v>14</v>
          </cell>
          <cell r="AO2847">
            <v>14</v>
          </cell>
          <cell r="AP2847">
            <v>0</v>
          </cell>
          <cell r="AQ2847">
            <v>0</v>
          </cell>
          <cell r="AR2847">
            <v>14</v>
          </cell>
          <cell r="BF2847">
            <v>21</v>
          </cell>
          <cell r="BG2847">
            <v>21</v>
          </cell>
          <cell r="BH2847">
            <v>18</v>
          </cell>
          <cell r="BI2847">
            <v>14</v>
          </cell>
          <cell r="BJ2847">
            <v>0</v>
          </cell>
        </row>
        <row r="2848">
          <cell r="D2848" t="str">
            <v>Univerzita Mateja Bela v Banskej Bystrici</v>
          </cell>
          <cell r="E2848" t="str">
            <v>Filozofická fakulta</v>
          </cell>
          <cell r="AN2848">
            <v>12.5</v>
          </cell>
          <cell r="AO2848">
            <v>12.5</v>
          </cell>
          <cell r="AP2848">
            <v>0</v>
          </cell>
          <cell r="AQ2848">
            <v>0</v>
          </cell>
          <cell r="AR2848">
            <v>12.5</v>
          </cell>
          <cell r="BF2848">
            <v>18.75</v>
          </cell>
          <cell r="BG2848">
            <v>28.125</v>
          </cell>
          <cell r="BH2848">
            <v>28.125</v>
          </cell>
          <cell r="BI2848">
            <v>12.5</v>
          </cell>
          <cell r="BJ2848">
            <v>0</v>
          </cell>
        </row>
        <row r="2849">
          <cell r="D2849" t="str">
            <v>Univerzita Mateja Bela v Banskej Bystrici</v>
          </cell>
          <cell r="E2849" t="str">
            <v>Filozofická fakulta</v>
          </cell>
          <cell r="AN2849">
            <v>13.5</v>
          </cell>
          <cell r="AO2849">
            <v>13.5</v>
          </cell>
          <cell r="AP2849">
            <v>0</v>
          </cell>
          <cell r="AQ2849">
            <v>0</v>
          </cell>
          <cell r="AR2849">
            <v>13.5</v>
          </cell>
          <cell r="BF2849">
            <v>20.25</v>
          </cell>
          <cell r="BG2849">
            <v>30.375</v>
          </cell>
          <cell r="BH2849">
            <v>30.375</v>
          </cell>
          <cell r="BI2849">
            <v>13.5</v>
          </cell>
          <cell r="BJ2849">
            <v>0</v>
          </cell>
        </row>
        <row r="2850">
          <cell r="D2850" t="str">
            <v>Univerzita Mateja Bela v Banskej Bystrici</v>
          </cell>
          <cell r="E2850" t="str">
            <v>Filozofická fakulta</v>
          </cell>
          <cell r="AN2850">
            <v>6</v>
          </cell>
          <cell r="AO2850">
            <v>6</v>
          </cell>
          <cell r="AP2850">
            <v>0</v>
          </cell>
          <cell r="AQ2850">
            <v>0</v>
          </cell>
          <cell r="AR2850">
            <v>6</v>
          </cell>
          <cell r="BF2850">
            <v>9</v>
          </cell>
          <cell r="BG2850">
            <v>9.81</v>
          </cell>
          <cell r="BH2850">
            <v>9.81</v>
          </cell>
          <cell r="BI2850">
            <v>6</v>
          </cell>
          <cell r="BJ2850">
            <v>0</v>
          </cell>
        </row>
        <row r="2851">
          <cell r="D2851" t="str">
            <v>Univerzita Mateja Bela v Banskej Bystrici</v>
          </cell>
          <cell r="E2851" t="str">
            <v>Filozofická fakulta</v>
          </cell>
          <cell r="AN2851">
            <v>5.5</v>
          </cell>
          <cell r="AO2851">
            <v>5.5</v>
          </cell>
          <cell r="AP2851">
            <v>0</v>
          </cell>
          <cell r="AQ2851">
            <v>0</v>
          </cell>
          <cell r="AR2851">
            <v>5.5</v>
          </cell>
          <cell r="BF2851">
            <v>8.25</v>
          </cell>
          <cell r="BG2851">
            <v>12.375</v>
          </cell>
          <cell r="BH2851">
            <v>11.6015625</v>
          </cell>
          <cell r="BI2851">
            <v>5.5</v>
          </cell>
          <cell r="BJ2851">
            <v>0</v>
          </cell>
        </row>
        <row r="2852">
          <cell r="D2852" t="str">
            <v>Univerzita Mateja Bela v Banskej Bystrici</v>
          </cell>
          <cell r="E2852" t="str">
            <v>Filozofická fakulta</v>
          </cell>
          <cell r="AN2852">
            <v>1</v>
          </cell>
          <cell r="AO2852">
            <v>1</v>
          </cell>
          <cell r="AP2852">
            <v>0</v>
          </cell>
          <cell r="AQ2852">
            <v>0</v>
          </cell>
          <cell r="AR2852">
            <v>1</v>
          </cell>
          <cell r="BF2852">
            <v>1.5</v>
          </cell>
          <cell r="BG2852">
            <v>1.905</v>
          </cell>
          <cell r="BH2852">
            <v>1.6823376623376622</v>
          </cell>
          <cell r="BI2852">
            <v>1</v>
          </cell>
          <cell r="BJ2852">
            <v>0</v>
          </cell>
        </row>
        <row r="2853">
          <cell r="D2853" t="str">
            <v>Univerzita Mateja Bela v Banskej Bystrici</v>
          </cell>
          <cell r="E2853" t="str">
            <v>Filozofická fakulta</v>
          </cell>
          <cell r="AN2853">
            <v>4.5</v>
          </cell>
          <cell r="AO2853">
            <v>4.5</v>
          </cell>
          <cell r="AP2853">
            <v>0</v>
          </cell>
          <cell r="AQ2853">
            <v>0</v>
          </cell>
          <cell r="AR2853">
            <v>4.5</v>
          </cell>
          <cell r="BF2853">
            <v>6.75</v>
          </cell>
          <cell r="BG2853">
            <v>7.3575000000000008</v>
          </cell>
          <cell r="BH2853">
            <v>7.3575000000000008</v>
          </cell>
          <cell r="BI2853">
            <v>4.5</v>
          </cell>
          <cell r="BJ2853">
            <v>0</v>
          </cell>
        </row>
        <row r="2854">
          <cell r="D2854" t="str">
            <v>Univerzita Mateja Bela v Banskej Bystrici</v>
          </cell>
          <cell r="E2854" t="str">
            <v>Fakulta prírodných vied</v>
          </cell>
          <cell r="AN2854">
            <v>1</v>
          </cell>
          <cell r="AO2854">
            <v>1</v>
          </cell>
          <cell r="AP2854">
            <v>0</v>
          </cell>
          <cell r="AQ2854">
            <v>0</v>
          </cell>
          <cell r="AR2854">
            <v>1</v>
          </cell>
          <cell r="BF2854">
            <v>1.5</v>
          </cell>
          <cell r="BG2854">
            <v>2.16</v>
          </cell>
          <cell r="BH2854">
            <v>2.16</v>
          </cell>
          <cell r="BI2854">
            <v>1</v>
          </cell>
          <cell r="BJ2854">
            <v>0</v>
          </cell>
        </row>
        <row r="2855">
          <cell r="D2855" t="str">
            <v>Univerzita Mateja Bela v Banskej Bystrici</v>
          </cell>
          <cell r="E2855" t="str">
            <v>Filozofická fakulta</v>
          </cell>
          <cell r="AN2855">
            <v>3</v>
          </cell>
          <cell r="AO2855">
            <v>3</v>
          </cell>
          <cell r="AP2855">
            <v>0</v>
          </cell>
          <cell r="AQ2855">
            <v>0</v>
          </cell>
          <cell r="AR2855">
            <v>3</v>
          </cell>
          <cell r="BF2855">
            <v>4.5</v>
          </cell>
          <cell r="BG2855">
            <v>6.75</v>
          </cell>
          <cell r="BH2855">
            <v>6.75</v>
          </cell>
          <cell r="BI2855">
            <v>3</v>
          </cell>
          <cell r="BJ2855">
            <v>0</v>
          </cell>
        </row>
        <row r="2856">
          <cell r="D2856" t="str">
            <v>Univerzita Mateja Bela v Banskej Bystrici</v>
          </cell>
          <cell r="E2856" t="str">
            <v>Filozofická fakulta</v>
          </cell>
          <cell r="AN2856">
            <v>1</v>
          </cell>
          <cell r="AO2856">
            <v>1</v>
          </cell>
          <cell r="AP2856">
            <v>0</v>
          </cell>
          <cell r="AQ2856">
            <v>0</v>
          </cell>
          <cell r="AR2856">
            <v>1</v>
          </cell>
          <cell r="BF2856">
            <v>1.5</v>
          </cell>
          <cell r="BG2856">
            <v>2.25</v>
          </cell>
          <cell r="BH2856">
            <v>1.9870129870129869</v>
          </cell>
          <cell r="BI2856">
            <v>1</v>
          </cell>
          <cell r="BJ2856">
            <v>0</v>
          </cell>
        </row>
        <row r="2857">
          <cell r="D2857" t="str">
            <v>Univerzita Mateja Bela v Banskej Bystrici</v>
          </cell>
          <cell r="E2857" t="str">
            <v>Filozofická fakulta</v>
          </cell>
          <cell r="AN2857">
            <v>23</v>
          </cell>
          <cell r="AO2857">
            <v>23</v>
          </cell>
          <cell r="AP2857">
            <v>0</v>
          </cell>
          <cell r="AQ2857">
            <v>0</v>
          </cell>
          <cell r="AR2857">
            <v>23</v>
          </cell>
          <cell r="BF2857">
            <v>18.2</v>
          </cell>
          <cell r="BG2857">
            <v>27.299999999999997</v>
          </cell>
          <cell r="BH2857">
            <v>25.837499999999995</v>
          </cell>
          <cell r="BI2857">
            <v>23</v>
          </cell>
          <cell r="BJ2857">
            <v>0</v>
          </cell>
        </row>
        <row r="2858">
          <cell r="D2858" t="str">
            <v>Univerzita Mateja Bela v Banskej Bystrici</v>
          </cell>
          <cell r="E2858" t="str">
            <v>Filozofická fakulta</v>
          </cell>
          <cell r="AN2858">
            <v>1</v>
          </cell>
          <cell r="AO2858">
            <v>2</v>
          </cell>
          <cell r="AP2858">
            <v>0</v>
          </cell>
          <cell r="AQ2858">
            <v>0</v>
          </cell>
          <cell r="AR2858">
            <v>1</v>
          </cell>
          <cell r="BF2858">
            <v>1</v>
          </cell>
          <cell r="BG2858">
            <v>1.19</v>
          </cell>
          <cell r="BH2858">
            <v>1.14006993006993</v>
          </cell>
          <cell r="BI2858">
            <v>2</v>
          </cell>
          <cell r="BJ2858">
            <v>0</v>
          </cell>
        </row>
        <row r="2859">
          <cell r="D2859" t="str">
            <v>Univerzita Mateja Bela v Banskej Bystrici</v>
          </cell>
          <cell r="E2859" t="str">
            <v>Filozofická fakulta</v>
          </cell>
          <cell r="AN2859">
            <v>3</v>
          </cell>
          <cell r="AO2859">
            <v>3</v>
          </cell>
          <cell r="AP2859">
            <v>0</v>
          </cell>
          <cell r="AQ2859">
            <v>0</v>
          </cell>
          <cell r="AR2859">
            <v>3</v>
          </cell>
          <cell r="BF2859">
            <v>2.4</v>
          </cell>
          <cell r="BG2859">
            <v>3.5999999999999996</v>
          </cell>
          <cell r="BH2859">
            <v>3.4071428571428566</v>
          </cell>
          <cell r="BI2859">
            <v>3</v>
          </cell>
          <cell r="BJ2859">
            <v>0</v>
          </cell>
        </row>
        <row r="2860">
          <cell r="D2860" t="str">
            <v>Univerzita Mateja Bela v Banskej Bystrici</v>
          </cell>
          <cell r="E2860" t="str">
            <v>Filozofická fakulta</v>
          </cell>
          <cell r="AN2860">
            <v>1.5</v>
          </cell>
          <cell r="AO2860">
            <v>1.5</v>
          </cell>
          <cell r="AP2860">
            <v>0</v>
          </cell>
          <cell r="AQ2860">
            <v>0</v>
          </cell>
          <cell r="AR2860">
            <v>1.5</v>
          </cell>
          <cell r="BF2860">
            <v>1.2</v>
          </cell>
          <cell r="BG2860">
            <v>1.3080000000000001</v>
          </cell>
          <cell r="BH2860">
            <v>1.3080000000000001</v>
          </cell>
          <cell r="BI2860">
            <v>1.5</v>
          </cell>
          <cell r="BJ2860">
            <v>0</v>
          </cell>
        </row>
        <row r="2861">
          <cell r="D2861" t="str">
            <v>Univerzita Mateja Bela v Banskej Bystrici</v>
          </cell>
          <cell r="E2861" t="str">
            <v>Filozofická fakulta</v>
          </cell>
          <cell r="AN2861">
            <v>6</v>
          </cell>
          <cell r="AO2861">
            <v>6</v>
          </cell>
          <cell r="AP2861">
            <v>0</v>
          </cell>
          <cell r="AQ2861">
            <v>0</v>
          </cell>
          <cell r="AR2861">
            <v>6</v>
          </cell>
          <cell r="BF2861">
            <v>4.5</v>
          </cell>
          <cell r="BG2861">
            <v>4.5</v>
          </cell>
          <cell r="BH2861">
            <v>4.5</v>
          </cell>
          <cell r="BI2861">
            <v>6</v>
          </cell>
          <cell r="BJ2861">
            <v>0</v>
          </cell>
        </row>
        <row r="2862">
          <cell r="D2862" t="str">
            <v>Univerzita Mateja Bela v Banskej Bystrici</v>
          </cell>
          <cell r="E2862" t="str">
            <v>Filozofická fakulta</v>
          </cell>
          <cell r="AN2862">
            <v>2</v>
          </cell>
          <cell r="AO2862">
            <v>2</v>
          </cell>
          <cell r="AP2862">
            <v>0</v>
          </cell>
          <cell r="AQ2862">
            <v>0</v>
          </cell>
          <cell r="AR2862">
            <v>2</v>
          </cell>
          <cell r="BF2862">
            <v>1.7</v>
          </cell>
          <cell r="BG2862">
            <v>2.1589999999999998</v>
          </cell>
          <cell r="BH2862">
            <v>2.0433392857142856</v>
          </cell>
          <cell r="BI2862">
            <v>2</v>
          </cell>
          <cell r="BJ2862">
            <v>0</v>
          </cell>
        </row>
        <row r="2863">
          <cell r="D2863" t="str">
            <v>Univerzita Komenského v Bratislave</v>
          </cell>
          <cell r="E2863" t="str">
            <v>Fakulta matematiky, fyziky a informatiky</v>
          </cell>
          <cell r="AN2863">
            <v>0</v>
          </cell>
          <cell r="AO2863">
            <v>0</v>
          </cell>
          <cell r="AP2863">
            <v>0</v>
          </cell>
          <cell r="AQ2863">
            <v>0</v>
          </cell>
          <cell r="AR2863">
            <v>0</v>
          </cell>
          <cell r="BF2863">
            <v>0</v>
          </cell>
          <cell r="BG2863">
            <v>0</v>
          </cell>
          <cell r="BH2863">
            <v>0</v>
          </cell>
          <cell r="BI2863">
            <v>1</v>
          </cell>
          <cell r="BJ2863">
            <v>0</v>
          </cell>
        </row>
        <row r="2864">
          <cell r="D2864" t="str">
            <v>Univerzita Komenského v Bratislave</v>
          </cell>
          <cell r="E2864" t="str">
            <v>Fakulta matematiky, fyziky a informatiky</v>
          </cell>
          <cell r="AN2864">
            <v>2</v>
          </cell>
          <cell r="AO2864">
            <v>2</v>
          </cell>
          <cell r="AP2864">
            <v>2</v>
          </cell>
          <cell r="AQ2864">
            <v>2</v>
          </cell>
          <cell r="AR2864">
            <v>2</v>
          </cell>
          <cell r="BF2864">
            <v>3</v>
          </cell>
          <cell r="BG2864">
            <v>4.4399999999999995</v>
          </cell>
          <cell r="BH2864">
            <v>4.2142372881355925</v>
          </cell>
          <cell r="BI2864">
            <v>2</v>
          </cell>
          <cell r="BJ2864">
            <v>0</v>
          </cell>
        </row>
        <row r="2865">
          <cell r="D2865" t="str">
            <v>Univerzita Komenského v Bratislave</v>
          </cell>
          <cell r="E2865" t="str">
            <v>Fakulta matematiky, fyziky a informatiky</v>
          </cell>
          <cell r="AN2865">
            <v>28</v>
          </cell>
          <cell r="AO2865">
            <v>28</v>
          </cell>
          <cell r="AP2865">
            <v>28</v>
          </cell>
          <cell r="AQ2865">
            <v>28</v>
          </cell>
          <cell r="AR2865">
            <v>28</v>
          </cell>
          <cell r="BF2865">
            <v>42</v>
          </cell>
          <cell r="BG2865">
            <v>55.440000000000005</v>
          </cell>
          <cell r="BH2865">
            <v>52.920000000000009</v>
          </cell>
          <cell r="BI2865">
            <v>28</v>
          </cell>
          <cell r="BJ2865">
            <v>0</v>
          </cell>
        </row>
        <row r="2866">
          <cell r="D2866" t="str">
            <v>Univerzita Komenského v Bratislave</v>
          </cell>
          <cell r="E2866" t="str">
            <v>Fakulta matematiky, fyziky a informatiky</v>
          </cell>
          <cell r="AN2866">
            <v>1.5</v>
          </cell>
          <cell r="AO2866">
            <v>1.5</v>
          </cell>
          <cell r="AP2866">
            <v>0</v>
          </cell>
          <cell r="AQ2866">
            <v>0</v>
          </cell>
          <cell r="AR2866">
            <v>1.5</v>
          </cell>
          <cell r="BF2866">
            <v>2.25</v>
          </cell>
          <cell r="BG2866">
            <v>2.6774999999999998</v>
          </cell>
          <cell r="BH2866">
            <v>2.6774999999999998</v>
          </cell>
          <cell r="BI2866">
            <v>1.5</v>
          </cell>
          <cell r="BJ2866">
            <v>0</v>
          </cell>
        </row>
        <row r="2867">
          <cell r="D2867" t="str">
            <v>Univerzita Komenského v Bratislave</v>
          </cell>
          <cell r="E2867" t="str">
            <v>Fakulta matematiky, fyziky a informatiky</v>
          </cell>
          <cell r="AN2867">
            <v>6</v>
          </cell>
          <cell r="AO2867">
            <v>6</v>
          </cell>
          <cell r="AP2867">
            <v>6</v>
          </cell>
          <cell r="AQ2867">
            <v>6</v>
          </cell>
          <cell r="AR2867">
            <v>6</v>
          </cell>
          <cell r="BF2867">
            <v>9</v>
          </cell>
          <cell r="BG2867">
            <v>13.32</v>
          </cell>
          <cell r="BH2867">
            <v>13.32</v>
          </cell>
          <cell r="BI2867">
            <v>6</v>
          </cell>
          <cell r="BJ2867">
            <v>0</v>
          </cell>
        </row>
        <row r="2868">
          <cell r="D2868" t="str">
            <v>Univerzita Komenského v Bratislave</v>
          </cell>
          <cell r="E2868" t="str">
            <v>Fakulta matematiky, fyziky a informatiky</v>
          </cell>
          <cell r="AN2868">
            <v>5</v>
          </cell>
          <cell r="AO2868">
            <v>5</v>
          </cell>
          <cell r="AP2868">
            <v>5</v>
          </cell>
          <cell r="AQ2868">
            <v>5</v>
          </cell>
          <cell r="AR2868">
            <v>5</v>
          </cell>
          <cell r="BF2868">
            <v>7.5</v>
          </cell>
          <cell r="BG2868">
            <v>11.1</v>
          </cell>
          <cell r="BH2868">
            <v>11.1</v>
          </cell>
          <cell r="BI2868">
            <v>5</v>
          </cell>
          <cell r="BJ2868">
            <v>0</v>
          </cell>
        </row>
        <row r="2869">
          <cell r="D2869" t="str">
            <v>Univerzita Komenského v Bratislave</v>
          </cell>
          <cell r="E2869" t="str">
            <v>Fakulta matematiky, fyziky a informatiky</v>
          </cell>
          <cell r="AN2869">
            <v>2</v>
          </cell>
          <cell r="AO2869">
            <v>2.5</v>
          </cell>
          <cell r="AP2869">
            <v>2.5</v>
          </cell>
          <cell r="AQ2869">
            <v>2</v>
          </cell>
          <cell r="AR2869">
            <v>2</v>
          </cell>
          <cell r="BF2869">
            <v>3</v>
          </cell>
          <cell r="BG2869">
            <v>3.57</v>
          </cell>
          <cell r="BH2869">
            <v>3.57</v>
          </cell>
          <cell r="BI2869">
            <v>2.5</v>
          </cell>
          <cell r="BJ2869">
            <v>0</v>
          </cell>
        </row>
        <row r="2870">
          <cell r="D2870" t="str">
            <v>Univerzita Komenského v Bratislave</v>
          </cell>
          <cell r="E2870" t="str">
            <v>Fakulta matematiky, fyziky a informatiky</v>
          </cell>
          <cell r="AN2870">
            <v>0.5</v>
          </cell>
          <cell r="AO2870">
            <v>1</v>
          </cell>
          <cell r="AP2870">
            <v>1</v>
          </cell>
          <cell r="AQ2870">
            <v>0.5</v>
          </cell>
          <cell r="AR2870">
            <v>0.5</v>
          </cell>
          <cell r="BF2870">
            <v>0.75</v>
          </cell>
          <cell r="BG2870">
            <v>0.89249999999999996</v>
          </cell>
          <cell r="BH2870">
            <v>0.86468181818181811</v>
          </cell>
          <cell r="BI2870">
            <v>1</v>
          </cell>
          <cell r="BJ2870">
            <v>0</v>
          </cell>
        </row>
        <row r="2871">
          <cell r="D2871" t="str">
            <v>Univerzita Komenského v Bratislave</v>
          </cell>
          <cell r="E2871" t="str">
            <v>Fakulta matematiky, fyziky a informatiky</v>
          </cell>
          <cell r="AN2871">
            <v>3</v>
          </cell>
          <cell r="AO2871">
            <v>4</v>
          </cell>
          <cell r="AP2871">
            <v>4</v>
          </cell>
          <cell r="AQ2871">
            <v>3</v>
          </cell>
          <cell r="AR2871">
            <v>3</v>
          </cell>
          <cell r="BF2871">
            <v>4.5</v>
          </cell>
          <cell r="BG2871">
            <v>6.66</v>
          </cell>
          <cell r="BH2871">
            <v>6.66</v>
          </cell>
          <cell r="BI2871">
            <v>4</v>
          </cell>
          <cell r="BJ2871">
            <v>0</v>
          </cell>
        </row>
        <row r="2872">
          <cell r="D2872" t="str">
            <v>Univerzita Komenského v Bratislave</v>
          </cell>
          <cell r="E2872" t="str">
            <v>Fakulta matematiky, fyziky a informatiky</v>
          </cell>
          <cell r="AN2872">
            <v>1.5</v>
          </cell>
          <cell r="AO2872">
            <v>1.5</v>
          </cell>
          <cell r="AP2872">
            <v>0</v>
          </cell>
          <cell r="AQ2872">
            <v>0</v>
          </cell>
          <cell r="AR2872">
            <v>1.5</v>
          </cell>
          <cell r="BF2872">
            <v>1.35</v>
          </cell>
          <cell r="BG2872">
            <v>1.6065</v>
          </cell>
          <cell r="BH2872">
            <v>1.6065</v>
          </cell>
          <cell r="BI2872">
            <v>1.5</v>
          </cell>
          <cell r="BJ2872">
            <v>0</v>
          </cell>
        </row>
        <row r="2873">
          <cell r="D2873" t="str">
            <v>Univerzita Komenského v Bratislave</v>
          </cell>
          <cell r="E2873" t="str">
            <v>Fakulta matematiky, fyziky a informatiky</v>
          </cell>
          <cell r="AN2873">
            <v>0</v>
          </cell>
          <cell r="AO2873">
            <v>1</v>
          </cell>
          <cell r="AP2873">
            <v>1</v>
          </cell>
          <cell r="AQ2873">
            <v>0</v>
          </cell>
          <cell r="AR2873">
            <v>0</v>
          </cell>
          <cell r="BF2873">
            <v>0</v>
          </cell>
          <cell r="BG2873">
            <v>0</v>
          </cell>
          <cell r="BH2873">
            <v>0</v>
          </cell>
          <cell r="BI2873">
            <v>1</v>
          </cell>
          <cell r="BJ2873">
            <v>0</v>
          </cell>
        </row>
        <row r="2874">
          <cell r="D2874" t="str">
            <v>Univerzita Komenského v Bratislave</v>
          </cell>
          <cell r="E2874" t="str">
            <v>Fakulta matematiky, fyziky a informatiky</v>
          </cell>
          <cell r="AN2874">
            <v>0</v>
          </cell>
          <cell r="AO2874">
            <v>1</v>
          </cell>
          <cell r="AP2874">
            <v>1</v>
          </cell>
          <cell r="AQ2874">
            <v>0</v>
          </cell>
          <cell r="AR2874">
            <v>0</v>
          </cell>
          <cell r="BF2874">
            <v>0</v>
          </cell>
          <cell r="BG2874">
            <v>0</v>
          </cell>
          <cell r="BH2874">
            <v>0</v>
          </cell>
          <cell r="BI2874">
            <v>1</v>
          </cell>
          <cell r="BJ2874">
            <v>0</v>
          </cell>
        </row>
        <row r="2875">
          <cell r="D2875" t="str">
            <v>Univerzita Komenského v Bratislave</v>
          </cell>
          <cell r="E2875" t="str">
            <v>Fakulta matematiky, fyziky a informatiky</v>
          </cell>
          <cell r="AN2875">
            <v>2</v>
          </cell>
          <cell r="AO2875">
            <v>2</v>
          </cell>
          <cell r="AP2875">
            <v>2</v>
          </cell>
          <cell r="AQ2875">
            <v>2</v>
          </cell>
          <cell r="AR2875">
            <v>2</v>
          </cell>
          <cell r="BF2875">
            <v>3</v>
          </cell>
          <cell r="BG2875">
            <v>4.4399999999999995</v>
          </cell>
          <cell r="BH2875">
            <v>4.4399999999999995</v>
          </cell>
          <cell r="BI2875">
            <v>2</v>
          </cell>
          <cell r="BJ2875">
            <v>0</v>
          </cell>
        </row>
        <row r="2876">
          <cell r="D2876" t="str">
            <v>Univerzita Konštantína Filozofa v Nitre</v>
          </cell>
          <cell r="E2876" t="str">
            <v>Pedagogická fakulta</v>
          </cell>
          <cell r="AN2876">
            <v>0</v>
          </cell>
          <cell r="AO2876">
            <v>0</v>
          </cell>
          <cell r="AP2876">
            <v>0</v>
          </cell>
          <cell r="AQ2876">
            <v>0</v>
          </cell>
          <cell r="AR2876">
            <v>0</v>
          </cell>
          <cell r="BF2876">
            <v>0</v>
          </cell>
          <cell r="BG2876">
            <v>0</v>
          </cell>
          <cell r="BH2876">
            <v>0</v>
          </cell>
          <cell r="BI2876">
            <v>34</v>
          </cell>
          <cell r="BJ2876">
            <v>0</v>
          </cell>
        </row>
        <row r="2877">
          <cell r="D2877" t="str">
            <v>Univerzita Konštantína Filozofa v Nitre</v>
          </cell>
          <cell r="E2877" t="str">
            <v>Pedagogická fakulta</v>
          </cell>
          <cell r="AN2877">
            <v>0</v>
          </cell>
          <cell r="AO2877">
            <v>0</v>
          </cell>
          <cell r="AP2877">
            <v>0</v>
          </cell>
          <cell r="AQ2877">
            <v>0</v>
          </cell>
          <cell r="AR2877">
            <v>0</v>
          </cell>
          <cell r="BF2877">
            <v>0</v>
          </cell>
          <cell r="BG2877">
            <v>0</v>
          </cell>
          <cell r="BH2877">
            <v>0</v>
          </cell>
          <cell r="BI2877">
            <v>6</v>
          </cell>
          <cell r="BJ2877">
            <v>0</v>
          </cell>
        </row>
        <row r="2878">
          <cell r="D2878" t="str">
            <v>Univerzita Konštantína Filozofa v Nitre</v>
          </cell>
          <cell r="E2878" t="str">
            <v>Pedagogická fakulta</v>
          </cell>
          <cell r="AN2878">
            <v>4</v>
          </cell>
          <cell r="AO2878">
            <v>5</v>
          </cell>
          <cell r="AP2878">
            <v>0</v>
          </cell>
          <cell r="AQ2878">
            <v>0</v>
          </cell>
          <cell r="AR2878">
            <v>4</v>
          </cell>
          <cell r="BF2878">
            <v>3.0999999999999996</v>
          </cell>
          <cell r="BG2878">
            <v>4.4639999999999995</v>
          </cell>
          <cell r="BH2878">
            <v>4.3227341772151897</v>
          </cell>
          <cell r="BI2878">
            <v>5</v>
          </cell>
          <cell r="BJ2878">
            <v>0</v>
          </cell>
        </row>
        <row r="2879">
          <cell r="D2879" t="str">
            <v>Univerzita Konštantína Filozofa v Nitre</v>
          </cell>
          <cell r="E2879" t="str">
            <v>Pedagogická fakulta</v>
          </cell>
          <cell r="AN2879">
            <v>1</v>
          </cell>
          <cell r="AO2879">
            <v>0</v>
          </cell>
          <cell r="AP2879">
            <v>0</v>
          </cell>
          <cell r="AQ2879">
            <v>0</v>
          </cell>
          <cell r="AR2879">
            <v>1</v>
          </cell>
          <cell r="BF2879">
            <v>4</v>
          </cell>
          <cell r="BG2879">
            <v>4.4000000000000004</v>
          </cell>
          <cell r="BH2879">
            <v>2.2000000000000002</v>
          </cell>
          <cell r="BI2879">
            <v>1</v>
          </cell>
          <cell r="BJ2879">
            <v>1</v>
          </cell>
        </row>
        <row r="2880">
          <cell r="D2880" t="str">
            <v>Univerzita Konštantína Filozofa v Nitre</v>
          </cell>
          <cell r="E2880" t="str">
            <v>Pedagogická fakulta</v>
          </cell>
          <cell r="AN2880">
            <v>3</v>
          </cell>
          <cell r="AO2880">
            <v>0</v>
          </cell>
          <cell r="AP2880">
            <v>0</v>
          </cell>
          <cell r="AQ2880">
            <v>0</v>
          </cell>
          <cell r="AR2880">
            <v>3</v>
          </cell>
          <cell r="BF2880">
            <v>12</v>
          </cell>
          <cell r="BG2880">
            <v>13.200000000000001</v>
          </cell>
          <cell r="BH2880">
            <v>13.200000000000001</v>
          </cell>
          <cell r="BI2880">
            <v>3</v>
          </cell>
          <cell r="BJ2880">
            <v>3</v>
          </cell>
        </row>
        <row r="2881">
          <cell r="D2881" t="str">
            <v>Univerzita Konštantína Filozofa v Nitre</v>
          </cell>
          <cell r="E2881" t="str">
            <v>Pedagogická fakulta</v>
          </cell>
          <cell r="AN2881">
            <v>20.5</v>
          </cell>
          <cell r="AO2881">
            <v>20.5</v>
          </cell>
          <cell r="AP2881">
            <v>0</v>
          </cell>
          <cell r="AQ2881">
            <v>0</v>
          </cell>
          <cell r="AR2881">
            <v>20.5</v>
          </cell>
          <cell r="BF2881">
            <v>30.75</v>
          </cell>
          <cell r="BG2881">
            <v>36.592500000000001</v>
          </cell>
          <cell r="BH2881">
            <v>33.265909090909091</v>
          </cell>
          <cell r="BI2881">
            <v>20.5</v>
          </cell>
          <cell r="BJ2881">
            <v>0</v>
          </cell>
        </row>
        <row r="2882">
          <cell r="D2882" t="str">
            <v>Univerzita Konštantína Filozofa v Nitre</v>
          </cell>
          <cell r="E2882" t="str">
            <v>Pedagogická fakulta</v>
          </cell>
          <cell r="AN2882">
            <v>16</v>
          </cell>
          <cell r="AO2882">
            <v>16</v>
          </cell>
          <cell r="AP2882">
            <v>0</v>
          </cell>
          <cell r="AQ2882">
            <v>0</v>
          </cell>
          <cell r="AR2882">
            <v>16</v>
          </cell>
          <cell r="BF2882">
            <v>24</v>
          </cell>
          <cell r="BG2882">
            <v>24.96</v>
          </cell>
          <cell r="BH2882">
            <v>21.12</v>
          </cell>
          <cell r="BI2882">
            <v>16</v>
          </cell>
          <cell r="BJ2882">
            <v>0</v>
          </cell>
        </row>
        <row r="2883">
          <cell r="D2883" t="str">
            <v>Univerzita Konštantína Filozofa v Nitre</v>
          </cell>
          <cell r="E2883" t="str">
            <v>Pedagogická fakulta</v>
          </cell>
          <cell r="AN2883">
            <v>3</v>
          </cell>
          <cell r="AO2883">
            <v>3</v>
          </cell>
          <cell r="AP2883">
            <v>0</v>
          </cell>
          <cell r="AQ2883">
            <v>0</v>
          </cell>
          <cell r="AR2883">
            <v>3</v>
          </cell>
          <cell r="BF2883">
            <v>4.5</v>
          </cell>
          <cell r="BG2883">
            <v>6.4799999999999995</v>
          </cell>
          <cell r="BH2883">
            <v>6.4799999999999995</v>
          </cell>
          <cell r="BI2883">
            <v>3</v>
          </cell>
          <cell r="BJ2883">
            <v>0</v>
          </cell>
        </row>
        <row r="2884">
          <cell r="D2884" t="str">
            <v>Univerzita Konštantína Filozofa v Nitre</v>
          </cell>
          <cell r="E2884" t="str">
            <v>Pedagogická fakulta</v>
          </cell>
          <cell r="AN2884">
            <v>42</v>
          </cell>
          <cell r="AO2884">
            <v>44</v>
          </cell>
          <cell r="AP2884">
            <v>0</v>
          </cell>
          <cell r="AQ2884">
            <v>0</v>
          </cell>
          <cell r="AR2884">
            <v>42</v>
          </cell>
          <cell r="BF2884">
            <v>30.299999999999997</v>
          </cell>
          <cell r="BG2884">
            <v>44.843999999999994</v>
          </cell>
          <cell r="BH2884">
            <v>44.843999999999994</v>
          </cell>
          <cell r="BI2884">
            <v>44</v>
          </cell>
          <cell r="BJ2884">
            <v>0</v>
          </cell>
        </row>
        <row r="2885">
          <cell r="D2885" t="str">
            <v>Akadémia umení v Banskej Bystrici</v>
          </cell>
          <cell r="E2885" t="str">
            <v>Fakulta dramatických umení</v>
          </cell>
          <cell r="AN2885">
            <v>25</v>
          </cell>
          <cell r="AO2885">
            <v>25</v>
          </cell>
          <cell r="AP2885">
            <v>0</v>
          </cell>
          <cell r="AQ2885">
            <v>0</v>
          </cell>
          <cell r="AR2885">
            <v>25</v>
          </cell>
          <cell r="BF2885">
            <v>37.5</v>
          </cell>
          <cell r="BG2885">
            <v>121.125</v>
          </cell>
          <cell r="BH2885">
            <v>107.66666666666666</v>
          </cell>
          <cell r="BI2885">
            <v>25</v>
          </cell>
          <cell r="BJ2885">
            <v>0</v>
          </cell>
        </row>
        <row r="2886">
          <cell r="D2886" t="str">
            <v>Akadémia umení v Banskej Bystrici</v>
          </cell>
          <cell r="E2886" t="str">
            <v>Fakulta dramatických umení</v>
          </cell>
          <cell r="AN2886">
            <v>8</v>
          </cell>
          <cell r="AO2886">
            <v>8</v>
          </cell>
          <cell r="AP2886">
            <v>0</v>
          </cell>
          <cell r="AQ2886">
            <v>0</v>
          </cell>
          <cell r="AR2886">
            <v>8</v>
          </cell>
          <cell r="BF2886">
            <v>12</v>
          </cell>
          <cell r="BG2886">
            <v>38.76</v>
          </cell>
          <cell r="BH2886">
            <v>38.76</v>
          </cell>
          <cell r="BI2886">
            <v>8</v>
          </cell>
          <cell r="BJ2886">
            <v>0</v>
          </cell>
        </row>
        <row r="2887">
          <cell r="D2887" t="str">
            <v>Akadémia umení v Banskej Bystrici</v>
          </cell>
          <cell r="E2887" t="str">
            <v>Fakulta dramatických umení</v>
          </cell>
          <cell r="AN2887">
            <v>19</v>
          </cell>
          <cell r="AO2887">
            <v>19</v>
          </cell>
          <cell r="AP2887">
            <v>0</v>
          </cell>
          <cell r="AQ2887">
            <v>0</v>
          </cell>
          <cell r="AR2887">
            <v>19</v>
          </cell>
          <cell r="BF2887">
            <v>28.5</v>
          </cell>
          <cell r="BG2887">
            <v>92.054999999999993</v>
          </cell>
          <cell r="BH2887">
            <v>61.370000000000005</v>
          </cell>
          <cell r="BI2887">
            <v>19</v>
          </cell>
          <cell r="BJ2887">
            <v>0</v>
          </cell>
        </row>
        <row r="2888">
          <cell r="D2888" t="str">
            <v>Univerzita Pavla Jozefa Šafárika v Košiciach</v>
          </cell>
          <cell r="E2888" t="str">
            <v>Prírodovedecká fakulta</v>
          </cell>
          <cell r="AN2888">
            <v>38</v>
          </cell>
          <cell r="AO2888">
            <v>38</v>
          </cell>
          <cell r="AP2888">
            <v>0</v>
          </cell>
          <cell r="AQ2888">
            <v>0</v>
          </cell>
          <cell r="AR2888">
            <v>38</v>
          </cell>
          <cell r="BF2888">
            <v>57</v>
          </cell>
          <cell r="BG2888">
            <v>84.36</v>
          </cell>
          <cell r="BH2888">
            <v>60.25714285714286</v>
          </cell>
          <cell r="BI2888">
            <v>38</v>
          </cell>
          <cell r="BJ2888">
            <v>0</v>
          </cell>
        </row>
        <row r="2889">
          <cell r="D2889" t="str">
            <v>Univerzita Pavla Jozefa Šafárika v Košiciach</v>
          </cell>
          <cell r="E2889" t="str">
            <v>Prírodovedecká fakulta</v>
          </cell>
          <cell r="AN2889">
            <v>16</v>
          </cell>
          <cell r="AO2889">
            <v>16</v>
          </cell>
          <cell r="AP2889">
            <v>16</v>
          </cell>
          <cell r="AQ2889">
            <v>16</v>
          </cell>
          <cell r="AR2889">
            <v>16</v>
          </cell>
          <cell r="BF2889">
            <v>24</v>
          </cell>
          <cell r="BG2889">
            <v>35.519999999999996</v>
          </cell>
          <cell r="BH2889">
            <v>35.519999999999996</v>
          </cell>
          <cell r="BI2889">
            <v>16</v>
          </cell>
          <cell r="BJ2889">
            <v>0</v>
          </cell>
        </row>
        <row r="2890">
          <cell r="D2890" t="str">
            <v>Univerzita Pavla Jozefa Šafárika v Košiciach</v>
          </cell>
          <cell r="E2890" t="str">
            <v>Prírodovedecká fakulta</v>
          </cell>
          <cell r="AN2890">
            <v>7</v>
          </cell>
          <cell r="AO2890">
            <v>7</v>
          </cell>
          <cell r="AP2890">
            <v>7</v>
          </cell>
          <cell r="AQ2890">
            <v>7</v>
          </cell>
          <cell r="AR2890">
            <v>7</v>
          </cell>
          <cell r="BF2890">
            <v>10.5</v>
          </cell>
          <cell r="BG2890">
            <v>15.54</v>
          </cell>
          <cell r="BH2890">
            <v>15.54</v>
          </cell>
          <cell r="BI2890">
            <v>7</v>
          </cell>
          <cell r="BJ2890">
            <v>0</v>
          </cell>
        </row>
        <row r="2891">
          <cell r="D2891" t="str">
            <v>Univerzita Pavla Jozefa Šafárika v Košiciach</v>
          </cell>
          <cell r="E2891" t="str">
            <v>Prírodovedecká fakulta</v>
          </cell>
          <cell r="AN2891">
            <v>4</v>
          </cell>
          <cell r="AO2891">
            <v>5</v>
          </cell>
          <cell r="AP2891">
            <v>5</v>
          </cell>
          <cell r="AQ2891">
            <v>4</v>
          </cell>
          <cell r="AR2891">
            <v>4</v>
          </cell>
          <cell r="BF2891">
            <v>6</v>
          </cell>
          <cell r="BG2891">
            <v>8.879999999999999</v>
          </cell>
          <cell r="BH2891">
            <v>8.879999999999999</v>
          </cell>
          <cell r="BI2891">
            <v>5</v>
          </cell>
          <cell r="BJ2891">
            <v>0</v>
          </cell>
        </row>
        <row r="2892">
          <cell r="D2892" t="str">
            <v>Univerzita Pavla Jozefa Šafárika v Košiciach</v>
          </cell>
          <cell r="E2892" t="str">
            <v>Prírodovedecká fakulta</v>
          </cell>
          <cell r="AN2892">
            <v>2</v>
          </cell>
          <cell r="AO2892">
            <v>3</v>
          </cell>
          <cell r="AP2892">
            <v>3</v>
          </cell>
          <cell r="AQ2892">
            <v>2</v>
          </cell>
          <cell r="AR2892">
            <v>2</v>
          </cell>
          <cell r="BF2892">
            <v>3</v>
          </cell>
          <cell r="BG2892">
            <v>3.96</v>
          </cell>
          <cell r="BH2892">
            <v>3.96</v>
          </cell>
          <cell r="BI2892">
            <v>3</v>
          </cell>
          <cell r="BJ2892">
            <v>0</v>
          </cell>
        </row>
        <row r="2893">
          <cell r="D2893" t="str">
            <v>Univerzita Pavla Jozefa Šafárika v Košiciach</v>
          </cell>
          <cell r="E2893" t="str">
            <v>Prírodovedecká fakulta</v>
          </cell>
          <cell r="AN2893">
            <v>1.5</v>
          </cell>
          <cell r="AO2893">
            <v>1.5</v>
          </cell>
          <cell r="AP2893">
            <v>1.5</v>
          </cell>
          <cell r="AQ2893">
            <v>1.5</v>
          </cell>
          <cell r="AR2893">
            <v>1.5</v>
          </cell>
          <cell r="BF2893">
            <v>2.25</v>
          </cell>
          <cell r="BG2893">
            <v>3.2399999999999998</v>
          </cell>
          <cell r="BH2893">
            <v>3.2399999999999998</v>
          </cell>
          <cell r="BI2893">
            <v>1.5</v>
          </cell>
          <cell r="BJ2893">
            <v>0</v>
          </cell>
        </row>
        <row r="2894">
          <cell r="D2894" t="str">
            <v>Univerzita Pavla Jozefa Šafárika v Košiciach</v>
          </cell>
          <cell r="E2894" t="str">
            <v>Prírodovedecká fakulta</v>
          </cell>
          <cell r="AN2894">
            <v>12</v>
          </cell>
          <cell r="AO2894">
            <v>12</v>
          </cell>
          <cell r="AP2894">
            <v>0</v>
          </cell>
          <cell r="AQ2894">
            <v>0</v>
          </cell>
          <cell r="AR2894">
            <v>12</v>
          </cell>
          <cell r="BF2894">
            <v>18</v>
          </cell>
          <cell r="BG2894">
            <v>26.64</v>
          </cell>
          <cell r="BH2894">
            <v>21.312000000000001</v>
          </cell>
          <cell r="BI2894">
            <v>12</v>
          </cell>
          <cell r="BJ2894">
            <v>0</v>
          </cell>
        </row>
        <row r="2895">
          <cell r="D2895" t="str">
            <v>Univerzita Pavla Jozefa Šafárika v Košiciach</v>
          </cell>
          <cell r="E2895" t="str">
            <v>Prírodovedecká fakulta</v>
          </cell>
          <cell r="AN2895">
            <v>7</v>
          </cell>
          <cell r="AO2895">
            <v>8</v>
          </cell>
          <cell r="AP2895">
            <v>8</v>
          </cell>
          <cell r="AQ2895">
            <v>7</v>
          </cell>
          <cell r="AR2895">
            <v>7</v>
          </cell>
          <cell r="BF2895">
            <v>10.5</v>
          </cell>
          <cell r="BG2895">
            <v>15.54</v>
          </cell>
          <cell r="BH2895">
            <v>15.54</v>
          </cell>
          <cell r="BI2895">
            <v>8</v>
          </cell>
          <cell r="BJ2895">
            <v>0</v>
          </cell>
        </row>
        <row r="2896">
          <cell r="D2896" t="str">
            <v>Univerzita Pavla Jozefa Šafárika v Košiciach</v>
          </cell>
          <cell r="E2896" t="str">
            <v>Prírodovedecká fakulta</v>
          </cell>
          <cell r="AN2896">
            <v>20</v>
          </cell>
          <cell r="AO2896">
            <v>21</v>
          </cell>
          <cell r="AP2896">
            <v>21</v>
          </cell>
          <cell r="AQ2896">
            <v>20</v>
          </cell>
          <cell r="AR2896">
            <v>20</v>
          </cell>
          <cell r="BF2896">
            <v>30</v>
          </cell>
          <cell r="BG2896">
            <v>44.4</v>
          </cell>
          <cell r="BH2896">
            <v>44.4</v>
          </cell>
          <cell r="BI2896">
            <v>21</v>
          </cell>
          <cell r="BJ2896">
            <v>0</v>
          </cell>
        </row>
        <row r="2897">
          <cell r="D2897" t="str">
            <v>Univerzita Pavla Jozefa Šafárika v Košiciach</v>
          </cell>
          <cell r="E2897" t="str">
            <v>Prírodovedecká fakulta</v>
          </cell>
          <cell r="AN2897">
            <v>10</v>
          </cell>
          <cell r="AO2897">
            <v>10</v>
          </cell>
          <cell r="AP2897">
            <v>10</v>
          </cell>
          <cell r="AQ2897">
            <v>10</v>
          </cell>
          <cell r="AR2897">
            <v>10</v>
          </cell>
          <cell r="BF2897">
            <v>15</v>
          </cell>
          <cell r="BG2897">
            <v>22.2</v>
          </cell>
          <cell r="BH2897">
            <v>22.2</v>
          </cell>
          <cell r="BI2897">
            <v>10</v>
          </cell>
          <cell r="BJ2897">
            <v>0</v>
          </cell>
        </row>
        <row r="2898">
          <cell r="D2898" t="str">
            <v>Univerzita Pavla Jozefa Šafárika v Košiciach</v>
          </cell>
          <cell r="E2898" t="str">
            <v>Prírodovedecká fakulta</v>
          </cell>
          <cell r="AN2898">
            <v>11</v>
          </cell>
          <cell r="AO2898">
            <v>11</v>
          </cell>
          <cell r="AP2898">
            <v>0</v>
          </cell>
          <cell r="AQ2898">
            <v>0</v>
          </cell>
          <cell r="AR2898">
            <v>11</v>
          </cell>
          <cell r="BF2898">
            <v>16.5</v>
          </cell>
          <cell r="BG2898">
            <v>24.419999999999998</v>
          </cell>
          <cell r="BH2898">
            <v>20.931428571428572</v>
          </cell>
          <cell r="BI2898">
            <v>11</v>
          </cell>
          <cell r="BJ2898">
            <v>0</v>
          </cell>
        </row>
        <row r="2899">
          <cell r="D2899" t="str">
            <v>Univerzita Pavla Jozefa Šafárika v Košiciach</v>
          </cell>
          <cell r="E2899" t="str">
            <v>Prírodovedecká fakulta</v>
          </cell>
          <cell r="AN2899">
            <v>4</v>
          </cell>
          <cell r="AO2899">
            <v>4</v>
          </cell>
          <cell r="AP2899">
            <v>4</v>
          </cell>
          <cell r="AQ2899">
            <v>4</v>
          </cell>
          <cell r="AR2899">
            <v>4</v>
          </cell>
          <cell r="BF2899">
            <v>6</v>
          </cell>
          <cell r="BG2899">
            <v>8.879999999999999</v>
          </cell>
          <cell r="BH2899">
            <v>8.879999999999999</v>
          </cell>
          <cell r="BI2899">
            <v>4</v>
          </cell>
          <cell r="BJ2899">
            <v>0</v>
          </cell>
        </row>
        <row r="2900">
          <cell r="D2900" t="str">
            <v>Univerzita Pavla Jozefa Šafárika v Košiciach</v>
          </cell>
          <cell r="E2900" t="str">
            <v>Prírodovedecká fakulta</v>
          </cell>
          <cell r="AN2900">
            <v>3</v>
          </cell>
          <cell r="AO2900">
            <v>3</v>
          </cell>
          <cell r="AP2900">
            <v>3</v>
          </cell>
          <cell r="AQ2900">
            <v>3</v>
          </cell>
          <cell r="AR2900">
            <v>3</v>
          </cell>
          <cell r="BF2900">
            <v>4.5</v>
          </cell>
          <cell r="BG2900">
            <v>5.94</v>
          </cell>
          <cell r="BH2900">
            <v>5.94</v>
          </cell>
          <cell r="BI2900">
            <v>3</v>
          </cell>
          <cell r="BJ2900">
            <v>0</v>
          </cell>
        </row>
        <row r="2901">
          <cell r="D2901" t="str">
            <v>Univerzita Pavla Jozefa Šafárika v Košiciach</v>
          </cell>
          <cell r="E2901" t="str">
            <v>Prírodovedecká fakulta</v>
          </cell>
          <cell r="AN2901">
            <v>6</v>
          </cell>
          <cell r="AO2901">
            <v>6</v>
          </cell>
          <cell r="AP2901">
            <v>0</v>
          </cell>
          <cell r="AQ2901">
            <v>0</v>
          </cell>
          <cell r="AR2901">
            <v>6</v>
          </cell>
          <cell r="BF2901">
            <v>9</v>
          </cell>
          <cell r="BG2901">
            <v>13.32</v>
          </cell>
          <cell r="BH2901">
            <v>6.66</v>
          </cell>
          <cell r="BI2901">
            <v>6</v>
          </cell>
          <cell r="BJ2901">
            <v>0</v>
          </cell>
        </row>
        <row r="2902">
          <cell r="D2902" t="str">
            <v>Univerzita Pavla Jozefa Šafárika v Košiciach</v>
          </cell>
          <cell r="E2902" t="str">
            <v>Prírodovedecká fakulta</v>
          </cell>
          <cell r="AN2902">
            <v>3</v>
          </cell>
          <cell r="AO2902">
            <v>3</v>
          </cell>
          <cell r="AP2902">
            <v>0</v>
          </cell>
          <cell r="AQ2902">
            <v>0</v>
          </cell>
          <cell r="AR2902">
            <v>3</v>
          </cell>
          <cell r="BF2902">
            <v>2.7</v>
          </cell>
          <cell r="BG2902">
            <v>3.3480000000000003</v>
          </cell>
          <cell r="BH2902">
            <v>2.6505000000000001</v>
          </cell>
          <cell r="BI2902">
            <v>3</v>
          </cell>
          <cell r="BJ2902">
            <v>0</v>
          </cell>
        </row>
        <row r="2903">
          <cell r="D2903" t="str">
            <v>Univerzita Pavla Jozefa Šafárika v Košiciach</v>
          </cell>
          <cell r="E2903" t="str">
            <v>Prírodovedecká fakulta</v>
          </cell>
          <cell r="AN2903">
            <v>7</v>
          </cell>
          <cell r="AO2903">
            <v>7</v>
          </cell>
          <cell r="AP2903">
            <v>7</v>
          </cell>
          <cell r="AQ2903">
            <v>7</v>
          </cell>
          <cell r="AR2903">
            <v>7</v>
          </cell>
          <cell r="BF2903">
            <v>5.5</v>
          </cell>
          <cell r="BG2903">
            <v>8.14</v>
          </cell>
          <cell r="BH2903">
            <v>8.14</v>
          </cell>
          <cell r="BI2903">
            <v>7</v>
          </cell>
          <cell r="BJ2903">
            <v>0</v>
          </cell>
        </row>
        <row r="2904">
          <cell r="D2904" t="str">
            <v>Univerzita Pavla Jozefa Šafárika v Košiciach</v>
          </cell>
          <cell r="E2904" t="str">
            <v>Prírodovedecká fakulta</v>
          </cell>
          <cell r="AN2904">
            <v>1</v>
          </cell>
          <cell r="AO2904">
            <v>1</v>
          </cell>
          <cell r="AP2904">
            <v>1</v>
          </cell>
          <cell r="AQ2904">
            <v>1</v>
          </cell>
          <cell r="AR2904">
            <v>1</v>
          </cell>
          <cell r="BF2904">
            <v>1</v>
          </cell>
          <cell r="BG2904">
            <v>1.48</v>
          </cell>
          <cell r="BH2904">
            <v>1.48</v>
          </cell>
          <cell r="BI2904">
            <v>1</v>
          </cell>
          <cell r="BJ2904">
            <v>0</v>
          </cell>
        </row>
        <row r="2905">
          <cell r="D2905" t="str">
            <v>Univerzita Pavla Jozefa Šafárika v Košiciach</v>
          </cell>
          <cell r="E2905" t="str">
            <v>Prírodovedecká fakulta</v>
          </cell>
          <cell r="AN2905">
            <v>1</v>
          </cell>
          <cell r="AO2905">
            <v>1</v>
          </cell>
          <cell r="AP2905">
            <v>1</v>
          </cell>
          <cell r="AQ2905">
            <v>1</v>
          </cell>
          <cell r="AR2905">
            <v>1</v>
          </cell>
          <cell r="BF2905">
            <v>1</v>
          </cell>
          <cell r="BG2905">
            <v>1.24</v>
          </cell>
          <cell r="BH2905">
            <v>1.24</v>
          </cell>
          <cell r="BI2905">
            <v>1</v>
          </cell>
          <cell r="BJ2905">
            <v>0</v>
          </cell>
        </row>
        <row r="2906">
          <cell r="D2906" t="str">
            <v>Univerzita Pavla Jozefa Šafárika v Košiciach</v>
          </cell>
          <cell r="E2906" t="str">
            <v>Prírodovedecká fakulta</v>
          </cell>
          <cell r="AN2906">
            <v>3</v>
          </cell>
          <cell r="AO2906">
            <v>3</v>
          </cell>
          <cell r="AP2906">
            <v>3</v>
          </cell>
          <cell r="AQ2906">
            <v>3</v>
          </cell>
          <cell r="AR2906">
            <v>3</v>
          </cell>
          <cell r="BF2906">
            <v>2.4</v>
          </cell>
          <cell r="BG2906">
            <v>2.7840000000000003</v>
          </cell>
          <cell r="BH2906">
            <v>2.7840000000000003</v>
          </cell>
          <cell r="BI2906">
            <v>3</v>
          </cell>
          <cell r="BJ2906">
            <v>0</v>
          </cell>
        </row>
        <row r="2907">
          <cell r="D2907" t="str">
            <v>Univerzita Pavla Jozefa Šafárika v Košiciach</v>
          </cell>
          <cell r="E2907" t="str">
            <v>Prírodovedecká fakulta</v>
          </cell>
          <cell r="AN2907">
            <v>2</v>
          </cell>
          <cell r="AO2907">
            <v>2</v>
          </cell>
          <cell r="AP2907">
            <v>2</v>
          </cell>
          <cell r="AQ2907">
            <v>2</v>
          </cell>
          <cell r="AR2907">
            <v>2</v>
          </cell>
          <cell r="BF2907">
            <v>3</v>
          </cell>
          <cell r="BG2907">
            <v>4.4399999999999995</v>
          </cell>
          <cell r="BH2907">
            <v>4.4399999999999995</v>
          </cell>
          <cell r="BI2907">
            <v>2</v>
          </cell>
          <cell r="BJ2907">
            <v>0</v>
          </cell>
        </row>
        <row r="2908">
          <cell r="D2908" t="str">
            <v>Univerzita Konštantína Filozofa v Nitre</v>
          </cell>
          <cell r="E2908" t="str">
            <v>Filozofická fakulta</v>
          </cell>
          <cell r="AN2908">
            <v>0</v>
          </cell>
          <cell r="AO2908">
            <v>0</v>
          </cell>
          <cell r="AP2908">
            <v>0</v>
          </cell>
          <cell r="AQ2908">
            <v>0</v>
          </cell>
          <cell r="AR2908">
            <v>0</v>
          </cell>
          <cell r="BF2908">
            <v>0</v>
          </cell>
          <cell r="BG2908">
            <v>0</v>
          </cell>
          <cell r="BH2908">
            <v>0</v>
          </cell>
          <cell r="BI2908">
            <v>34</v>
          </cell>
          <cell r="BJ2908">
            <v>0</v>
          </cell>
        </row>
        <row r="2909">
          <cell r="D2909" t="str">
            <v>Univerzita Konštantína Filozofa v Nitre</v>
          </cell>
          <cell r="E2909" t="str">
            <v>Filozofická fakulta</v>
          </cell>
          <cell r="AN2909">
            <v>10</v>
          </cell>
          <cell r="AO2909">
            <v>10</v>
          </cell>
          <cell r="AP2909">
            <v>0</v>
          </cell>
          <cell r="AQ2909">
            <v>0</v>
          </cell>
          <cell r="AR2909">
            <v>10</v>
          </cell>
          <cell r="BF2909">
            <v>15</v>
          </cell>
          <cell r="BG2909">
            <v>15</v>
          </cell>
          <cell r="BH2909">
            <v>15</v>
          </cell>
          <cell r="BI2909">
            <v>10</v>
          </cell>
          <cell r="BJ2909">
            <v>0</v>
          </cell>
        </row>
        <row r="2910">
          <cell r="D2910" t="str">
            <v>Katolícka univerzita v Ružomberku</v>
          </cell>
          <cell r="E2910" t="str">
            <v>Teologická fakulta v Košiciach</v>
          </cell>
          <cell r="AN2910">
            <v>62</v>
          </cell>
          <cell r="AO2910">
            <v>63</v>
          </cell>
          <cell r="AP2910">
            <v>0</v>
          </cell>
          <cell r="AQ2910">
            <v>0</v>
          </cell>
          <cell r="AR2910">
            <v>62</v>
          </cell>
          <cell r="BF2910">
            <v>93</v>
          </cell>
          <cell r="BG2910">
            <v>93</v>
          </cell>
          <cell r="BH2910">
            <v>87.685714285714283</v>
          </cell>
          <cell r="BI2910">
            <v>63</v>
          </cell>
          <cell r="BJ2910">
            <v>0</v>
          </cell>
        </row>
        <row r="2911">
          <cell r="D2911" t="str">
            <v>Katolícka univerzita v Ružomberku</v>
          </cell>
          <cell r="E2911" t="str">
            <v>Teologická fakulta v Košiciach</v>
          </cell>
          <cell r="AN2911">
            <v>12</v>
          </cell>
          <cell r="AO2911">
            <v>20</v>
          </cell>
          <cell r="AP2911">
            <v>0</v>
          </cell>
          <cell r="AQ2911">
            <v>0</v>
          </cell>
          <cell r="AR2911">
            <v>12</v>
          </cell>
          <cell r="BF2911">
            <v>18</v>
          </cell>
          <cell r="BG2911">
            <v>18</v>
          </cell>
          <cell r="BH2911">
            <v>15</v>
          </cell>
          <cell r="BI2911">
            <v>20</v>
          </cell>
          <cell r="BJ2911">
            <v>0</v>
          </cell>
        </row>
        <row r="2912">
          <cell r="D2912" t="str">
            <v>Katolícka univerzita v Ružomberku</v>
          </cell>
          <cell r="E2912" t="str">
            <v>Teologická fakulta v Košiciach</v>
          </cell>
          <cell r="AN2912">
            <v>1</v>
          </cell>
          <cell r="AO2912">
            <v>2</v>
          </cell>
          <cell r="AP2912">
            <v>0</v>
          </cell>
          <cell r="AQ2912">
            <v>0</v>
          </cell>
          <cell r="AR2912">
            <v>1</v>
          </cell>
          <cell r="BF2912">
            <v>1</v>
          </cell>
          <cell r="BG2912">
            <v>1</v>
          </cell>
          <cell r="BH2912">
            <v>1</v>
          </cell>
          <cell r="BI2912">
            <v>2</v>
          </cell>
          <cell r="BJ2912">
            <v>0</v>
          </cell>
        </row>
        <row r="2913">
          <cell r="D2913" t="str">
            <v>Katolícka univerzita v Ružomberku</v>
          </cell>
          <cell r="E2913" t="str">
            <v>Teologická fakulta v Košiciach</v>
          </cell>
          <cell r="AN2913">
            <v>10</v>
          </cell>
          <cell r="AO2913">
            <v>11</v>
          </cell>
          <cell r="AP2913">
            <v>0</v>
          </cell>
          <cell r="AQ2913">
            <v>0</v>
          </cell>
          <cell r="AR2913">
            <v>10</v>
          </cell>
          <cell r="BF2913">
            <v>9.1</v>
          </cell>
          <cell r="BG2913">
            <v>9.9190000000000005</v>
          </cell>
          <cell r="BH2913">
            <v>9.3372404692082114</v>
          </cell>
          <cell r="BI2913">
            <v>11</v>
          </cell>
          <cell r="BJ2913">
            <v>0</v>
          </cell>
        </row>
        <row r="2914">
          <cell r="D2914" t="str">
            <v>Katolícka univerzita v Ružomberku</v>
          </cell>
          <cell r="E2914" t="str">
            <v>Teologická fakulta v Košiciach</v>
          </cell>
          <cell r="AN2914">
            <v>0.5</v>
          </cell>
          <cell r="AO2914">
            <v>0.5</v>
          </cell>
          <cell r="AP2914">
            <v>0</v>
          </cell>
          <cell r="AQ2914">
            <v>0</v>
          </cell>
          <cell r="AR2914">
            <v>0.5</v>
          </cell>
          <cell r="BF2914">
            <v>0.75</v>
          </cell>
          <cell r="BG2914">
            <v>0.81750000000000012</v>
          </cell>
          <cell r="BH2914">
            <v>0.74692446043165472</v>
          </cell>
          <cell r="BI2914">
            <v>0.5</v>
          </cell>
          <cell r="BJ2914">
            <v>0</v>
          </cell>
        </row>
        <row r="2915">
          <cell r="D2915" t="str">
            <v>Katolícka univerzita v Ružomberku</v>
          </cell>
          <cell r="E2915" t="str">
            <v>Teologická fakulta v Košiciach</v>
          </cell>
          <cell r="AN2915">
            <v>1</v>
          </cell>
          <cell r="AO2915">
            <v>1.5</v>
          </cell>
          <cell r="AP2915">
            <v>0</v>
          </cell>
          <cell r="AQ2915">
            <v>0</v>
          </cell>
          <cell r="AR2915">
            <v>1</v>
          </cell>
          <cell r="BF2915">
            <v>1.5</v>
          </cell>
          <cell r="BG2915">
            <v>1.6350000000000002</v>
          </cell>
          <cell r="BH2915">
            <v>1.6350000000000002</v>
          </cell>
          <cell r="BI2915">
            <v>1.5</v>
          </cell>
          <cell r="BJ2915">
            <v>0</v>
          </cell>
        </row>
        <row r="2916">
          <cell r="D2916" t="str">
            <v>Katolícka univerzita v Ružomberku</v>
          </cell>
          <cell r="E2916" t="str">
            <v>Teologická fakulta v Košiciach</v>
          </cell>
          <cell r="AN2916">
            <v>3</v>
          </cell>
          <cell r="AO2916">
            <v>4</v>
          </cell>
          <cell r="AP2916">
            <v>0</v>
          </cell>
          <cell r="AQ2916">
            <v>0</v>
          </cell>
          <cell r="AR2916">
            <v>3</v>
          </cell>
          <cell r="BF2916">
            <v>2.0999999999999996</v>
          </cell>
          <cell r="BG2916">
            <v>2.0999999999999996</v>
          </cell>
          <cell r="BH2916">
            <v>1.8823170731707315</v>
          </cell>
          <cell r="BI2916">
            <v>4</v>
          </cell>
          <cell r="BJ2916">
            <v>0</v>
          </cell>
        </row>
        <row r="2917">
          <cell r="D2917" t="str">
            <v>Univerzita Pavla Jozefa Šafárika v Košiciach</v>
          </cell>
          <cell r="E2917" t="str">
            <v>Prírodovedecká fakulta</v>
          </cell>
          <cell r="AN2917">
            <v>0</v>
          </cell>
          <cell r="AO2917">
            <v>0</v>
          </cell>
          <cell r="AP2917">
            <v>0</v>
          </cell>
          <cell r="AQ2917">
            <v>0</v>
          </cell>
          <cell r="AR2917">
            <v>0</v>
          </cell>
          <cell r="BF2917">
            <v>0</v>
          </cell>
          <cell r="BG2917">
            <v>0</v>
          </cell>
          <cell r="BH2917">
            <v>0</v>
          </cell>
          <cell r="BI2917">
            <v>1</v>
          </cell>
          <cell r="BJ2917">
            <v>0</v>
          </cell>
        </row>
        <row r="2918">
          <cell r="D2918" t="str">
            <v>Univerzita Pavla Jozefa Šafárika v Košiciach</v>
          </cell>
          <cell r="E2918" t="str">
            <v>Prírodovedecká fakulta</v>
          </cell>
          <cell r="AN2918">
            <v>0</v>
          </cell>
          <cell r="AO2918">
            <v>0</v>
          </cell>
          <cell r="AP2918">
            <v>0</v>
          </cell>
          <cell r="AQ2918">
            <v>0</v>
          </cell>
          <cell r="AR2918">
            <v>0</v>
          </cell>
          <cell r="BF2918">
            <v>0</v>
          </cell>
          <cell r="BG2918">
            <v>0</v>
          </cell>
          <cell r="BH2918">
            <v>0</v>
          </cell>
          <cell r="BI2918">
            <v>1</v>
          </cell>
          <cell r="BJ2918">
            <v>0</v>
          </cell>
        </row>
        <row r="2919">
          <cell r="D2919" t="str">
            <v>Univerzita Pavla Jozefa Šafárika v Košiciach</v>
          </cell>
          <cell r="E2919" t="str">
            <v>Lekárska fakulta</v>
          </cell>
          <cell r="AN2919">
            <v>2</v>
          </cell>
          <cell r="AO2919">
            <v>0</v>
          </cell>
          <cell r="AP2919">
            <v>0</v>
          </cell>
          <cell r="AQ2919">
            <v>0</v>
          </cell>
          <cell r="AR2919">
            <v>2</v>
          </cell>
          <cell r="BF2919">
            <v>6</v>
          </cell>
          <cell r="BG2919">
            <v>20.46</v>
          </cell>
          <cell r="BH2919">
            <v>20.46</v>
          </cell>
          <cell r="BI2919">
            <v>2</v>
          </cell>
          <cell r="BJ2919">
            <v>2</v>
          </cell>
        </row>
        <row r="2920">
          <cell r="D2920" t="str">
            <v>Trnavská univerzita v Trnave</v>
          </cell>
          <cell r="E2920" t="str">
            <v>Teologická fakulta</v>
          </cell>
          <cell r="AN2920">
            <v>2</v>
          </cell>
          <cell r="AO2920">
            <v>2</v>
          </cell>
          <cell r="AP2920">
            <v>0</v>
          </cell>
          <cell r="AQ2920">
            <v>0</v>
          </cell>
          <cell r="AR2920">
            <v>2</v>
          </cell>
          <cell r="BF2920">
            <v>3</v>
          </cell>
          <cell r="BG2920">
            <v>3</v>
          </cell>
          <cell r="BH2920">
            <v>2.6666666666666665</v>
          </cell>
          <cell r="BI2920">
            <v>2</v>
          </cell>
          <cell r="BJ2920">
            <v>0</v>
          </cell>
        </row>
        <row r="2921">
          <cell r="D2921" t="str">
            <v>Trnavská univerzita v Trnave</v>
          </cell>
          <cell r="E2921" t="str">
            <v>Teologická fakulta</v>
          </cell>
          <cell r="AN2921">
            <v>0</v>
          </cell>
          <cell r="AO2921">
            <v>0</v>
          </cell>
          <cell r="AP2921">
            <v>0</v>
          </cell>
          <cell r="AQ2921">
            <v>0</v>
          </cell>
          <cell r="AR2921">
            <v>0</v>
          </cell>
          <cell r="BF2921">
            <v>0</v>
          </cell>
          <cell r="BG2921">
            <v>0</v>
          </cell>
          <cell r="BH2921">
            <v>0</v>
          </cell>
          <cell r="BI2921">
            <v>3</v>
          </cell>
          <cell r="BJ2921">
            <v>0</v>
          </cell>
        </row>
        <row r="2922">
          <cell r="D2922" t="str">
            <v>Univerzita Pavla Jozefa Šafárika v Košiciach</v>
          </cell>
          <cell r="E2922" t="str">
            <v>Právnická fakulta</v>
          </cell>
          <cell r="AN2922">
            <v>4</v>
          </cell>
          <cell r="AO2922">
            <v>0</v>
          </cell>
          <cell r="AP2922">
            <v>0</v>
          </cell>
          <cell r="AQ2922">
            <v>0</v>
          </cell>
          <cell r="AR2922">
            <v>4</v>
          </cell>
          <cell r="BF2922">
            <v>16</v>
          </cell>
          <cell r="BG2922">
            <v>17.600000000000001</v>
          </cell>
          <cell r="BH2922">
            <v>17.600000000000001</v>
          </cell>
          <cell r="BI2922">
            <v>4</v>
          </cell>
          <cell r="BJ2922">
            <v>4</v>
          </cell>
        </row>
        <row r="2923">
          <cell r="D2923" t="str">
            <v>Univerzita Pavla Jozefa Šafárika v Košiciach</v>
          </cell>
          <cell r="E2923" t="str">
            <v>Lekárska fakulta</v>
          </cell>
          <cell r="AN2923">
            <v>21</v>
          </cell>
          <cell r="AO2923">
            <v>21</v>
          </cell>
          <cell r="AP2923">
            <v>0</v>
          </cell>
          <cell r="AQ2923">
            <v>0</v>
          </cell>
          <cell r="AR2923">
            <v>21</v>
          </cell>
          <cell r="BF2923">
            <v>31.5</v>
          </cell>
          <cell r="BG2923">
            <v>46.62</v>
          </cell>
          <cell r="BH2923">
            <v>46.62</v>
          </cell>
          <cell r="BI2923">
            <v>21</v>
          </cell>
          <cell r="BJ2923">
            <v>0</v>
          </cell>
        </row>
        <row r="2924">
          <cell r="D2924" t="str">
            <v>Univerzita Konštantína Filozofa v Nitre</v>
          </cell>
          <cell r="E2924" t="str">
            <v>Fakulta prírodných vied</v>
          </cell>
          <cell r="AN2924">
            <v>13</v>
          </cell>
          <cell r="AO2924">
            <v>13</v>
          </cell>
          <cell r="AP2924">
            <v>13</v>
          </cell>
          <cell r="AQ2924">
            <v>13</v>
          </cell>
          <cell r="AR2924">
            <v>13</v>
          </cell>
          <cell r="BF2924">
            <v>19.5</v>
          </cell>
          <cell r="BG2924">
            <v>28.08</v>
          </cell>
          <cell r="BH2924">
            <v>28.08</v>
          </cell>
          <cell r="BI2924">
            <v>13</v>
          </cell>
          <cell r="BJ2924">
            <v>0</v>
          </cell>
        </row>
        <row r="2925">
          <cell r="D2925" t="str">
            <v>Univerzita Konštantína Filozofa v Nitre</v>
          </cell>
          <cell r="E2925" t="str">
            <v>Fakulta prírodných vied</v>
          </cell>
          <cell r="AN2925">
            <v>2.5</v>
          </cell>
          <cell r="AO2925">
            <v>3</v>
          </cell>
          <cell r="AP2925">
            <v>0</v>
          </cell>
          <cell r="AQ2925">
            <v>0</v>
          </cell>
          <cell r="AR2925">
            <v>2.5</v>
          </cell>
          <cell r="BF2925">
            <v>3.75</v>
          </cell>
          <cell r="BG2925">
            <v>5.3999999999999995</v>
          </cell>
          <cell r="BH2925">
            <v>4.4470588235294111</v>
          </cell>
          <cell r="BI2925">
            <v>3</v>
          </cell>
          <cell r="BJ2925">
            <v>0</v>
          </cell>
        </row>
        <row r="2926">
          <cell r="D2926" t="str">
            <v>Univerzita Konštantína Filozofa v Nitre</v>
          </cell>
          <cell r="E2926" t="str">
            <v>Fakulta prírodných vied</v>
          </cell>
          <cell r="AN2926">
            <v>1</v>
          </cell>
          <cell r="AO2926">
            <v>2</v>
          </cell>
          <cell r="AP2926">
            <v>0</v>
          </cell>
          <cell r="AQ2926">
            <v>0</v>
          </cell>
          <cell r="AR2926">
            <v>1</v>
          </cell>
          <cell r="BF2926">
            <v>1.5</v>
          </cell>
          <cell r="BG2926">
            <v>2.2199999999999998</v>
          </cell>
          <cell r="BH2926">
            <v>1.1099999999999999</v>
          </cell>
          <cell r="BI2926">
            <v>2</v>
          </cell>
          <cell r="BJ2926">
            <v>0</v>
          </cell>
        </row>
        <row r="2927">
          <cell r="D2927" t="str">
            <v>Univerzita Konštantína Filozofa v Nitre</v>
          </cell>
          <cell r="E2927" t="str">
            <v>Fakulta prírodných vied</v>
          </cell>
          <cell r="AN2927">
            <v>19</v>
          </cell>
          <cell r="AO2927">
            <v>20</v>
          </cell>
          <cell r="AP2927">
            <v>0</v>
          </cell>
          <cell r="AQ2927">
            <v>0</v>
          </cell>
          <cell r="AR2927">
            <v>19</v>
          </cell>
          <cell r="BF2927">
            <v>28.5</v>
          </cell>
          <cell r="BG2927">
            <v>42.18</v>
          </cell>
          <cell r="BH2927">
            <v>36.907499999999999</v>
          </cell>
          <cell r="BI2927">
            <v>20</v>
          </cell>
          <cell r="BJ2927">
            <v>0</v>
          </cell>
        </row>
        <row r="2928">
          <cell r="D2928" t="str">
            <v>Univerzita Konštantína Filozofa v Nitre</v>
          </cell>
          <cell r="E2928" t="str">
            <v>Fakulta prírodných vied</v>
          </cell>
          <cell r="AN2928">
            <v>2.5</v>
          </cell>
          <cell r="AO2928">
            <v>2.5</v>
          </cell>
          <cell r="AP2928">
            <v>2.5</v>
          </cell>
          <cell r="AQ2928">
            <v>2.5</v>
          </cell>
          <cell r="AR2928">
            <v>2.5</v>
          </cell>
          <cell r="BF2928">
            <v>3.75</v>
          </cell>
          <cell r="BG2928">
            <v>5.3999999999999995</v>
          </cell>
          <cell r="BH2928">
            <v>5.3999999999999995</v>
          </cell>
          <cell r="BI2928">
            <v>2.5</v>
          </cell>
          <cell r="BJ2928">
            <v>0</v>
          </cell>
        </row>
        <row r="2929">
          <cell r="D2929" t="str">
            <v>Univerzita Konštantína Filozofa v Nitre</v>
          </cell>
          <cell r="E2929" t="str">
            <v>Fakulta prírodných vied</v>
          </cell>
          <cell r="AN2929">
            <v>0</v>
          </cell>
          <cell r="AO2929">
            <v>0</v>
          </cell>
          <cell r="AP2929">
            <v>0</v>
          </cell>
          <cell r="AQ2929">
            <v>0</v>
          </cell>
          <cell r="AR2929">
            <v>0</v>
          </cell>
          <cell r="BF2929">
            <v>0</v>
          </cell>
          <cell r="BG2929">
            <v>0</v>
          </cell>
          <cell r="BH2929">
            <v>0</v>
          </cell>
          <cell r="BI2929">
            <v>1</v>
          </cell>
          <cell r="BJ2929">
            <v>0</v>
          </cell>
        </row>
        <row r="2930">
          <cell r="D2930" t="str">
            <v>Univerzita Komenského v Bratislave</v>
          </cell>
          <cell r="E2930" t="str">
            <v>Evanjelická bohoslovecká fakulta</v>
          </cell>
          <cell r="AN2930">
            <v>0</v>
          </cell>
          <cell r="AO2930">
            <v>0</v>
          </cell>
          <cell r="AP2930">
            <v>0</v>
          </cell>
          <cell r="AQ2930">
            <v>0</v>
          </cell>
          <cell r="AR2930">
            <v>0</v>
          </cell>
          <cell r="BF2930">
            <v>0</v>
          </cell>
          <cell r="BG2930">
            <v>0</v>
          </cell>
          <cell r="BH2930">
            <v>0</v>
          </cell>
          <cell r="BI2930">
            <v>2</v>
          </cell>
          <cell r="BJ2930">
            <v>0</v>
          </cell>
        </row>
        <row r="2931">
          <cell r="D2931" t="str">
            <v>Univerzita Komenského v Bratislave</v>
          </cell>
          <cell r="E2931" t="str">
            <v>Evanjelická bohoslovecká fakulta</v>
          </cell>
          <cell r="AN2931">
            <v>1</v>
          </cell>
          <cell r="AO2931">
            <v>1</v>
          </cell>
          <cell r="AP2931">
            <v>0</v>
          </cell>
          <cell r="AQ2931">
            <v>0</v>
          </cell>
          <cell r="AR2931">
            <v>1</v>
          </cell>
          <cell r="BF2931">
            <v>1.5</v>
          </cell>
          <cell r="BG2931">
            <v>1.6350000000000002</v>
          </cell>
          <cell r="BH2931">
            <v>1.6350000000000002</v>
          </cell>
          <cell r="BI2931">
            <v>1</v>
          </cell>
          <cell r="BJ2931">
            <v>0</v>
          </cell>
        </row>
        <row r="2932">
          <cell r="D2932" t="str">
            <v>Univerzita Konštantína Filozofa v Nitre</v>
          </cell>
          <cell r="E2932" t="str">
            <v>Fakulta prírodných vied</v>
          </cell>
          <cell r="AN2932">
            <v>0</v>
          </cell>
          <cell r="AO2932">
            <v>0</v>
          </cell>
          <cell r="AP2932">
            <v>0</v>
          </cell>
          <cell r="AQ2932">
            <v>0</v>
          </cell>
          <cell r="AR2932">
            <v>0</v>
          </cell>
          <cell r="BF2932">
            <v>0</v>
          </cell>
          <cell r="BG2932">
            <v>0</v>
          </cell>
          <cell r="BH2932">
            <v>0</v>
          </cell>
          <cell r="BI2932">
            <v>1</v>
          </cell>
          <cell r="BJ2932">
            <v>0</v>
          </cell>
        </row>
        <row r="2933">
          <cell r="D2933" t="str">
            <v>Univerzita Konštantína Filozofa v Nitre</v>
          </cell>
          <cell r="E2933" t="str">
            <v>Fakulta prírodných vied</v>
          </cell>
          <cell r="AN2933">
            <v>19</v>
          </cell>
          <cell r="AO2933">
            <v>19</v>
          </cell>
          <cell r="AP2933">
            <v>0</v>
          </cell>
          <cell r="AQ2933">
            <v>0</v>
          </cell>
          <cell r="AR2933">
            <v>19</v>
          </cell>
          <cell r="BF2933">
            <v>15.399999999999999</v>
          </cell>
          <cell r="BG2933">
            <v>22.791999999999998</v>
          </cell>
          <cell r="BH2933">
            <v>20.392842105263156</v>
          </cell>
          <cell r="BI2933">
            <v>19</v>
          </cell>
          <cell r="BJ2933">
            <v>0</v>
          </cell>
        </row>
        <row r="2934">
          <cell r="D2934" t="str">
            <v>Univerzita Pavla Jozefa Šafárika v Košiciach</v>
          </cell>
          <cell r="E2934" t="str">
            <v>Právnická fakulta</v>
          </cell>
          <cell r="AN2934">
            <v>5</v>
          </cell>
          <cell r="AO2934">
            <v>5</v>
          </cell>
          <cell r="AP2934">
            <v>0</v>
          </cell>
          <cell r="AQ2934">
            <v>0</v>
          </cell>
          <cell r="AR2934">
            <v>5</v>
          </cell>
          <cell r="BF2934">
            <v>3.8</v>
          </cell>
          <cell r="BG2934">
            <v>3.8</v>
          </cell>
          <cell r="BH2934">
            <v>3.3026178010471203</v>
          </cell>
          <cell r="BI2934">
            <v>5</v>
          </cell>
          <cell r="BJ2934">
            <v>0</v>
          </cell>
        </row>
        <row r="2935">
          <cell r="D2935" t="str">
            <v>Univerzita Pavla Jozefa Šafárika v Košiciach</v>
          </cell>
          <cell r="E2935" t="str">
            <v>Filozofická fakulta</v>
          </cell>
          <cell r="AN2935">
            <v>3</v>
          </cell>
          <cell r="AO2935">
            <v>0</v>
          </cell>
          <cell r="AP2935">
            <v>0</v>
          </cell>
          <cell r="AQ2935">
            <v>0</v>
          </cell>
          <cell r="AR2935">
            <v>3</v>
          </cell>
          <cell r="BF2935">
            <v>12</v>
          </cell>
          <cell r="BG2935">
            <v>13.200000000000001</v>
          </cell>
          <cell r="BH2935">
            <v>13.200000000000001</v>
          </cell>
          <cell r="BI2935">
            <v>3</v>
          </cell>
          <cell r="BJ2935">
            <v>3</v>
          </cell>
        </row>
        <row r="2936">
          <cell r="D2936" t="str">
            <v>Ekonomická univerzita v Bratislave</v>
          </cell>
          <cell r="E2936" t="str">
            <v>Národohospodárska fakulta</v>
          </cell>
          <cell r="AN2936">
            <v>0</v>
          </cell>
          <cell r="AO2936">
            <v>0</v>
          </cell>
          <cell r="AP2936">
            <v>0</v>
          </cell>
          <cell r="AQ2936">
            <v>0</v>
          </cell>
          <cell r="AR2936">
            <v>0</v>
          </cell>
          <cell r="BF2936">
            <v>0</v>
          </cell>
          <cell r="BG2936">
            <v>0</v>
          </cell>
          <cell r="BH2936">
            <v>0</v>
          </cell>
          <cell r="BI2936">
            <v>17</v>
          </cell>
          <cell r="BJ2936">
            <v>0</v>
          </cell>
        </row>
        <row r="2937">
          <cell r="D2937" t="str">
            <v>Ekonomická univerzita v Bratislave</v>
          </cell>
          <cell r="E2937" t="str">
            <v>Obchodná fakulta</v>
          </cell>
          <cell r="AN2937">
            <v>8</v>
          </cell>
          <cell r="AO2937">
            <v>0</v>
          </cell>
          <cell r="AP2937">
            <v>0</v>
          </cell>
          <cell r="AQ2937">
            <v>0</v>
          </cell>
          <cell r="AR2937">
            <v>8</v>
          </cell>
          <cell r="BF2937">
            <v>32</v>
          </cell>
          <cell r="BG2937">
            <v>35.200000000000003</v>
          </cell>
          <cell r="BH2937">
            <v>31.847619047619052</v>
          </cell>
          <cell r="BI2937">
            <v>8</v>
          </cell>
          <cell r="BJ2937">
            <v>8</v>
          </cell>
        </row>
        <row r="2938">
          <cell r="D2938" t="str">
            <v>Ekonomická univerzita v Bratislave</v>
          </cell>
          <cell r="E2938" t="str">
            <v>Národohospodárska fakulta</v>
          </cell>
          <cell r="AN2938">
            <v>2</v>
          </cell>
          <cell r="AO2938">
            <v>0</v>
          </cell>
          <cell r="AP2938">
            <v>0</v>
          </cell>
          <cell r="AQ2938">
            <v>0</v>
          </cell>
          <cell r="AR2938">
            <v>2</v>
          </cell>
          <cell r="BF2938">
            <v>8</v>
          </cell>
          <cell r="BG2938">
            <v>8.8000000000000007</v>
          </cell>
          <cell r="BH2938">
            <v>8.8000000000000007</v>
          </cell>
          <cell r="BI2938">
            <v>2</v>
          </cell>
          <cell r="BJ2938">
            <v>2</v>
          </cell>
        </row>
        <row r="2939">
          <cell r="D2939" t="str">
            <v>Ekonomická univerzita v Bratislave</v>
          </cell>
          <cell r="E2939" t="str">
            <v>Obchodná fakulta</v>
          </cell>
          <cell r="AN2939">
            <v>0</v>
          </cell>
          <cell r="AO2939">
            <v>0</v>
          </cell>
          <cell r="AP2939">
            <v>0</v>
          </cell>
          <cell r="AQ2939">
            <v>0</v>
          </cell>
          <cell r="AR2939">
            <v>0</v>
          </cell>
          <cell r="BF2939">
            <v>0</v>
          </cell>
          <cell r="BG2939">
            <v>0</v>
          </cell>
          <cell r="BH2939">
            <v>0</v>
          </cell>
          <cell r="BI2939">
            <v>6</v>
          </cell>
          <cell r="BJ2939">
            <v>0</v>
          </cell>
        </row>
        <row r="2940">
          <cell r="D2940" t="str">
            <v>Ekonomická univerzita v Bratislave</v>
          </cell>
          <cell r="E2940" t="str">
            <v>Fakulta podnikového manažmentu</v>
          </cell>
          <cell r="AN2940">
            <v>107</v>
          </cell>
          <cell r="AO2940">
            <v>109</v>
          </cell>
          <cell r="AP2940">
            <v>0</v>
          </cell>
          <cell r="AQ2940">
            <v>0</v>
          </cell>
          <cell r="AR2940">
            <v>107</v>
          </cell>
          <cell r="BF2940">
            <v>160.5</v>
          </cell>
          <cell r="BG2940">
            <v>166.92000000000002</v>
          </cell>
          <cell r="BH2940">
            <v>144.95684210526318</v>
          </cell>
          <cell r="BI2940">
            <v>109</v>
          </cell>
          <cell r="BJ2940">
            <v>0</v>
          </cell>
        </row>
        <row r="2941">
          <cell r="D2941" t="str">
            <v>Ekonomická univerzita v Bratislave</v>
          </cell>
          <cell r="E2941" t="str">
            <v>Podnikovohospodárska fakulta v Košiciach</v>
          </cell>
          <cell r="AN2941">
            <v>131</v>
          </cell>
          <cell r="AO2941">
            <v>134</v>
          </cell>
          <cell r="AP2941">
            <v>0</v>
          </cell>
          <cell r="AQ2941">
            <v>0</v>
          </cell>
          <cell r="AR2941">
            <v>131</v>
          </cell>
          <cell r="BF2941">
            <v>196.5</v>
          </cell>
          <cell r="BG2941">
            <v>204.36</v>
          </cell>
          <cell r="BH2941">
            <v>170.3</v>
          </cell>
          <cell r="BI2941">
            <v>134</v>
          </cell>
          <cell r="BJ2941">
            <v>0</v>
          </cell>
        </row>
        <row r="2942">
          <cell r="D2942" t="str">
            <v>Ekonomická univerzita v Bratislave</v>
          </cell>
          <cell r="E2942" t="str">
            <v>Fakulta aplikovaných jazykov</v>
          </cell>
          <cell r="AN2942">
            <v>15</v>
          </cell>
          <cell r="AO2942">
            <v>15</v>
          </cell>
          <cell r="AP2942">
            <v>0</v>
          </cell>
          <cell r="AQ2942">
            <v>0</v>
          </cell>
          <cell r="AR2942">
            <v>15</v>
          </cell>
          <cell r="BF2942">
            <v>22.5</v>
          </cell>
          <cell r="BG2942">
            <v>23.400000000000002</v>
          </cell>
          <cell r="BH2942">
            <v>23.400000000000002</v>
          </cell>
          <cell r="BI2942">
            <v>15</v>
          </cell>
          <cell r="BJ2942">
            <v>0</v>
          </cell>
        </row>
        <row r="2943">
          <cell r="D2943" t="str">
            <v>Ekonomická univerzita v Bratislave</v>
          </cell>
          <cell r="E2943" t="str">
            <v>Fakulta podnikového manažmentu</v>
          </cell>
          <cell r="AN2943">
            <v>26</v>
          </cell>
          <cell r="AO2943">
            <v>26</v>
          </cell>
          <cell r="AP2943">
            <v>0</v>
          </cell>
          <cell r="AQ2943">
            <v>0</v>
          </cell>
          <cell r="AR2943">
            <v>26</v>
          </cell>
          <cell r="BF2943">
            <v>39</v>
          </cell>
          <cell r="BG2943">
            <v>40.56</v>
          </cell>
          <cell r="BH2943">
            <v>37.440000000000005</v>
          </cell>
          <cell r="BI2943">
            <v>26</v>
          </cell>
          <cell r="BJ2943">
            <v>0</v>
          </cell>
        </row>
        <row r="2944">
          <cell r="D2944" t="str">
            <v>Ekonomická univerzita v Bratislave</v>
          </cell>
          <cell r="E2944" t="str">
            <v>Fakulta aplikovaných jazykov</v>
          </cell>
          <cell r="AN2944">
            <v>17</v>
          </cell>
          <cell r="AO2944">
            <v>17</v>
          </cell>
          <cell r="AP2944">
            <v>0</v>
          </cell>
          <cell r="AQ2944">
            <v>0</v>
          </cell>
          <cell r="AR2944">
            <v>17</v>
          </cell>
          <cell r="BF2944">
            <v>25.5</v>
          </cell>
          <cell r="BG2944">
            <v>26.52</v>
          </cell>
          <cell r="BH2944">
            <v>14.733333333333334</v>
          </cell>
          <cell r="BI2944">
            <v>17</v>
          </cell>
          <cell r="BJ2944">
            <v>0</v>
          </cell>
        </row>
        <row r="2945">
          <cell r="D2945" t="str">
            <v>Ekonomická univerzita v Bratislave</v>
          </cell>
          <cell r="E2945" t="str">
            <v>Obchodná fakulta</v>
          </cell>
          <cell r="AN2945">
            <v>0</v>
          </cell>
          <cell r="AO2945">
            <v>5</v>
          </cell>
          <cell r="AP2945">
            <v>0</v>
          </cell>
          <cell r="AQ2945">
            <v>0</v>
          </cell>
          <cell r="AR2945">
            <v>0</v>
          </cell>
          <cell r="BF2945">
            <v>0</v>
          </cell>
          <cell r="BG2945">
            <v>0</v>
          </cell>
          <cell r="BH2945">
            <v>0</v>
          </cell>
          <cell r="BI2945">
            <v>5</v>
          </cell>
          <cell r="BJ2945">
            <v>0</v>
          </cell>
        </row>
        <row r="2946">
          <cell r="D2946" t="str">
            <v>Katolícka univerzita v Ružomberku</v>
          </cell>
          <cell r="E2946" t="str">
            <v>Filozofická fakulta</v>
          </cell>
          <cell r="AN2946">
            <v>1</v>
          </cell>
          <cell r="AO2946">
            <v>2.5</v>
          </cell>
          <cell r="AP2946">
            <v>0</v>
          </cell>
          <cell r="AQ2946">
            <v>0</v>
          </cell>
          <cell r="AR2946">
            <v>1</v>
          </cell>
          <cell r="BF2946">
            <v>1</v>
          </cell>
          <cell r="BG2946">
            <v>1.0900000000000001</v>
          </cell>
          <cell r="BH2946">
            <v>1.0900000000000001</v>
          </cell>
          <cell r="BI2946">
            <v>2.5</v>
          </cell>
          <cell r="BJ2946">
            <v>0</v>
          </cell>
        </row>
        <row r="2947">
          <cell r="D2947" t="str">
            <v>Katolícka univerzita v Ružomberku</v>
          </cell>
          <cell r="E2947" t="str">
            <v>Filozofická fakulta</v>
          </cell>
          <cell r="AN2947">
            <v>2</v>
          </cell>
          <cell r="AO2947">
            <v>2.5</v>
          </cell>
          <cell r="AP2947">
            <v>0</v>
          </cell>
          <cell r="AQ2947">
            <v>0</v>
          </cell>
          <cell r="AR2947">
            <v>2</v>
          </cell>
          <cell r="BF2947">
            <v>3</v>
          </cell>
          <cell r="BG2947">
            <v>3.2700000000000005</v>
          </cell>
          <cell r="BH2947">
            <v>2.4525000000000006</v>
          </cell>
          <cell r="BI2947">
            <v>2.5</v>
          </cell>
          <cell r="BJ2947">
            <v>0</v>
          </cell>
        </row>
        <row r="2948">
          <cell r="D2948" t="str">
            <v>Katolícka univerzita v Ružomberku</v>
          </cell>
          <cell r="E2948" t="str">
            <v>Filozofická fakulta</v>
          </cell>
          <cell r="AN2948">
            <v>8</v>
          </cell>
          <cell r="AO2948">
            <v>9</v>
          </cell>
          <cell r="AP2948">
            <v>0</v>
          </cell>
          <cell r="AQ2948">
            <v>0</v>
          </cell>
          <cell r="AR2948">
            <v>8</v>
          </cell>
          <cell r="BF2948">
            <v>12</v>
          </cell>
          <cell r="BG2948">
            <v>13.080000000000002</v>
          </cell>
          <cell r="BH2948">
            <v>13.080000000000002</v>
          </cell>
          <cell r="BI2948">
            <v>9</v>
          </cell>
          <cell r="BJ2948">
            <v>0</v>
          </cell>
        </row>
        <row r="2949">
          <cell r="D2949" t="str">
            <v>Katolícka univerzita v Ružomberku</v>
          </cell>
          <cell r="E2949" t="str">
            <v>Filozofická fakulta</v>
          </cell>
          <cell r="AN2949">
            <v>3</v>
          </cell>
          <cell r="AO2949">
            <v>0</v>
          </cell>
          <cell r="AP2949">
            <v>0</v>
          </cell>
          <cell r="AQ2949">
            <v>0</v>
          </cell>
          <cell r="AR2949">
            <v>3</v>
          </cell>
          <cell r="BF2949">
            <v>12</v>
          </cell>
          <cell r="BG2949">
            <v>13.200000000000001</v>
          </cell>
          <cell r="BH2949">
            <v>13.200000000000001</v>
          </cell>
          <cell r="BI2949">
            <v>3</v>
          </cell>
          <cell r="BJ2949">
            <v>3</v>
          </cell>
        </row>
        <row r="2950">
          <cell r="D2950" t="str">
            <v>Katolícka univerzita v Ružomberku</v>
          </cell>
          <cell r="E2950" t="str">
            <v>Filozofická fakulta</v>
          </cell>
          <cell r="AN2950">
            <v>18</v>
          </cell>
          <cell r="AO2950">
            <v>18</v>
          </cell>
          <cell r="AP2950">
            <v>0</v>
          </cell>
          <cell r="AQ2950">
            <v>0</v>
          </cell>
          <cell r="AR2950">
            <v>18</v>
          </cell>
          <cell r="BF2950">
            <v>27</v>
          </cell>
          <cell r="BG2950">
            <v>32.129999999999995</v>
          </cell>
          <cell r="BH2950">
            <v>28.916999999999998</v>
          </cell>
          <cell r="BI2950">
            <v>18</v>
          </cell>
          <cell r="BJ2950">
            <v>0</v>
          </cell>
        </row>
        <row r="2951">
          <cell r="D2951" t="str">
            <v>Katolícka univerzita v Ružomberku</v>
          </cell>
          <cell r="E2951" t="str">
            <v>Filozofická fakulta</v>
          </cell>
          <cell r="AN2951">
            <v>1.5</v>
          </cell>
          <cell r="AO2951">
            <v>1.5</v>
          </cell>
          <cell r="AP2951">
            <v>0</v>
          </cell>
          <cell r="AQ2951">
            <v>0</v>
          </cell>
          <cell r="AR2951">
            <v>1.5</v>
          </cell>
          <cell r="BF2951">
            <v>2.25</v>
          </cell>
          <cell r="BG2951">
            <v>2.4525000000000001</v>
          </cell>
          <cell r="BH2951">
            <v>2.4525000000000001</v>
          </cell>
          <cell r="BI2951">
            <v>1.5</v>
          </cell>
          <cell r="BJ2951">
            <v>0</v>
          </cell>
        </row>
        <row r="2952">
          <cell r="D2952" t="str">
            <v>Katolícka univerzita v Ružomberku</v>
          </cell>
          <cell r="E2952" t="str">
            <v>Filozofická fakulta</v>
          </cell>
          <cell r="AN2952">
            <v>2</v>
          </cell>
          <cell r="AO2952">
            <v>3</v>
          </cell>
          <cell r="AP2952">
            <v>0</v>
          </cell>
          <cell r="AQ2952">
            <v>0</v>
          </cell>
          <cell r="AR2952">
            <v>2</v>
          </cell>
          <cell r="BF2952">
            <v>3</v>
          </cell>
          <cell r="BG2952">
            <v>3.2700000000000005</v>
          </cell>
          <cell r="BH2952">
            <v>3.2700000000000005</v>
          </cell>
          <cell r="BI2952">
            <v>3</v>
          </cell>
          <cell r="BJ2952">
            <v>0</v>
          </cell>
        </row>
        <row r="2953">
          <cell r="D2953" t="str">
            <v>Katolícka univerzita v Ružomberku</v>
          </cell>
          <cell r="E2953" t="str">
            <v>Pedagogická fakulta</v>
          </cell>
          <cell r="AN2953">
            <v>1.5</v>
          </cell>
          <cell r="AO2953">
            <v>2</v>
          </cell>
          <cell r="AP2953">
            <v>0</v>
          </cell>
          <cell r="AQ2953">
            <v>0</v>
          </cell>
          <cell r="AR2953">
            <v>1.5</v>
          </cell>
          <cell r="BF2953">
            <v>2.25</v>
          </cell>
          <cell r="BG2953">
            <v>4.8374999999999995</v>
          </cell>
          <cell r="BH2953">
            <v>3.2250000000000001</v>
          </cell>
          <cell r="BI2953">
            <v>2</v>
          </cell>
          <cell r="BJ2953">
            <v>0</v>
          </cell>
        </row>
        <row r="2954">
          <cell r="D2954" t="str">
            <v>Katolícka univerzita v Ružomberku</v>
          </cell>
          <cell r="E2954" t="str">
            <v>Filozofická fakulta</v>
          </cell>
          <cell r="AN2954">
            <v>1</v>
          </cell>
          <cell r="AO2954">
            <v>2</v>
          </cell>
          <cell r="AP2954">
            <v>0</v>
          </cell>
          <cell r="AQ2954">
            <v>0</v>
          </cell>
          <cell r="AR2954">
            <v>1</v>
          </cell>
          <cell r="BF2954">
            <v>0.7</v>
          </cell>
          <cell r="BG2954">
            <v>0.7</v>
          </cell>
          <cell r="BH2954">
            <v>0.7</v>
          </cell>
          <cell r="BI2954">
            <v>2</v>
          </cell>
          <cell r="BJ2954">
            <v>0</v>
          </cell>
        </row>
        <row r="2955">
          <cell r="D2955" t="str">
            <v>Katolícka univerzita v Ružomberku</v>
          </cell>
          <cell r="E2955" t="str">
            <v>Filozofická fakulta</v>
          </cell>
          <cell r="AN2955">
            <v>1</v>
          </cell>
          <cell r="AO2955">
            <v>1</v>
          </cell>
          <cell r="AP2955">
            <v>0</v>
          </cell>
          <cell r="AQ2955">
            <v>0</v>
          </cell>
          <cell r="AR2955">
            <v>1</v>
          </cell>
          <cell r="BF2955">
            <v>1</v>
          </cell>
          <cell r="BG2955">
            <v>1.04</v>
          </cell>
          <cell r="BH2955">
            <v>0.69333333333333347</v>
          </cell>
          <cell r="BI2955">
            <v>1</v>
          </cell>
          <cell r="BJ2955">
            <v>0</v>
          </cell>
        </row>
        <row r="2956">
          <cell r="D2956" t="str">
            <v>Katolícka univerzita v Ružomberku</v>
          </cell>
          <cell r="E2956" t="str">
            <v>Fakulta zdravotníctva</v>
          </cell>
          <cell r="AN2956">
            <v>0</v>
          </cell>
          <cell r="AO2956">
            <v>0</v>
          </cell>
          <cell r="AP2956">
            <v>0</v>
          </cell>
          <cell r="AQ2956">
            <v>0</v>
          </cell>
          <cell r="AR2956">
            <v>0</v>
          </cell>
          <cell r="BF2956">
            <v>0</v>
          </cell>
          <cell r="BG2956">
            <v>0</v>
          </cell>
          <cell r="BH2956">
            <v>0</v>
          </cell>
          <cell r="BI2956">
            <v>49</v>
          </cell>
          <cell r="BJ2956">
            <v>0</v>
          </cell>
        </row>
        <row r="2957">
          <cell r="D2957" t="str">
            <v>Univerzita Pavla Jozefa Šafárika v Košiciach</v>
          </cell>
          <cell r="E2957" t="str">
            <v>Filozofická fakulta</v>
          </cell>
          <cell r="AN2957">
            <v>19</v>
          </cell>
          <cell r="AO2957">
            <v>19</v>
          </cell>
          <cell r="AP2957">
            <v>0</v>
          </cell>
          <cell r="AQ2957">
            <v>0</v>
          </cell>
          <cell r="AR2957">
            <v>19</v>
          </cell>
          <cell r="BF2957">
            <v>28.5</v>
          </cell>
          <cell r="BG2957">
            <v>42.75</v>
          </cell>
          <cell r="BH2957">
            <v>37.40625</v>
          </cell>
          <cell r="BI2957">
            <v>19</v>
          </cell>
          <cell r="BJ2957">
            <v>0</v>
          </cell>
        </row>
        <row r="2958">
          <cell r="D2958" t="str">
            <v>Univerzita Pavla Jozefa Šafárika v Košiciach</v>
          </cell>
          <cell r="E2958" t="str">
            <v>Filozofická fakulta</v>
          </cell>
          <cell r="AN2958">
            <v>0</v>
          </cell>
          <cell r="AO2958">
            <v>0</v>
          </cell>
          <cell r="AP2958">
            <v>0</v>
          </cell>
          <cell r="AQ2958">
            <v>0</v>
          </cell>
          <cell r="AR2958">
            <v>0</v>
          </cell>
          <cell r="BF2958">
            <v>0</v>
          </cell>
          <cell r="BG2958">
            <v>0</v>
          </cell>
          <cell r="BH2958">
            <v>0</v>
          </cell>
          <cell r="BI2958">
            <v>3</v>
          </cell>
          <cell r="BJ2958">
            <v>0</v>
          </cell>
        </row>
        <row r="2959">
          <cell r="D2959" t="str">
            <v>Univerzita Pavla Jozefa Šafárika v Košiciach</v>
          </cell>
          <cell r="E2959" t="str">
            <v>Filozofická fakulta</v>
          </cell>
          <cell r="AN2959">
            <v>0</v>
          </cell>
          <cell r="AO2959">
            <v>0</v>
          </cell>
          <cell r="AP2959">
            <v>0</v>
          </cell>
          <cell r="AQ2959">
            <v>0</v>
          </cell>
          <cell r="AR2959">
            <v>0</v>
          </cell>
          <cell r="BF2959">
            <v>0</v>
          </cell>
          <cell r="BG2959">
            <v>0</v>
          </cell>
          <cell r="BH2959">
            <v>0</v>
          </cell>
          <cell r="BI2959">
            <v>8</v>
          </cell>
          <cell r="BJ2959">
            <v>0</v>
          </cell>
        </row>
        <row r="2960">
          <cell r="D2960" t="str">
            <v>Univerzita Pavla Jozefa Šafárika v Košiciach</v>
          </cell>
          <cell r="E2960" t="str">
            <v>Filozofická fakulta</v>
          </cell>
          <cell r="AN2960">
            <v>12</v>
          </cell>
          <cell r="AO2960">
            <v>12</v>
          </cell>
          <cell r="AP2960">
            <v>0</v>
          </cell>
          <cell r="AQ2960">
            <v>0</v>
          </cell>
          <cell r="AR2960">
            <v>12</v>
          </cell>
          <cell r="BF2960">
            <v>18</v>
          </cell>
          <cell r="BG2960">
            <v>18</v>
          </cell>
          <cell r="BH2960">
            <v>14.4</v>
          </cell>
          <cell r="BI2960">
            <v>12</v>
          </cell>
          <cell r="BJ2960">
            <v>0</v>
          </cell>
        </row>
        <row r="2961">
          <cell r="D2961" t="str">
            <v>Univerzita Pavla Jozefa Šafárika v Košiciach</v>
          </cell>
          <cell r="E2961" t="str">
            <v>Filozofická fakulta</v>
          </cell>
          <cell r="AN2961">
            <v>8</v>
          </cell>
          <cell r="AO2961">
            <v>8</v>
          </cell>
          <cell r="AP2961">
            <v>0</v>
          </cell>
          <cell r="AQ2961">
            <v>0</v>
          </cell>
          <cell r="AR2961">
            <v>8</v>
          </cell>
          <cell r="BF2961">
            <v>12</v>
          </cell>
          <cell r="BG2961">
            <v>13.080000000000002</v>
          </cell>
          <cell r="BH2961">
            <v>9.8100000000000023</v>
          </cell>
          <cell r="BI2961">
            <v>8</v>
          </cell>
          <cell r="BJ2961">
            <v>0</v>
          </cell>
        </row>
        <row r="2962">
          <cell r="D2962" t="str">
            <v>Univerzita Pavla Jozefa Šafárika v Košiciach</v>
          </cell>
          <cell r="E2962" t="str">
            <v>Filozofická fakulta</v>
          </cell>
          <cell r="AN2962">
            <v>9</v>
          </cell>
          <cell r="AO2962">
            <v>9</v>
          </cell>
          <cell r="AP2962">
            <v>0</v>
          </cell>
          <cell r="AQ2962">
            <v>0</v>
          </cell>
          <cell r="AR2962">
            <v>9</v>
          </cell>
          <cell r="BF2962">
            <v>13.5</v>
          </cell>
          <cell r="BG2962">
            <v>20.25</v>
          </cell>
          <cell r="BH2962">
            <v>20.25</v>
          </cell>
          <cell r="BI2962">
            <v>9</v>
          </cell>
          <cell r="BJ2962">
            <v>0</v>
          </cell>
        </row>
        <row r="2963">
          <cell r="D2963" t="str">
            <v>Univerzita Pavla Jozefa Šafárika v Košiciach</v>
          </cell>
          <cell r="E2963" t="str">
            <v>Filozofická fakulta</v>
          </cell>
          <cell r="AN2963">
            <v>5</v>
          </cell>
          <cell r="AO2963">
            <v>5</v>
          </cell>
          <cell r="AP2963">
            <v>0</v>
          </cell>
          <cell r="AQ2963">
            <v>0</v>
          </cell>
          <cell r="AR2963">
            <v>5</v>
          </cell>
          <cell r="BF2963">
            <v>7.5</v>
          </cell>
          <cell r="BG2963">
            <v>8.1750000000000007</v>
          </cell>
          <cell r="BH2963">
            <v>6.3583333333333343</v>
          </cell>
          <cell r="BI2963">
            <v>5</v>
          </cell>
          <cell r="BJ2963">
            <v>0</v>
          </cell>
        </row>
        <row r="2964">
          <cell r="D2964" t="str">
            <v>Univerzita Pavla Jozefa Šafárika v Košiciach</v>
          </cell>
          <cell r="E2964" t="str">
            <v>Filozofická fakulta</v>
          </cell>
          <cell r="AN2964">
            <v>7</v>
          </cell>
          <cell r="AO2964">
            <v>7</v>
          </cell>
          <cell r="AP2964">
            <v>0</v>
          </cell>
          <cell r="AQ2964">
            <v>0</v>
          </cell>
          <cell r="AR2964">
            <v>7</v>
          </cell>
          <cell r="BF2964">
            <v>10.5</v>
          </cell>
          <cell r="BG2964">
            <v>11.445</v>
          </cell>
          <cell r="BH2964">
            <v>11.445</v>
          </cell>
          <cell r="BI2964">
            <v>7</v>
          </cell>
          <cell r="BJ2964">
            <v>0</v>
          </cell>
        </row>
        <row r="2965">
          <cell r="D2965" t="str">
            <v>Univerzita Pavla Jozefa Šafárika v Košiciach</v>
          </cell>
          <cell r="E2965" t="str">
            <v>Filozofická fakulta</v>
          </cell>
          <cell r="AN2965">
            <v>0</v>
          </cell>
          <cell r="AO2965">
            <v>0</v>
          </cell>
          <cell r="AP2965">
            <v>0</v>
          </cell>
          <cell r="AQ2965">
            <v>0</v>
          </cell>
          <cell r="AR2965">
            <v>0</v>
          </cell>
          <cell r="BF2965">
            <v>0</v>
          </cell>
          <cell r="BG2965">
            <v>0</v>
          </cell>
          <cell r="BH2965">
            <v>0</v>
          </cell>
          <cell r="BI2965">
            <v>4</v>
          </cell>
          <cell r="BJ2965">
            <v>0</v>
          </cell>
        </row>
        <row r="2966">
          <cell r="D2966" t="str">
            <v>Univerzita Pavla Jozefa Šafárika v Košiciach</v>
          </cell>
          <cell r="E2966" t="str">
            <v>Filozofická fakulta</v>
          </cell>
          <cell r="AN2966">
            <v>7</v>
          </cell>
          <cell r="AO2966">
            <v>10</v>
          </cell>
          <cell r="AP2966">
            <v>0</v>
          </cell>
          <cell r="AQ2966">
            <v>0</v>
          </cell>
          <cell r="AR2966">
            <v>7</v>
          </cell>
          <cell r="BF2966">
            <v>5.5</v>
          </cell>
          <cell r="BG2966">
            <v>5.61</v>
          </cell>
          <cell r="BH2966">
            <v>5.325949367088608</v>
          </cell>
          <cell r="BI2966">
            <v>10</v>
          </cell>
          <cell r="BJ2966">
            <v>0</v>
          </cell>
        </row>
        <row r="2967">
          <cell r="D2967" t="str">
            <v>Univerzita Pavla Jozefa Šafárika v Košiciach</v>
          </cell>
          <cell r="E2967" t="str">
            <v>Filozofická fakulta</v>
          </cell>
          <cell r="AN2967">
            <v>4</v>
          </cell>
          <cell r="AO2967">
            <v>4</v>
          </cell>
          <cell r="AP2967">
            <v>4</v>
          </cell>
          <cell r="AQ2967">
            <v>0</v>
          </cell>
          <cell r="AR2967">
            <v>4</v>
          </cell>
          <cell r="BF2967">
            <v>3.4</v>
          </cell>
          <cell r="BG2967">
            <v>4.2839999999999998</v>
          </cell>
          <cell r="BH2967">
            <v>4.2839999999999998</v>
          </cell>
          <cell r="BI2967">
            <v>4</v>
          </cell>
          <cell r="BJ2967">
            <v>0</v>
          </cell>
        </row>
        <row r="2968">
          <cell r="D2968" t="str">
            <v>Univerzita Pavla Jozefa Šafárika v Košiciach</v>
          </cell>
          <cell r="E2968" t="str">
            <v>Filozofická fakulta</v>
          </cell>
          <cell r="AN2968">
            <v>11</v>
          </cell>
          <cell r="AO2968">
            <v>11</v>
          </cell>
          <cell r="AP2968">
            <v>0</v>
          </cell>
          <cell r="AQ2968">
            <v>0</v>
          </cell>
          <cell r="AR2968">
            <v>11</v>
          </cell>
          <cell r="BF2968">
            <v>8.6</v>
          </cell>
          <cell r="BG2968">
            <v>8.9439999999999991</v>
          </cell>
          <cell r="BH2968">
            <v>8.4911392405063282</v>
          </cell>
          <cell r="BI2968">
            <v>11</v>
          </cell>
          <cell r="BJ2968">
            <v>0</v>
          </cell>
        </row>
        <row r="2969">
          <cell r="D2969" t="str">
            <v>Univerzita Pavla Jozefa Šafárika v Košiciach</v>
          </cell>
          <cell r="E2969" t="str">
            <v>Filozofická fakulta</v>
          </cell>
          <cell r="AN2969">
            <v>4</v>
          </cell>
          <cell r="AO2969">
            <v>4</v>
          </cell>
          <cell r="AP2969">
            <v>0</v>
          </cell>
          <cell r="AQ2969">
            <v>0</v>
          </cell>
          <cell r="AR2969">
            <v>4</v>
          </cell>
          <cell r="BF2969">
            <v>3.0999999999999996</v>
          </cell>
          <cell r="BG2969">
            <v>3.1619999999999995</v>
          </cell>
          <cell r="BH2969">
            <v>3.0018987341772148</v>
          </cell>
          <cell r="BI2969">
            <v>4</v>
          </cell>
          <cell r="BJ2969">
            <v>0</v>
          </cell>
        </row>
        <row r="2970">
          <cell r="D2970" t="str">
            <v>Univerzita Pavla Jozefa Šafárika v Košiciach</v>
          </cell>
          <cell r="E2970" t="str">
            <v>Filozofická fakulta</v>
          </cell>
          <cell r="AN2970">
            <v>8</v>
          </cell>
          <cell r="AO2970">
            <v>8</v>
          </cell>
          <cell r="AP2970">
            <v>0</v>
          </cell>
          <cell r="AQ2970">
            <v>0</v>
          </cell>
          <cell r="AR2970">
            <v>8</v>
          </cell>
          <cell r="BF2970">
            <v>5.8999999999999995</v>
          </cell>
          <cell r="BG2970">
            <v>6.1359999999999992</v>
          </cell>
          <cell r="BH2970">
            <v>6.1359999999999992</v>
          </cell>
          <cell r="BI2970">
            <v>8</v>
          </cell>
          <cell r="BJ2970">
            <v>0</v>
          </cell>
        </row>
        <row r="2971">
          <cell r="D2971" t="str">
            <v>Univerzita Pavla Jozefa Šafárika v Košiciach</v>
          </cell>
          <cell r="E2971" t="str">
            <v>Filozofická fakulta</v>
          </cell>
          <cell r="AN2971">
            <v>3</v>
          </cell>
          <cell r="AO2971">
            <v>3</v>
          </cell>
          <cell r="AP2971">
            <v>3</v>
          </cell>
          <cell r="AQ2971">
            <v>0</v>
          </cell>
          <cell r="AR2971">
            <v>3</v>
          </cell>
          <cell r="BF2971">
            <v>2.4</v>
          </cell>
          <cell r="BG2971">
            <v>2.8320000000000003</v>
          </cell>
          <cell r="BH2971">
            <v>2.8320000000000003</v>
          </cell>
          <cell r="BI2971">
            <v>3</v>
          </cell>
          <cell r="BJ2971">
            <v>0</v>
          </cell>
        </row>
        <row r="2972">
          <cell r="D2972" t="str">
            <v>Univerzita Pavla Jozefa Šafárika v Košiciach</v>
          </cell>
          <cell r="E2972" t="str">
            <v>Filozofická fakulta</v>
          </cell>
          <cell r="AN2972">
            <v>1</v>
          </cell>
          <cell r="AO2972">
            <v>1</v>
          </cell>
          <cell r="AP2972">
            <v>0</v>
          </cell>
          <cell r="AQ2972">
            <v>0</v>
          </cell>
          <cell r="AR2972">
            <v>1</v>
          </cell>
          <cell r="BF2972">
            <v>1</v>
          </cell>
          <cell r="BG2972">
            <v>1.04</v>
          </cell>
          <cell r="BH2972">
            <v>0.98734177215189867</v>
          </cell>
          <cell r="BI2972">
            <v>1</v>
          </cell>
          <cell r="BJ2972">
            <v>0</v>
          </cell>
        </row>
        <row r="2973">
          <cell r="D2973" t="str">
            <v>Univerzita Komenského v Bratislave</v>
          </cell>
          <cell r="E2973" t="str">
            <v>Filozofická fakulta</v>
          </cell>
          <cell r="AN2973">
            <v>0</v>
          </cell>
          <cell r="AO2973">
            <v>0.5</v>
          </cell>
          <cell r="AP2973">
            <v>0</v>
          </cell>
          <cell r="AQ2973">
            <v>0</v>
          </cell>
          <cell r="AR2973">
            <v>0</v>
          </cell>
          <cell r="BF2973">
            <v>0</v>
          </cell>
          <cell r="BG2973">
            <v>0</v>
          </cell>
          <cell r="BH2973">
            <v>0</v>
          </cell>
          <cell r="BI2973">
            <v>0.5</v>
          </cell>
          <cell r="BJ2973">
            <v>0</v>
          </cell>
        </row>
        <row r="2974">
          <cell r="D2974" t="str">
            <v>Univerzita Komenského v Bratislave</v>
          </cell>
          <cell r="E2974" t="str">
            <v>Filozofická fakulta</v>
          </cell>
          <cell r="AN2974">
            <v>0</v>
          </cell>
          <cell r="AO2974">
            <v>0.5</v>
          </cell>
          <cell r="AP2974">
            <v>0</v>
          </cell>
          <cell r="AQ2974">
            <v>0</v>
          </cell>
          <cell r="AR2974">
            <v>0</v>
          </cell>
          <cell r="BF2974">
            <v>0</v>
          </cell>
          <cell r="BG2974">
            <v>0</v>
          </cell>
          <cell r="BH2974">
            <v>0</v>
          </cell>
          <cell r="BI2974">
            <v>0.5</v>
          </cell>
          <cell r="BJ2974">
            <v>0</v>
          </cell>
        </row>
        <row r="2975">
          <cell r="D2975" t="str">
            <v>Univerzita Komenského v Bratislave</v>
          </cell>
          <cell r="E2975" t="str">
            <v>Filozofická fakulta</v>
          </cell>
          <cell r="AN2975">
            <v>3</v>
          </cell>
          <cell r="AO2975">
            <v>0</v>
          </cell>
          <cell r="AP2975">
            <v>0</v>
          </cell>
          <cell r="AQ2975">
            <v>0</v>
          </cell>
          <cell r="AR2975">
            <v>3</v>
          </cell>
          <cell r="BF2975">
            <v>9</v>
          </cell>
          <cell r="BG2975">
            <v>9.9</v>
          </cell>
          <cell r="BH2975">
            <v>9.9</v>
          </cell>
          <cell r="BI2975">
            <v>3</v>
          </cell>
          <cell r="BJ2975">
            <v>3</v>
          </cell>
        </row>
        <row r="2976">
          <cell r="D2976" t="str">
            <v>Univerzita Komenského v Bratislave</v>
          </cell>
          <cell r="E2976" t="str">
            <v>Filozofická fakulta</v>
          </cell>
          <cell r="AN2976">
            <v>9</v>
          </cell>
          <cell r="AO2976">
            <v>9</v>
          </cell>
          <cell r="AP2976">
            <v>0</v>
          </cell>
          <cell r="AQ2976">
            <v>0</v>
          </cell>
          <cell r="AR2976">
            <v>9</v>
          </cell>
          <cell r="BF2976">
            <v>13.5</v>
          </cell>
          <cell r="BG2976">
            <v>13.5</v>
          </cell>
          <cell r="BH2976">
            <v>11.25</v>
          </cell>
          <cell r="BI2976">
            <v>9</v>
          </cell>
          <cell r="BJ2976">
            <v>0</v>
          </cell>
        </row>
        <row r="2977">
          <cell r="D2977" t="str">
            <v>Univerzita Komenského v Bratislave</v>
          </cell>
          <cell r="E2977" t="str">
            <v>Filozofická fakulta</v>
          </cell>
          <cell r="AN2977">
            <v>31</v>
          </cell>
          <cell r="AO2977">
            <v>31</v>
          </cell>
          <cell r="AP2977">
            <v>0</v>
          </cell>
          <cell r="AQ2977">
            <v>0</v>
          </cell>
          <cell r="AR2977">
            <v>31</v>
          </cell>
          <cell r="BF2977">
            <v>46.5</v>
          </cell>
          <cell r="BG2977">
            <v>48.36</v>
          </cell>
          <cell r="BH2977">
            <v>45.942</v>
          </cell>
          <cell r="BI2977">
            <v>31</v>
          </cell>
          <cell r="BJ2977">
            <v>0</v>
          </cell>
        </row>
        <row r="2978">
          <cell r="D2978" t="str">
            <v>Univerzita Komenského v Bratislave</v>
          </cell>
          <cell r="E2978" t="str">
            <v>Filozofická fakulta</v>
          </cell>
          <cell r="AN2978">
            <v>0.5</v>
          </cell>
          <cell r="AO2978">
            <v>0.5</v>
          </cell>
          <cell r="AP2978">
            <v>0</v>
          </cell>
          <cell r="AQ2978">
            <v>0</v>
          </cell>
          <cell r="AR2978">
            <v>0.5</v>
          </cell>
          <cell r="BF2978">
            <v>0.75</v>
          </cell>
          <cell r="BG2978">
            <v>0.89249999999999996</v>
          </cell>
          <cell r="BH2978">
            <v>0.86468181818181811</v>
          </cell>
          <cell r="BI2978">
            <v>0.5</v>
          </cell>
          <cell r="BJ2978">
            <v>0</v>
          </cell>
        </row>
        <row r="2979">
          <cell r="D2979" t="str">
            <v>Univerzita Komenského v Bratislave</v>
          </cell>
          <cell r="E2979" t="str">
            <v>Filozofická fakulta</v>
          </cell>
          <cell r="AN2979">
            <v>5</v>
          </cell>
          <cell r="AO2979">
            <v>5</v>
          </cell>
          <cell r="AP2979">
            <v>0</v>
          </cell>
          <cell r="AQ2979">
            <v>0</v>
          </cell>
          <cell r="AR2979">
            <v>5</v>
          </cell>
          <cell r="BF2979">
            <v>7.5</v>
          </cell>
          <cell r="BG2979">
            <v>11.25</v>
          </cell>
          <cell r="BH2979">
            <v>10.117449664429531</v>
          </cell>
          <cell r="BI2979">
            <v>5</v>
          </cell>
          <cell r="BJ2979">
            <v>0</v>
          </cell>
        </row>
        <row r="2980">
          <cell r="D2980" t="str">
            <v>Univerzita Komenského v Bratislave</v>
          </cell>
          <cell r="E2980" t="str">
            <v>Filozofická fakulta</v>
          </cell>
          <cell r="AN2980">
            <v>4.5</v>
          </cell>
          <cell r="AO2980">
            <v>4.5</v>
          </cell>
          <cell r="AP2980">
            <v>0</v>
          </cell>
          <cell r="AQ2980">
            <v>0</v>
          </cell>
          <cell r="AR2980">
            <v>4.5</v>
          </cell>
          <cell r="BF2980">
            <v>6.75</v>
          </cell>
          <cell r="BG2980">
            <v>10.125</v>
          </cell>
          <cell r="BH2980">
            <v>5.625</v>
          </cell>
          <cell r="BI2980">
            <v>4.5</v>
          </cell>
          <cell r="BJ2980">
            <v>0</v>
          </cell>
        </row>
        <row r="2981">
          <cell r="D2981" t="str">
            <v>Univerzita Komenského v Bratislave</v>
          </cell>
          <cell r="E2981" t="str">
            <v>Filozofická fakulta</v>
          </cell>
          <cell r="AN2981">
            <v>3</v>
          </cell>
          <cell r="AO2981">
            <v>3</v>
          </cell>
          <cell r="AP2981">
            <v>0</v>
          </cell>
          <cell r="AQ2981">
            <v>0</v>
          </cell>
          <cell r="AR2981">
            <v>3</v>
          </cell>
          <cell r="BF2981">
            <v>4.5</v>
          </cell>
          <cell r="BG2981">
            <v>6.75</v>
          </cell>
          <cell r="BH2981">
            <v>6.75</v>
          </cell>
          <cell r="BI2981">
            <v>3</v>
          </cell>
          <cell r="BJ2981">
            <v>0</v>
          </cell>
        </row>
        <row r="2982">
          <cell r="D2982" t="str">
            <v>Univerzita Komenského v Bratislave</v>
          </cell>
          <cell r="E2982" t="str">
            <v>Filozofická fakulta</v>
          </cell>
          <cell r="AN2982">
            <v>3</v>
          </cell>
          <cell r="AO2982">
            <v>3</v>
          </cell>
          <cell r="AP2982">
            <v>0</v>
          </cell>
          <cell r="AQ2982">
            <v>0</v>
          </cell>
          <cell r="AR2982">
            <v>3</v>
          </cell>
          <cell r="BF2982">
            <v>4.5</v>
          </cell>
          <cell r="BG2982">
            <v>4.9050000000000002</v>
          </cell>
          <cell r="BH2982">
            <v>4.9050000000000002</v>
          </cell>
          <cell r="BI2982">
            <v>3</v>
          </cell>
          <cell r="BJ2982">
            <v>0</v>
          </cell>
        </row>
        <row r="2983">
          <cell r="D2983" t="str">
            <v>Univerzita Komenského v Bratislave</v>
          </cell>
          <cell r="E2983" t="str">
            <v>Filozofická fakulta</v>
          </cell>
          <cell r="AN2983">
            <v>7</v>
          </cell>
          <cell r="AO2983">
            <v>7</v>
          </cell>
          <cell r="AP2983">
            <v>0</v>
          </cell>
          <cell r="AQ2983">
            <v>0</v>
          </cell>
          <cell r="AR2983">
            <v>7</v>
          </cell>
          <cell r="BF2983">
            <v>10.5</v>
          </cell>
          <cell r="BG2983">
            <v>11.445</v>
          </cell>
          <cell r="BH2983">
            <v>11.445</v>
          </cell>
          <cell r="BI2983">
            <v>7</v>
          </cell>
          <cell r="BJ2983">
            <v>0</v>
          </cell>
        </row>
        <row r="2984">
          <cell r="D2984" t="str">
            <v>Univerzita Komenského v Bratislave</v>
          </cell>
          <cell r="E2984" t="str">
            <v>Filozofická fakulta</v>
          </cell>
          <cell r="AN2984">
            <v>1</v>
          </cell>
          <cell r="AO2984">
            <v>0</v>
          </cell>
          <cell r="AP2984">
            <v>0</v>
          </cell>
          <cell r="AQ2984">
            <v>0</v>
          </cell>
          <cell r="AR2984">
            <v>0</v>
          </cell>
          <cell r="BF2984">
            <v>0</v>
          </cell>
          <cell r="BG2984">
            <v>0</v>
          </cell>
          <cell r="BH2984">
            <v>0</v>
          </cell>
          <cell r="BI2984">
            <v>3</v>
          </cell>
          <cell r="BJ2984">
            <v>0</v>
          </cell>
        </row>
        <row r="2985">
          <cell r="D2985" t="str">
            <v>Univerzita Komenského v Bratislave</v>
          </cell>
          <cell r="E2985" t="str">
            <v>Filozofická fakulta</v>
          </cell>
          <cell r="AN2985">
            <v>8</v>
          </cell>
          <cell r="AO2985">
            <v>8</v>
          </cell>
          <cell r="AP2985">
            <v>0</v>
          </cell>
          <cell r="AQ2985">
            <v>0</v>
          </cell>
          <cell r="AR2985">
            <v>8</v>
          </cell>
          <cell r="BF2985">
            <v>6.5</v>
          </cell>
          <cell r="BG2985">
            <v>6.5</v>
          </cell>
          <cell r="BH2985">
            <v>5.958333333333333</v>
          </cell>
          <cell r="BI2985">
            <v>8</v>
          </cell>
          <cell r="BJ2985">
            <v>0</v>
          </cell>
        </row>
        <row r="2986">
          <cell r="D2986" t="str">
            <v>Univerzita Komenského v Bratislave</v>
          </cell>
          <cell r="E2986" t="str">
            <v>Filozofická fakulta</v>
          </cell>
          <cell r="AN2986">
            <v>8</v>
          </cell>
          <cell r="AO2986">
            <v>8</v>
          </cell>
          <cell r="AP2986">
            <v>0</v>
          </cell>
          <cell r="AQ2986">
            <v>0</v>
          </cell>
          <cell r="AR2986">
            <v>8</v>
          </cell>
          <cell r="BF2986">
            <v>6.8</v>
          </cell>
          <cell r="BG2986">
            <v>7.4119999999999999</v>
          </cell>
          <cell r="BH2986">
            <v>7.4119999999999999</v>
          </cell>
          <cell r="BI2986">
            <v>8</v>
          </cell>
          <cell r="BJ2986">
            <v>0</v>
          </cell>
        </row>
        <row r="2987">
          <cell r="D2987" t="str">
            <v>Univerzita Komenského v Bratislave</v>
          </cell>
          <cell r="E2987" t="str">
            <v>Filozofická fakulta</v>
          </cell>
          <cell r="AN2987">
            <v>3</v>
          </cell>
          <cell r="AO2987">
            <v>3</v>
          </cell>
          <cell r="AP2987">
            <v>0</v>
          </cell>
          <cell r="AQ2987">
            <v>0</v>
          </cell>
          <cell r="AR2987">
            <v>3</v>
          </cell>
          <cell r="BF2987">
            <v>2.7</v>
          </cell>
          <cell r="BG2987">
            <v>2.7</v>
          </cell>
          <cell r="BH2987">
            <v>2.4573033707865171</v>
          </cell>
          <cell r="BI2987">
            <v>3</v>
          </cell>
          <cell r="BJ2987">
            <v>0</v>
          </cell>
        </row>
        <row r="2988">
          <cell r="D2988" t="str">
            <v>Univerzita Komenského v Bratislave</v>
          </cell>
          <cell r="E2988" t="str">
            <v>Filozofická fakulta</v>
          </cell>
          <cell r="AN2988">
            <v>4</v>
          </cell>
          <cell r="AO2988">
            <v>4</v>
          </cell>
          <cell r="AP2988">
            <v>0</v>
          </cell>
          <cell r="AQ2988">
            <v>0</v>
          </cell>
          <cell r="AR2988">
            <v>4</v>
          </cell>
          <cell r="BF2988">
            <v>3.7</v>
          </cell>
          <cell r="BG2988">
            <v>3.7</v>
          </cell>
          <cell r="BH2988">
            <v>3.3674157303370786</v>
          </cell>
          <cell r="BI2988">
            <v>4</v>
          </cell>
          <cell r="BJ2988">
            <v>0</v>
          </cell>
        </row>
        <row r="2989">
          <cell r="D2989" t="str">
            <v>Univerzita Komenského v Bratislave</v>
          </cell>
          <cell r="E2989" t="str">
            <v>Filozofická fakulta</v>
          </cell>
          <cell r="AN2989">
            <v>6.5</v>
          </cell>
          <cell r="AO2989">
            <v>6.5</v>
          </cell>
          <cell r="AP2989">
            <v>0</v>
          </cell>
          <cell r="AQ2989">
            <v>0</v>
          </cell>
          <cell r="AR2989">
            <v>6.5</v>
          </cell>
          <cell r="BF2989">
            <v>6.5</v>
          </cell>
          <cell r="BG2989">
            <v>9.75</v>
          </cell>
          <cell r="BH2989">
            <v>9.75</v>
          </cell>
          <cell r="BI2989">
            <v>6.5</v>
          </cell>
          <cell r="BJ2989">
            <v>0</v>
          </cell>
        </row>
        <row r="2990">
          <cell r="D2990" t="str">
            <v>Univerzita Komenského v Bratislave</v>
          </cell>
          <cell r="E2990" t="str">
            <v>Filozofická fakulta</v>
          </cell>
          <cell r="AN2990">
            <v>4</v>
          </cell>
          <cell r="AO2990">
            <v>4</v>
          </cell>
          <cell r="AP2990">
            <v>0</v>
          </cell>
          <cell r="AQ2990">
            <v>0</v>
          </cell>
          <cell r="AR2990">
            <v>4</v>
          </cell>
          <cell r="BF2990">
            <v>3.7</v>
          </cell>
          <cell r="BG2990">
            <v>5.5500000000000007</v>
          </cell>
          <cell r="BH2990">
            <v>5.5500000000000007</v>
          </cell>
          <cell r="BI2990">
            <v>4</v>
          </cell>
          <cell r="BJ2990">
            <v>0</v>
          </cell>
        </row>
        <row r="2991">
          <cell r="D2991" t="str">
            <v>Univerzita Komenského v Bratislave</v>
          </cell>
          <cell r="E2991" t="str">
            <v>Filozofická fakulta</v>
          </cell>
          <cell r="AN2991">
            <v>1</v>
          </cell>
          <cell r="AO2991">
            <v>1</v>
          </cell>
          <cell r="AP2991">
            <v>0</v>
          </cell>
          <cell r="AQ2991">
            <v>0</v>
          </cell>
          <cell r="AR2991">
            <v>1</v>
          </cell>
          <cell r="BF2991">
            <v>1</v>
          </cell>
          <cell r="BG2991">
            <v>1</v>
          </cell>
          <cell r="BH2991">
            <v>0.9101123595505618</v>
          </cell>
          <cell r="BI2991">
            <v>1</v>
          </cell>
          <cell r="BJ2991">
            <v>0</v>
          </cell>
        </row>
        <row r="2992">
          <cell r="D2992" t="str">
            <v>Univerzita Komenského v Bratislave</v>
          </cell>
          <cell r="E2992" t="str">
            <v>Filozofická fakulta</v>
          </cell>
          <cell r="AN2992">
            <v>1</v>
          </cell>
          <cell r="AO2992">
            <v>1</v>
          </cell>
          <cell r="AP2992">
            <v>0</v>
          </cell>
          <cell r="AQ2992">
            <v>0</v>
          </cell>
          <cell r="AR2992">
            <v>1</v>
          </cell>
          <cell r="BF2992">
            <v>1</v>
          </cell>
          <cell r="BG2992">
            <v>1.02</v>
          </cell>
          <cell r="BH2992">
            <v>0.92831460674157307</v>
          </cell>
          <cell r="BI2992">
            <v>1</v>
          </cell>
          <cell r="BJ2992">
            <v>0</v>
          </cell>
        </row>
        <row r="2993">
          <cell r="D2993" t="str">
            <v>Univerzita Komenského v Bratislave</v>
          </cell>
          <cell r="E2993" t="str">
            <v>Filozofická fakulta</v>
          </cell>
          <cell r="AN2993">
            <v>5</v>
          </cell>
          <cell r="AO2993">
            <v>5</v>
          </cell>
          <cell r="AP2993">
            <v>0</v>
          </cell>
          <cell r="AQ2993">
            <v>0</v>
          </cell>
          <cell r="AR2993">
            <v>5</v>
          </cell>
          <cell r="BF2993">
            <v>4.0999999999999996</v>
          </cell>
          <cell r="BG2993">
            <v>4.0999999999999996</v>
          </cell>
          <cell r="BH2993">
            <v>3.7583333333333329</v>
          </cell>
          <cell r="BI2993">
            <v>5</v>
          </cell>
          <cell r="BJ2993">
            <v>0</v>
          </cell>
        </row>
        <row r="2994">
          <cell r="D2994" t="str">
            <v>Univerzita Komenského v Bratislave</v>
          </cell>
          <cell r="E2994" t="str">
            <v>Filozofická fakulta</v>
          </cell>
          <cell r="AN2994">
            <v>1</v>
          </cell>
          <cell r="AO2994">
            <v>1</v>
          </cell>
          <cell r="AP2994">
            <v>0</v>
          </cell>
          <cell r="AQ2994">
            <v>0</v>
          </cell>
          <cell r="AR2994">
            <v>1</v>
          </cell>
          <cell r="BF2994">
            <v>1</v>
          </cell>
          <cell r="BG2994">
            <v>1.02</v>
          </cell>
          <cell r="BH2994">
            <v>0.92831460674157307</v>
          </cell>
          <cell r="BI2994">
            <v>1</v>
          </cell>
          <cell r="BJ2994">
            <v>0</v>
          </cell>
        </row>
        <row r="2995">
          <cell r="D2995" t="str">
            <v>Univerzita Komenského v Bratislave</v>
          </cell>
          <cell r="E2995" t="str">
            <v>Filozofická fakulta</v>
          </cell>
          <cell r="AN2995">
            <v>14</v>
          </cell>
          <cell r="AO2995">
            <v>14</v>
          </cell>
          <cell r="AP2995">
            <v>0</v>
          </cell>
          <cell r="AQ2995">
            <v>0</v>
          </cell>
          <cell r="AR2995">
            <v>14</v>
          </cell>
          <cell r="BF2995">
            <v>10.399999999999999</v>
          </cell>
          <cell r="BG2995">
            <v>10.815999999999999</v>
          </cell>
          <cell r="BH2995">
            <v>10.263105431309903</v>
          </cell>
          <cell r="BI2995">
            <v>14</v>
          </cell>
          <cell r="BJ2995">
            <v>0</v>
          </cell>
        </row>
        <row r="2996">
          <cell r="D2996" t="str">
            <v>Univerzita Komenského v Bratislave</v>
          </cell>
          <cell r="E2996" t="str">
            <v>Filozofická fakulta</v>
          </cell>
          <cell r="AN2996">
            <v>2</v>
          </cell>
          <cell r="AO2996">
            <v>2</v>
          </cell>
          <cell r="AP2996">
            <v>0</v>
          </cell>
          <cell r="AQ2996">
            <v>0</v>
          </cell>
          <cell r="AR2996">
            <v>2</v>
          </cell>
          <cell r="BF2996">
            <v>1.7</v>
          </cell>
          <cell r="BG2996">
            <v>1.7</v>
          </cell>
          <cell r="BH2996">
            <v>1.547191011235955</v>
          </cell>
          <cell r="BI2996">
            <v>2</v>
          </cell>
          <cell r="BJ2996">
            <v>0</v>
          </cell>
        </row>
        <row r="2997">
          <cell r="D2997" t="str">
            <v>Univerzita Komenského v Bratislave</v>
          </cell>
          <cell r="E2997" t="str">
            <v>Filozofická fakulta</v>
          </cell>
          <cell r="AN2997">
            <v>6</v>
          </cell>
          <cell r="AO2997">
            <v>6</v>
          </cell>
          <cell r="AP2997">
            <v>0</v>
          </cell>
          <cell r="AQ2997">
            <v>0</v>
          </cell>
          <cell r="AR2997">
            <v>6</v>
          </cell>
          <cell r="BF2997">
            <v>4.8</v>
          </cell>
          <cell r="BG2997">
            <v>4.8</v>
          </cell>
          <cell r="BH2997">
            <v>4.6736842105263161</v>
          </cell>
          <cell r="BI2997">
            <v>6</v>
          </cell>
          <cell r="BJ2997">
            <v>0</v>
          </cell>
        </row>
        <row r="2998">
          <cell r="D2998" t="str">
            <v>Univerzita Komenského v Bratislave</v>
          </cell>
          <cell r="E2998" t="str">
            <v>Filozofická fakulta</v>
          </cell>
          <cell r="AN2998">
            <v>3</v>
          </cell>
          <cell r="AO2998">
            <v>3</v>
          </cell>
          <cell r="AP2998">
            <v>0</v>
          </cell>
          <cell r="AQ2998">
            <v>0</v>
          </cell>
          <cell r="AR2998">
            <v>3</v>
          </cell>
          <cell r="BF2998">
            <v>2.4</v>
          </cell>
          <cell r="BG2998">
            <v>2.6279999999999997</v>
          </cell>
          <cell r="BH2998">
            <v>2.3917752808988761</v>
          </cell>
          <cell r="BI2998">
            <v>3</v>
          </cell>
          <cell r="BJ2998">
            <v>0</v>
          </cell>
        </row>
        <row r="2999">
          <cell r="D2999" t="str">
            <v>Univerzita Komenského v Bratislave</v>
          </cell>
          <cell r="E2999" t="str">
            <v>Filozofická fakulta</v>
          </cell>
          <cell r="AN2999">
            <v>0</v>
          </cell>
          <cell r="AO2999">
            <v>0</v>
          </cell>
          <cell r="AP2999">
            <v>0</v>
          </cell>
          <cell r="AQ2999">
            <v>0</v>
          </cell>
          <cell r="AR2999">
            <v>0</v>
          </cell>
          <cell r="BF2999">
            <v>0</v>
          </cell>
          <cell r="BG2999">
            <v>0</v>
          </cell>
          <cell r="BH2999">
            <v>0</v>
          </cell>
          <cell r="BI2999">
            <v>3</v>
          </cell>
          <cell r="BJ2999">
            <v>0</v>
          </cell>
        </row>
        <row r="3000">
          <cell r="D3000" t="str">
            <v>Technická univerzita v Košiciach</v>
          </cell>
          <cell r="E3000" t="str">
            <v>Fakulta umení</v>
          </cell>
          <cell r="AN3000">
            <v>18</v>
          </cell>
          <cell r="AO3000">
            <v>18</v>
          </cell>
          <cell r="AP3000">
            <v>0</v>
          </cell>
          <cell r="AQ3000">
            <v>0</v>
          </cell>
          <cell r="AR3000">
            <v>18</v>
          </cell>
          <cell r="BF3000">
            <v>27</v>
          </cell>
          <cell r="BG3000">
            <v>87.21</v>
          </cell>
          <cell r="BH3000">
            <v>71.353636363636355</v>
          </cell>
          <cell r="BI3000">
            <v>18</v>
          </cell>
          <cell r="BJ3000">
            <v>0</v>
          </cell>
        </row>
        <row r="3001">
          <cell r="D3001" t="str">
            <v>Technická univerzita v Košiciach</v>
          </cell>
          <cell r="E3001" t="str">
            <v>Fakulta umení</v>
          </cell>
          <cell r="AN3001">
            <v>25</v>
          </cell>
          <cell r="AO3001">
            <v>25</v>
          </cell>
          <cell r="AP3001">
            <v>0</v>
          </cell>
          <cell r="AQ3001">
            <v>0</v>
          </cell>
          <cell r="AR3001">
            <v>25</v>
          </cell>
          <cell r="BF3001">
            <v>37.5</v>
          </cell>
          <cell r="BG3001">
            <v>121.125</v>
          </cell>
          <cell r="BH3001">
            <v>102.49038461538461</v>
          </cell>
          <cell r="BI3001">
            <v>25</v>
          </cell>
          <cell r="BJ3001">
            <v>0</v>
          </cell>
        </row>
        <row r="3002">
          <cell r="D3002" t="str">
            <v>Katolícka univerzita v Ružomberku</v>
          </cell>
          <cell r="E3002" t="str">
            <v>Pedagogická fakulta</v>
          </cell>
          <cell r="AN3002">
            <v>10</v>
          </cell>
          <cell r="AO3002">
            <v>10</v>
          </cell>
          <cell r="AP3002">
            <v>0</v>
          </cell>
          <cell r="AQ3002">
            <v>0</v>
          </cell>
          <cell r="AR3002">
            <v>10</v>
          </cell>
          <cell r="BF3002">
            <v>15</v>
          </cell>
          <cell r="BG3002">
            <v>21.599999999999998</v>
          </cell>
          <cell r="BH3002">
            <v>18.514285714285712</v>
          </cell>
          <cell r="BI3002">
            <v>10</v>
          </cell>
          <cell r="BJ3002">
            <v>0</v>
          </cell>
        </row>
        <row r="3003">
          <cell r="D3003" t="str">
            <v>Katolícka univerzita v Ružomberku</v>
          </cell>
          <cell r="E3003" t="str">
            <v>Pedagogická fakulta</v>
          </cell>
          <cell r="AN3003">
            <v>29</v>
          </cell>
          <cell r="AO3003">
            <v>29</v>
          </cell>
          <cell r="AP3003">
            <v>0</v>
          </cell>
          <cell r="AQ3003">
            <v>0</v>
          </cell>
          <cell r="AR3003">
            <v>29</v>
          </cell>
          <cell r="BF3003">
            <v>43.5</v>
          </cell>
          <cell r="BG3003">
            <v>45.24</v>
          </cell>
          <cell r="BH3003">
            <v>34.958181818181821</v>
          </cell>
          <cell r="BI3003">
            <v>29</v>
          </cell>
          <cell r="BJ3003">
            <v>0</v>
          </cell>
        </row>
        <row r="3004">
          <cell r="D3004" t="str">
            <v>Katolícka univerzita v Ružomberku</v>
          </cell>
          <cell r="E3004" t="str">
            <v>Pedagogická fakulta</v>
          </cell>
          <cell r="AN3004">
            <v>3</v>
          </cell>
          <cell r="AO3004">
            <v>3.5</v>
          </cell>
          <cell r="AP3004">
            <v>0</v>
          </cell>
          <cell r="AQ3004">
            <v>0</v>
          </cell>
          <cell r="AR3004">
            <v>3</v>
          </cell>
          <cell r="BF3004">
            <v>4.5</v>
          </cell>
          <cell r="BG3004">
            <v>4.9050000000000002</v>
          </cell>
          <cell r="BH3004">
            <v>4.4815467625899279</v>
          </cell>
          <cell r="BI3004">
            <v>3.5</v>
          </cell>
          <cell r="BJ3004">
            <v>0</v>
          </cell>
        </row>
        <row r="3005">
          <cell r="D3005" t="str">
            <v>Katolícka univerzita v Ružomberku</v>
          </cell>
          <cell r="E3005" t="str">
            <v>Pedagogická fakulta</v>
          </cell>
          <cell r="AN3005">
            <v>2</v>
          </cell>
          <cell r="AO3005">
            <v>2</v>
          </cell>
          <cell r="AP3005">
            <v>0</v>
          </cell>
          <cell r="AQ3005">
            <v>0</v>
          </cell>
          <cell r="AR3005">
            <v>2</v>
          </cell>
          <cell r="BF3005">
            <v>3</v>
          </cell>
          <cell r="BG3005">
            <v>3.2700000000000005</v>
          </cell>
          <cell r="BH3005">
            <v>3.2700000000000005</v>
          </cell>
          <cell r="BI3005">
            <v>2</v>
          </cell>
          <cell r="BJ3005">
            <v>0</v>
          </cell>
        </row>
        <row r="3006">
          <cell r="D3006" t="str">
            <v>Katolícka univerzita v Ružomberku</v>
          </cell>
          <cell r="E3006" t="str">
            <v>Pedagogická fakulta</v>
          </cell>
          <cell r="AN3006">
            <v>7</v>
          </cell>
          <cell r="AO3006">
            <v>7</v>
          </cell>
          <cell r="AP3006">
            <v>0</v>
          </cell>
          <cell r="AQ3006">
            <v>0</v>
          </cell>
          <cell r="AR3006">
            <v>7</v>
          </cell>
          <cell r="BF3006">
            <v>10.5</v>
          </cell>
          <cell r="BG3006">
            <v>10.5</v>
          </cell>
          <cell r="BH3006">
            <v>3.5000000000000004</v>
          </cell>
          <cell r="BI3006">
            <v>7</v>
          </cell>
          <cell r="BJ3006">
            <v>0</v>
          </cell>
        </row>
        <row r="3007">
          <cell r="D3007" t="str">
            <v>Katolícka univerzita v Ružomberku</v>
          </cell>
          <cell r="E3007" t="str">
            <v>Pedagogická fakulta</v>
          </cell>
          <cell r="AN3007">
            <v>2</v>
          </cell>
          <cell r="AO3007">
            <v>0</v>
          </cell>
          <cell r="AP3007">
            <v>0</v>
          </cell>
          <cell r="AQ3007">
            <v>0</v>
          </cell>
          <cell r="AR3007">
            <v>2</v>
          </cell>
          <cell r="BF3007">
            <v>8</v>
          </cell>
          <cell r="BG3007">
            <v>8.8000000000000007</v>
          </cell>
          <cell r="BH3007">
            <v>8.2823529411764714</v>
          </cell>
          <cell r="BI3007">
            <v>2</v>
          </cell>
          <cell r="BJ3007">
            <v>2</v>
          </cell>
        </row>
        <row r="3008">
          <cell r="D3008" t="str">
            <v>Katolícka univerzita v Ružomberku</v>
          </cell>
          <cell r="E3008" t="str">
            <v>Pedagogická fakulta</v>
          </cell>
          <cell r="AN3008">
            <v>0</v>
          </cell>
          <cell r="AO3008">
            <v>0</v>
          </cell>
          <cell r="AP3008">
            <v>0</v>
          </cell>
          <cell r="AQ3008">
            <v>0</v>
          </cell>
          <cell r="AR3008">
            <v>0</v>
          </cell>
          <cell r="BF3008">
            <v>0</v>
          </cell>
          <cell r="BG3008">
            <v>0</v>
          </cell>
          <cell r="BH3008">
            <v>0</v>
          </cell>
          <cell r="BI3008">
            <v>8</v>
          </cell>
          <cell r="BJ3008">
            <v>0</v>
          </cell>
        </row>
        <row r="3009">
          <cell r="D3009" t="str">
            <v>Katolícka univerzita v Ružomberku</v>
          </cell>
          <cell r="E3009" t="str">
            <v>Pedagogická fakulta</v>
          </cell>
          <cell r="AN3009">
            <v>5</v>
          </cell>
          <cell r="AO3009">
            <v>5</v>
          </cell>
          <cell r="AP3009">
            <v>0</v>
          </cell>
          <cell r="AQ3009">
            <v>0</v>
          </cell>
          <cell r="AR3009">
            <v>5</v>
          </cell>
          <cell r="BF3009">
            <v>7.5</v>
          </cell>
          <cell r="BG3009">
            <v>8.1750000000000007</v>
          </cell>
          <cell r="BH3009">
            <v>6.8125000000000009</v>
          </cell>
          <cell r="BI3009">
            <v>5</v>
          </cell>
          <cell r="BJ3009">
            <v>0</v>
          </cell>
        </row>
        <row r="3010">
          <cell r="D3010" t="str">
            <v>Katolícka univerzita v Ružomberku</v>
          </cell>
          <cell r="E3010" t="str">
            <v>Pedagogická fakulta</v>
          </cell>
          <cell r="AN3010">
            <v>82</v>
          </cell>
          <cell r="AO3010">
            <v>82</v>
          </cell>
          <cell r="AP3010">
            <v>0</v>
          </cell>
          <cell r="AQ3010">
            <v>0</v>
          </cell>
          <cell r="AR3010">
            <v>82</v>
          </cell>
          <cell r="BF3010">
            <v>123</v>
          </cell>
          <cell r="BG3010">
            <v>146.37</v>
          </cell>
          <cell r="BH3010">
            <v>141.49100000000001</v>
          </cell>
          <cell r="BI3010">
            <v>82</v>
          </cell>
          <cell r="BJ3010">
            <v>0</v>
          </cell>
        </row>
        <row r="3011">
          <cell r="D3011" t="str">
            <v>Katolícka univerzita v Ružomberku</v>
          </cell>
          <cell r="E3011" t="str">
            <v>Pedagogická fakulta</v>
          </cell>
          <cell r="AN3011">
            <v>0</v>
          </cell>
          <cell r="AO3011">
            <v>0</v>
          </cell>
          <cell r="AP3011">
            <v>0</v>
          </cell>
          <cell r="AQ3011">
            <v>0</v>
          </cell>
          <cell r="AR3011">
            <v>0</v>
          </cell>
          <cell r="BF3011">
            <v>0</v>
          </cell>
          <cell r="BG3011">
            <v>0</v>
          </cell>
          <cell r="BH3011">
            <v>0</v>
          </cell>
          <cell r="BI3011">
            <v>3</v>
          </cell>
          <cell r="BJ3011">
            <v>0</v>
          </cell>
        </row>
        <row r="3012">
          <cell r="D3012" t="str">
            <v>Katolícka univerzita v Ružomberku</v>
          </cell>
          <cell r="E3012" t="str">
            <v>Pedagogická fakulta</v>
          </cell>
          <cell r="AN3012">
            <v>5</v>
          </cell>
          <cell r="AO3012">
            <v>5</v>
          </cell>
          <cell r="AP3012">
            <v>0</v>
          </cell>
          <cell r="AQ3012">
            <v>0</v>
          </cell>
          <cell r="AR3012">
            <v>5</v>
          </cell>
          <cell r="BF3012">
            <v>7.5</v>
          </cell>
          <cell r="BG3012">
            <v>7.5</v>
          </cell>
          <cell r="BH3012">
            <v>6.3157894736842106</v>
          </cell>
          <cell r="BI3012">
            <v>5</v>
          </cell>
          <cell r="BJ3012">
            <v>0</v>
          </cell>
        </row>
        <row r="3013">
          <cell r="D3013" t="str">
            <v>Katolícka univerzita v Ružomberku</v>
          </cell>
          <cell r="E3013" t="str">
            <v>Pedagogická fakulta</v>
          </cell>
          <cell r="AN3013">
            <v>0</v>
          </cell>
          <cell r="AO3013">
            <v>0</v>
          </cell>
          <cell r="AP3013">
            <v>0</v>
          </cell>
          <cell r="AQ3013">
            <v>0</v>
          </cell>
          <cell r="AR3013">
            <v>0</v>
          </cell>
          <cell r="BF3013">
            <v>0</v>
          </cell>
          <cell r="BG3013">
            <v>0</v>
          </cell>
          <cell r="BH3013">
            <v>0</v>
          </cell>
          <cell r="BI3013">
            <v>4</v>
          </cell>
          <cell r="BJ3013">
            <v>0</v>
          </cell>
        </row>
        <row r="3014">
          <cell r="D3014" t="str">
            <v>Katolícka univerzita v Ružomberku</v>
          </cell>
          <cell r="E3014" t="str">
            <v>Pedagogická fakulta</v>
          </cell>
          <cell r="AN3014">
            <v>19</v>
          </cell>
          <cell r="AO3014">
            <v>20</v>
          </cell>
          <cell r="AP3014">
            <v>0</v>
          </cell>
          <cell r="AQ3014">
            <v>0</v>
          </cell>
          <cell r="AR3014">
            <v>19</v>
          </cell>
          <cell r="BF3014">
            <v>28.5</v>
          </cell>
          <cell r="BG3014">
            <v>28.5</v>
          </cell>
          <cell r="BH3014">
            <v>24.782608695652172</v>
          </cell>
          <cell r="BI3014">
            <v>20</v>
          </cell>
          <cell r="BJ3014">
            <v>0</v>
          </cell>
        </row>
        <row r="3015">
          <cell r="D3015" t="str">
            <v>Katolícka univerzita v Ružomberku</v>
          </cell>
          <cell r="E3015" t="str">
            <v>Pedagogická fakulta</v>
          </cell>
          <cell r="AN3015">
            <v>2</v>
          </cell>
          <cell r="AO3015">
            <v>2</v>
          </cell>
          <cell r="AP3015">
            <v>0</v>
          </cell>
          <cell r="AQ3015">
            <v>0</v>
          </cell>
          <cell r="AR3015">
            <v>2</v>
          </cell>
          <cell r="BF3015">
            <v>3</v>
          </cell>
          <cell r="BG3015">
            <v>3.2700000000000005</v>
          </cell>
          <cell r="BH3015">
            <v>3.2700000000000005</v>
          </cell>
          <cell r="BI3015">
            <v>2</v>
          </cell>
          <cell r="BJ3015">
            <v>0</v>
          </cell>
        </row>
        <row r="3016">
          <cell r="D3016" t="str">
            <v>Katolícka univerzita v Ružomberku</v>
          </cell>
          <cell r="E3016" t="str">
            <v>Pedagogická fakulta</v>
          </cell>
          <cell r="AN3016">
            <v>1</v>
          </cell>
          <cell r="AO3016">
            <v>1</v>
          </cell>
          <cell r="AP3016">
            <v>0</v>
          </cell>
          <cell r="AQ3016">
            <v>0</v>
          </cell>
          <cell r="AR3016">
            <v>1</v>
          </cell>
          <cell r="BF3016">
            <v>1.5</v>
          </cell>
          <cell r="BG3016">
            <v>3.2249999999999996</v>
          </cell>
          <cell r="BH3016">
            <v>2.9465827338129493</v>
          </cell>
          <cell r="BI3016">
            <v>1</v>
          </cell>
          <cell r="BJ3016">
            <v>0</v>
          </cell>
        </row>
        <row r="3017">
          <cell r="D3017" t="str">
            <v>Katolícka univerzita v Ružomberku</v>
          </cell>
          <cell r="E3017" t="str">
            <v>Pedagogická fakulta</v>
          </cell>
          <cell r="AN3017">
            <v>0</v>
          </cell>
          <cell r="AO3017">
            <v>2</v>
          </cell>
          <cell r="AP3017">
            <v>0</v>
          </cell>
          <cell r="AQ3017">
            <v>0</v>
          </cell>
          <cell r="AR3017">
            <v>0</v>
          </cell>
          <cell r="BF3017">
            <v>0</v>
          </cell>
          <cell r="BG3017">
            <v>0</v>
          </cell>
          <cell r="BH3017">
            <v>0</v>
          </cell>
          <cell r="BI3017">
            <v>2</v>
          </cell>
          <cell r="BJ3017">
            <v>0</v>
          </cell>
        </row>
        <row r="3018">
          <cell r="D3018" t="str">
            <v>Katolícka univerzita v Ružomberku</v>
          </cell>
          <cell r="E3018" t="str">
            <v>Pedagogická fakulta</v>
          </cell>
          <cell r="AN3018">
            <v>1</v>
          </cell>
          <cell r="AO3018">
            <v>0</v>
          </cell>
          <cell r="AP3018">
            <v>0</v>
          </cell>
          <cell r="AQ3018">
            <v>0</v>
          </cell>
          <cell r="AR3018">
            <v>1</v>
          </cell>
          <cell r="BF3018">
            <v>3</v>
          </cell>
          <cell r="BG3018">
            <v>3.3000000000000003</v>
          </cell>
          <cell r="BH3018">
            <v>3.3000000000000003</v>
          </cell>
          <cell r="BI3018">
            <v>1</v>
          </cell>
          <cell r="BJ3018">
            <v>1</v>
          </cell>
        </row>
        <row r="3019">
          <cell r="D3019" t="str">
            <v>Technická univerzita v Košiciach</v>
          </cell>
          <cell r="E3019" t="str">
            <v>Fakulta materiálov, metalurgie a recyklácie</v>
          </cell>
          <cell r="AN3019">
            <v>0</v>
          </cell>
          <cell r="AO3019">
            <v>0</v>
          </cell>
          <cell r="AP3019">
            <v>0</v>
          </cell>
          <cell r="AQ3019">
            <v>0</v>
          </cell>
          <cell r="AR3019">
            <v>0</v>
          </cell>
          <cell r="BF3019">
            <v>0</v>
          </cell>
          <cell r="BG3019">
            <v>0</v>
          </cell>
          <cell r="BH3019">
            <v>0</v>
          </cell>
          <cell r="BI3019">
            <v>1</v>
          </cell>
          <cell r="BJ3019">
            <v>0</v>
          </cell>
        </row>
        <row r="3020">
          <cell r="D3020" t="str">
            <v>Technická univerzita v Košiciach</v>
          </cell>
          <cell r="E3020" t="str">
            <v>Fakulta materiálov, metalurgie a recyklácie</v>
          </cell>
          <cell r="AN3020">
            <v>9</v>
          </cell>
          <cell r="AO3020">
            <v>9</v>
          </cell>
          <cell r="AP3020">
            <v>9</v>
          </cell>
          <cell r="AQ3020">
            <v>9</v>
          </cell>
          <cell r="AR3020">
            <v>9</v>
          </cell>
          <cell r="BF3020">
            <v>13.5</v>
          </cell>
          <cell r="BG3020">
            <v>32.535000000000004</v>
          </cell>
          <cell r="BH3020">
            <v>32.535000000000004</v>
          </cell>
          <cell r="BI3020">
            <v>9</v>
          </cell>
          <cell r="BJ3020">
            <v>0</v>
          </cell>
        </row>
        <row r="3021">
          <cell r="D3021" t="str">
            <v>Technická univerzita v Košiciach</v>
          </cell>
          <cell r="E3021" t="str">
            <v>Fakulta materiálov, metalurgie a recyklácie</v>
          </cell>
          <cell r="AN3021">
            <v>10</v>
          </cell>
          <cell r="AO3021">
            <v>10</v>
          </cell>
          <cell r="AP3021">
            <v>10</v>
          </cell>
          <cell r="AQ3021">
            <v>10</v>
          </cell>
          <cell r="AR3021">
            <v>10</v>
          </cell>
          <cell r="BF3021">
            <v>15</v>
          </cell>
          <cell r="BG3021">
            <v>22.2</v>
          </cell>
          <cell r="BH3021">
            <v>22.2</v>
          </cell>
          <cell r="BI3021">
            <v>10</v>
          </cell>
          <cell r="BJ3021">
            <v>0</v>
          </cell>
        </row>
        <row r="3022">
          <cell r="D3022" t="str">
            <v>Technická univerzita v Košiciach</v>
          </cell>
          <cell r="E3022" t="str">
            <v>Fakulta materiálov, metalurgie a recyklácie</v>
          </cell>
          <cell r="AN3022">
            <v>9</v>
          </cell>
          <cell r="AO3022">
            <v>9</v>
          </cell>
          <cell r="AP3022">
            <v>9</v>
          </cell>
          <cell r="AQ3022">
            <v>9</v>
          </cell>
          <cell r="AR3022">
            <v>9</v>
          </cell>
          <cell r="BF3022">
            <v>13.5</v>
          </cell>
          <cell r="BG3022">
            <v>32.535000000000004</v>
          </cell>
          <cell r="BH3022">
            <v>32.535000000000004</v>
          </cell>
          <cell r="BI3022">
            <v>9</v>
          </cell>
          <cell r="BJ3022">
            <v>0</v>
          </cell>
        </row>
        <row r="3023">
          <cell r="D3023" t="str">
            <v>Technická univerzita v Košiciach</v>
          </cell>
          <cell r="E3023" t="str">
            <v>Fakulta materiálov, metalurgie a recyklácie</v>
          </cell>
          <cell r="AN3023">
            <v>14</v>
          </cell>
          <cell r="AO3023">
            <v>14</v>
          </cell>
          <cell r="AP3023">
            <v>14</v>
          </cell>
          <cell r="AQ3023">
            <v>14</v>
          </cell>
          <cell r="AR3023">
            <v>14</v>
          </cell>
          <cell r="BF3023">
            <v>21</v>
          </cell>
          <cell r="BG3023">
            <v>31.08</v>
          </cell>
          <cell r="BH3023">
            <v>31.08</v>
          </cell>
          <cell r="BI3023">
            <v>14</v>
          </cell>
          <cell r="BJ3023">
            <v>0</v>
          </cell>
        </row>
        <row r="3024">
          <cell r="D3024" t="str">
            <v>Technická univerzita v Košiciach</v>
          </cell>
          <cell r="E3024" t="str">
            <v>Fakulta materiálov, metalurgie a recyklácie</v>
          </cell>
          <cell r="AN3024">
            <v>6</v>
          </cell>
          <cell r="AO3024">
            <v>6</v>
          </cell>
          <cell r="AP3024">
            <v>6</v>
          </cell>
          <cell r="AQ3024">
            <v>6</v>
          </cell>
          <cell r="AR3024">
            <v>6</v>
          </cell>
          <cell r="BF3024">
            <v>5.4</v>
          </cell>
          <cell r="BG3024">
            <v>13.014000000000001</v>
          </cell>
          <cell r="BH3024">
            <v>13.014000000000001</v>
          </cell>
          <cell r="BI3024">
            <v>6</v>
          </cell>
          <cell r="BJ3024">
            <v>0</v>
          </cell>
        </row>
        <row r="3025">
          <cell r="D3025" t="str">
            <v>Technická univerzita v Košiciach</v>
          </cell>
          <cell r="E3025" t="str">
            <v>Fakulta materiálov, metalurgie a recyklácie</v>
          </cell>
          <cell r="AN3025">
            <v>0</v>
          </cell>
          <cell r="AO3025">
            <v>0</v>
          </cell>
          <cell r="AP3025">
            <v>0</v>
          </cell>
          <cell r="AQ3025">
            <v>0</v>
          </cell>
          <cell r="AR3025">
            <v>0</v>
          </cell>
          <cell r="BF3025">
            <v>0</v>
          </cell>
          <cell r="BG3025">
            <v>0</v>
          </cell>
          <cell r="BH3025">
            <v>0</v>
          </cell>
          <cell r="BI3025">
            <v>1</v>
          </cell>
          <cell r="BJ3025">
            <v>0</v>
          </cell>
        </row>
        <row r="3026">
          <cell r="D3026" t="str">
            <v>Technická univerzita v Košiciach</v>
          </cell>
          <cell r="E3026" t="str">
            <v>Fakulta materiálov, metalurgie a recyklácie</v>
          </cell>
          <cell r="AN3026">
            <v>5</v>
          </cell>
          <cell r="AO3026">
            <v>5</v>
          </cell>
          <cell r="AP3026">
            <v>0</v>
          </cell>
          <cell r="AQ3026">
            <v>0</v>
          </cell>
          <cell r="AR3026">
            <v>5</v>
          </cell>
          <cell r="BF3026">
            <v>3.8</v>
          </cell>
          <cell r="BG3026">
            <v>9.1579999999999995</v>
          </cell>
          <cell r="BH3026">
            <v>8.2654830508474575</v>
          </cell>
          <cell r="BI3026">
            <v>5</v>
          </cell>
          <cell r="BJ3026">
            <v>0</v>
          </cell>
        </row>
        <row r="3027">
          <cell r="D3027" t="str">
            <v>Technická univerzita v Košiciach</v>
          </cell>
          <cell r="E3027" t="str">
            <v>Fakulta baníctva, ekológie, riadenia a geotechnológií</v>
          </cell>
          <cell r="AN3027">
            <v>2</v>
          </cell>
          <cell r="AO3027">
            <v>0</v>
          </cell>
          <cell r="AP3027">
            <v>0</v>
          </cell>
          <cell r="AQ3027">
            <v>2</v>
          </cell>
          <cell r="AR3027">
            <v>2</v>
          </cell>
          <cell r="BF3027">
            <v>8</v>
          </cell>
          <cell r="BG3027">
            <v>17.04</v>
          </cell>
          <cell r="BH3027">
            <v>17.04</v>
          </cell>
          <cell r="BI3027">
            <v>2</v>
          </cell>
          <cell r="BJ3027">
            <v>2</v>
          </cell>
        </row>
        <row r="3028">
          <cell r="D3028" t="str">
            <v>Technická univerzita v Košiciach</v>
          </cell>
          <cell r="E3028" t="str">
            <v>Fakulta baníctva, ekológie, riadenia a geotechnológií</v>
          </cell>
          <cell r="AN3028">
            <v>0</v>
          </cell>
          <cell r="AO3028">
            <v>0</v>
          </cell>
          <cell r="AP3028">
            <v>0</v>
          </cell>
          <cell r="AQ3028">
            <v>0</v>
          </cell>
          <cell r="AR3028">
            <v>0</v>
          </cell>
          <cell r="BF3028">
            <v>0</v>
          </cell>
          <cell r="BG3028">
            <v>0</v>
          </cell>
          <cell r="BH3028">
            <v>0</v>
          </cell>
          <cell r="BI3028">
            <v>2</v>
          </cell>
          <cell r="BJ3028">
            <v>0</v>
          </cell>
        </row>
        <row r="3029">
          <cell r="D3029" t="str">
            <v>Technická univerzita v Košiciach</v>
          </cell>
          <cell r="E3029" t="str">
            <v>Fakulta baníctva, ekológie, riadenia a geotechnológií</v>
          </cell>
          <cell r="AN3029">
            <v>0</v>
          </cell>
          <cell r="AO3029">
            <v>0</v>
          </cell>
          <cell r="AP3029">
            <v>0</v>
          </cell>
          <cell r="AQ3029">
            <v>0</v>
          </cell>
          <cell r="AR3029">
            <v>0</v>
          </cell>
          <cell r="BF3029">
            <v>0</v>
          </cell>
          <cell r="BG3029">
            <v>0</v>
          </cell>
          <cell r="BH3029">
            <v>0</v>
          </cell>
          <cell r="BI3029">
            <v>5</v>
          </cell>
          <cell r="BJ3029">
            <v>0</v>
          </cell>
        </row>
        <row r="3030">
          <cell r="D3030" t="str">
            <v>Technická univerzita v Košiciach</v>
          </cell>
          <cell r="E3030" t="str">
            <v>Fakulta baníctva, ekológie, riadenia a geotechnológií</v>
          </cell>
          <cell r="AN3030">
            <v>0</v>
          </cell>
          <cell r="AO3030">
            <v>0</v>
          </cell>
          <cell r="AP3030">
            <v>0</v>
          </cell>
          <cell r="AQ3030">
            <v>0</v>
          </cell>
          <cell r="AR3030">
            <v>0</v>
          </cell>
          <cell r="BF3030">
            <v>0</v>
          </cell>
          <cell r="BG3030">
            <v>0</v>
          </cell>
          <cell r="BH3030">
            <v>0</v>
          </cell>
          <cell r="BI3030">
            <v>5</v>
          </cell>
          <cell r="BJ3030">
            <v>0</v>
          </cell>
        </row>
        <row r="3031">
          <cell r="D3031" t="str">
            <v>Technická univerzita v Košiciach</v>
          </cell>
          <cell r="E3031" t="str">
            <v>Fakulta baníctva, ekológie, riadenia a geotechnológií</v>
          </cell>
          <cell r="AN3031">
            <v>1</v>
          </cell>
          <cell r="AO3031">
            <v>0</v>
          </cell>
          <cell r="AP3031">
            <v>0</v>
          </cell>
          <cell r="AQ3031">
            <v>1</v>
          </cell>
          <cell r="AR3031">
            <v>1</v>
          </cell>
          <cell r="BF3031">
            <v>4</v>
          </cell>
          <cell r="BG3031">
            <v>8.52</v>
          </cell>
          <cell r="BH3031">
            <v>8.52</v>
          </cell>
          <cell r="BI3031">
            <v>1</v>
          </cell>
          <cell r="BJ3031">
            <v>1</v>
          </cell>
        </row>
        <row r="3032">
          <cell r="D3032" t="str">
            <v>Technická univerzita v Košiciach</v>
          </cell>
          <cell r="E3032" t="str">
            <v>Fakulta baníctva, ekológie, riadenia a geotechnológií</v>
          </cell>
          <cell r="AN3032">
            <v>1</v>
          </cell>
          <cell r="AO3032">
            <v>0</v>
          </cell>
          <cell r="AP3032">
            <v>0</v>
          </cell>
          <cell r="AQ3032">
            <v>1</v>
          </cell>
          <cell r="AR3032">
            <v>1</v>
          </cell>
          <cell r="BF3032">
            <v>4</v>
          </cell>
          <cell r="BG3032">
            <v>8.52</v>
          </cell>
          <cell r="BH3032">
            <v>8.52</v>
          </cell>
          <cell r="BI3032">
            <v>1</v>
          </cell>
          <cell r="BJ3032">
            <v>1</v>
          </cell>
        </row>
        <row r="3033">
          <cell r="D3033" t="str">
            <v>Technická univerzita v Košiciach</v>
          </cell>
          <cell r="E3033" t="str">
            <v>Fakulta baníctva, ekológie, riadenia a geotechnológií</v>
          </cell>
          <cell r="AN3033">
            <v>27</v>
          </cell>
          <cell r="AO3033">
            <v>27</v>
          </cell>
          <cell r="AP3033">
            <v>0</v>
          </cell>
          <cell r="AQ3033">
            <v>0</v>
          </cell>
          <cell r="AR3033">
            <v>27</v>
          </cell>
          <cell r="BF3033">
            <v>40.5</v>
          </cell>
          <cell r="BG3033">
            <v>59.94</v>
          </cell>
          <cell r="BH3033">
            <v>44.166315789473686</v>
          </cell>
          <cell r="BI3033">
            <v>27</v>
          </cell>
          <cell r="BJ3033">
            <v>0</v>
          </cell>
        </row>
        <row r="3034">
          <cell r="D3034" t="str">
            <v>Technická univerzita v Košiciach</v>
          </cell>
          <cell r="E3034" t="str">
            <v>Fakulta baníctva, ekológie, riadenia a geotechnológií</v>
          </cell>
          <cell r="AN3034">
            <v>1</v>
          </cell>
          <cell r="AO3034">
            <v>0</v>
          </cell>
          <cell r="AP3034">
            <v>0</v>
          </cell>
          <cell r="AQ3034">
            <v>1</v>
          </cell>
          <cell r="AR3034">
            <v>1</v>
          </cell>
          <cell r="BF3034">
            <v>4</v>
          </cell>
          <cell r="BG3034">
            <v>8.52</v>
          </cell>
          <cell r="BH3034">
            <v>8.52</v>
          </cell>
          <cell r="BI3034">
            <v>1</v>
          </cell>
          <cell r="BJ3034">
            <v>1</v>
          </cell>
        </row>
        <row r="3035">
          <cell r="D3035" t="str">
            <v>Technická univerzita v Košiciach</v>
          </cell>
          <cell r="E3035" t="str">
            <v>Fakulta baníctva, ekológie, riadenia a geotechnológií</v>
          </cell>
          <cell r="AN3035">
            <v>40</v>
          </cell>
          <cell r="AO3035">
            <v>43</v>
          </cell>
          <cell r="AP3035">
            <v>0</v>
          </cell>
          <cell r="AQ3035">
            <v>0</v>
          </cell>
          <cell r="AR3035">
            <v>40</v>
          </cell>
          <cell r="BF3035">
            <v>60</v>
          </cell>
          <cell r="BG3035">
            <v>88.8</v>
          </cell>
          <cell r="BH3035">
            <v>74.591999999999999</v>
          </cell>
          <cell r="BI3035">
            <v>43</v>
          </cell>
          <cell r="BJ3035">
            <v>0</v>
          </cell>
        </row>
        <row r="3036">
          <cell r="D3036" t="str">
            <v>Technická univerzita v Košiciach</v>
          </cell>
          <cell r="E3036" t="str">
            <v>Fakulta baníctva, ekológie, riadenia a geotechnológií</v>
          </cell>
          <cell r="AN3036">
            <v>10</v>
          </cell>
          <cell r="AO3036">
            <v>10</v>
          </cell>
          <cell r="AP3036">
            <v>10</v>
          </cell>
          <cell r="AQ3036">
            <v>10</v>
          </cell>
          <cell r="AR3036">
            <v>10</v>
          </cell>
          <cell r="BF3036">
            <v>15</v>
          </cell>
          <cell r="BG3036">
            <v>22.2</v>
          </cell>
          <cell r="BH3036">
            <v>22.2</v>
          </cell>
          <cell r="BI3036">
            <v>10</v>
          </cell>
          <cell r="BJ3036">
            <v>0</v>
          </cell>
        </row>
        <row r="3037">
          <cell r="D3037" t="str">
            <v>Technická univerzita v Košiciach</v>
          </cell>
          <cell r="E3037" t="str">
            <v>Fakulta baníctva, ekológie, riadenia a geotechnológií</v>
          </cell>
          <cell r="AN3037">
            <v>9</v>
          </cell>
          <cell r="AO3037">
            <v>9</v>
          </cell>
          <cell r="AP3037">
            <v>0</v>
          </cell>
          <cell r="AQ3037">
            <v>0</v>
          </cell>
          <cell r="AR3037">
            <v>9</v>
          </cell>
          <cell r="BF3037">
            <v>13.5</v>
          </cell>
          <cell r="BG3037">
            <v>19.98</v>
          </cell>
          <cell r="BH3037">
            <v>16.702031250000001</v>
          </cell>
          <cell r="BI3037">
            <v>9</v>
          </cell>
          <cell r="BJ3037">
            <v>0</v>
          </cell>
        </row>
        <row r="3038">
          <cell r="D3038" t="str">
            <v>Technická univerzita v Košiciach</v>
          </cell>
          <cell r="E3038" t="str">
            <v>Fakulta baníctva, ekológie, riadenia a geotechnológií</v>
          </cell>
          <cell r="AN3038">
            <v>9</v>
          </cell>
          <cell r="AO3038">
            <v>9</v>
          </cell>
          <cell r="AP3038">
            <v>0</v>
          </cell>
          <cell r="AQ3038">
            <v>0</v>
          </cell>
          <cell r="AR3038">
            <v>9</v>
          </cell>
          <cell r="BF3038">
            <v>13.5</v>
          </cell>
          <cell r="BG3038">
            <v>19.98</v>
          </cell>
          <cell r="BH3038">
            <v>16.650000000000002</v>
          </cell>
          <cell r="BI3038">
            <v>9</v>
          </cell>
          <cell r="BJ3038">
            <v>0</v>
          </cell>
        </row>
        <row r="3039">
          <cell r="D3039" t="str">
            <v>Technická univerzita v Košiciach</v>
          </cell>
          <cell r="E3039" t="str">
            <v>Fakulta baníctva, ekológie, riadenia a geotechnológií</v>
          </cell>
          <cell r="AN3039">
            <v>33</v>
          </cell>
          <cell r="AO3039">
            <v>33</v>
          </cell>
          <cell r="AP3039">
            <v>0</v>
          </cell>
          <cell r="AQ3039">
            <v>0</v>
          </cell>
          <cell r="AR3039">
            <v>33</v>
          </cell>
          <cell r="BF3039">
            <v>49.5</v>
          </cell>
          <cell r="BG3039">
            <v>74.25</v>
          </cell>
          <cell r="BH3039">
            <v>48.548076923076927</v>
          </cell>
          <cell r="BI3039">
            <v>33</v>
          </cell>
          <cell r="BJ3039">
            <v>0</v>
          </cell>
        </row>
        <row r="3040">
          <cell r="D3040" t="str">
            <v>Technická univerzita v Košiciach</v>
          </cell>
          <cell r="E3040" t="str">
            <v>Fakulta baníctva, ekológie, riadenia a geotechnológií</v>
          </cell>
          <cell r="AN3040">
            <v>7</v>
          </cell>
          <cell r="AO3040">
            <v>7</v>
          </cell>
          <cell r="AP3040">
            <v>0</v>
          </cell>
          <cell r="AQ3040">
            <v>0</v>
          </cell>
          <cell r="AR3040">
            <v>7</v>
          </cell>
          <cell r="BF3040">
            <v>10.5</v>
          </cell>
          <cell r="BG3040">
            <v>15.54</v>
          </cell>
          <cell r="BH3040">
            <v>12.432</v>
          </cell>
          <cell r="BI3040">
            <v>7</v>
          </cell>
          <cell r="BJ3040">
            <v>0</v>
          </cell>
        </row>
        <row r="3041">
          <cell r="D3041" t="str">
            <v>Technická univerzita v Košiciach</v>
          </cell>
          <cell r="E3041" t="str">
            <v>Fakulta baníctva, ekológie, riadenia a geotechnológií</v>
          </cell>
          <cell r="AN3041">
            <v>4</v>
          </cell>
          <cell r="AO3041">
            <v>5</v>
          </cell>
          <cell r="AP3041">
            <v>5</v>
          </cell>
          <cell r="AQ3041">
            <v>4</v>
          </cell>
          <cell r="AR3041">
            <v>4</v>
          </cell>
          <cell r="BF3041">
            <v>6</v>
          </cell>
          <cell r="BG3041">
            <v>8.879999999999999</v>
          </cell>
          <cell r="BH3041">
            <v>8.879999999999999</v>
          </cell>
          <cell r="BI3041">
            <v>5</v>
          </cell>
          <cell r="BJ3041">
            <v>0</v>
          </cell>
        </row>
        <row r="3042">
          <cell r="D3042" t="str">
            <v>Technická univerzita v Košiciach</v>
          </cell>
          <cell r="E3042" t="str">
            <v>Fakulta baníctva, ekológie, riadenia a geotechnológií</v>
          </cell>
          <cell r="AN3042">
            <v>11</v>
          </cell>
          <cell r="AO3042">
            <v>11</v>
          </cell>
          <cell r="AP3042">
            <v>0</v>
          </cell>
          <cell r="AQ3042">
            <v>0</v>
          </cell>
          <cell r="AR3042">
            <v>11</v>
          </cell>
          <cell r="BF3042">
            <v>16.5</v>
          </cell>
          <cell r="BG3042">
            <v>24.419999999999998</v>
          </cell>
          <cell r="BH3042">
            <v>20.413593749999997</v>
          </cell>
          <cell r="BI3042">
            <v>11</v>
          </cell>
          <cell r="BJ3042">
            <v>0</v>
          </cell>
        </row>
        <row r="3043">
          <cell r="D3043" t="str">
            <v>Technická univerzita v Košiciach</v>
          </cell>
          <cell r="E3043" t="str">
            <v>Fakulta baníctva, ekológie, riadenia a geotechnológií</v>
          </cell>
          <cell r="AN3043">
            <v>44</v>
          </cell>
          <cell r="AO3043">
            <v>44</v>
          </cell>
          <cell r="AP3043">
            <v>0</v>
          </cell>
          <cell r="AQ3043">
            <v>0</v>
          </cell>
          <cell r="AR3043">
            <v>44</v>
          </cell>
          <cell r="BF3043">
            <v>35</v>
          </cell>
          <cell r="BG3043">
            <v>51.8</v>
          </cell>
          <cell r="BH3043">
            <v>45.831275720164605</v>
          </cell>
          <cell r="BI3043">
            <v>44</v>
          </cell>
          <cell r="BJ3043">
            <v>0</v>
          </cell>
        </row>
        <row r="3044">
          <cell r="D3044" t="str">
            <v>Technická univerzita v Košiciach</v>
          </cell>
          <cell r="E3044" t="str">
            <v>Fakulta baníctva, ekológie, riadenia a geotechnológií</v>
          </cell>
          <cell r="AN3044">
            <v>1</v>
          </cell>
          <cell r="AO3044">
            <v>1</v>
          </cell>
          <cell r="AP3044">
            <v>1</v>
          </cell>
          <cell r="AQ3044">
            <v>1</v>
          </cell>
          <cell r="AR3044">
            <v>1</v>
          </cell>
          <cell r="BF3044">
            <v>1</v>
          </cell>
          <cell r="BG3044">
            <v>1.48</v>
          </cell>
          <cell r="BH3044">
            <v>1.48</v>
          </cell>
          <cell r="BI3044">
            <v>1</v>
          </cell>
          <cell r="BJ3044">
            <v>0</v>
          </cell>
        </row>
        <row r="3045">
          <cell r="D3045" t="str">
            <v>Technická univerzita v Košiciach</v>
          </cell>
          <cell r="E3045" t="str">
            <v>Fakulta baníctva, ekológie, riadenia a geotechnológií</v>
          </cell>
          <cell r="AN3045">
            <v>4</v>
          </cell>
          <cell r="AO3045">
            <v>4</v>
          </cell>
          <cell r="AP3045">
            <v>4</v>
          </cell>
          <cell r="AQ3045">
            <v>4</v>
          </cell>
          <cell r="AR3045">
            <v>4</v>
          </cell>
          <cell r="BF3045">
            <v>4</v>
          </cell>
          <cell r="BG3045">
            <v>5.92</v>
          </cell>
          <cell r="BH3045">
            <v>5.7756097560975608</v>
          </cell>
          <cell r="BI3045">
            <v>4</v>
          </cell>
          <cell r="BJ3045">
            <v>0</v>
          </cell>
        </row>
        <row r="3046">
          <cell r="D3046" t="str">
            <v>Technická univerzita v Košiciach</v>
          </cell>
          <cell r="E3046" t="str">
            <v>Fakulta baníctva, ekológie, riadenia a geotechnológií</v>
          </cell>
          <cell r="AN3046">
            <v>1</v>
          </cell>
          <cell r="AO3046">
            <v>0</v>
          </cell>
          <cell r="AP3046">
            <v>0</v>
          </cell>
          <cell r="AQ3046">
            <v>0</v>
          </cell>
          <cell r="AR3046">
            <v>0</v>
          </cell>
          <cell r="BF3046">
            <v>0</v>
          </cell>
          <cell r="BG3046">
            <v>0</v>
          </cell>
          <cell r="BH3046">
            <v>0</v>
          </cell>
          <cell r="BI3046">
            <v>10</v>
          </cell>
          <cell r="BJ3046">
            <v>0</v>
          </cell>
        </row>
        <row r="3047">
          <cell r="D3047" t="str">
            <v>Technická univerzita v Košiciach</v>
          </cell>
          <cell r="E3047" t="str">
            <v>Fakulta baníctva, ekológie, riadenia a geotechnológií</v>
          </cell>
          <cell r="AN3047">
            <v>7</v>
          </cell>
          <cell r="AO3047">
            <v>7</v>
          </cell>
          <cell r="AP3047">
            <v>7</v>
          </cell>
          <cell r="AQ3047">
            <v>7</v>
          </cell>
          <cell r="AR3047">
            <v>7</v>
          </cell>
          <cell r="BF3047">
            <v>5.1999999999999993</v>
          </cell>
          <cell r="BG3047">
            <v>7.6959999999999988</v>
          </cell>
          <cell r="BH3047">
            <v>7.6959999999999988</v>
          </cell>
          <cell r="BI3047">
            <v>7</v>
          </cell>
          <cell r="BJ3047">
            <v>0</v>
          </cell>
        </row>
        <row r="3048">
          <cell r="D3048" t="str">
            <v>Technická univerzita v Košiciach</v>
          </cell>
          <cell r="E3048" t="str">
            <v>Fakulta baníctva, ekológie, riadenia a geotechnológií</v>
          </cell>
          <cell r="AN3048">
            <v>0</v>
          </cell>
          <cell r="AO3048">
            <v>0</v>
          </cell>
          <cell r="AP3048">
            <v>0</v>
          </cell>
          <cell r="AQ3048">
            <v>0</v>
          </cell>
          <cell r="AR3048">
            <v>0</v>
          </cell>
          <cell r="BF3048">
            <v>0</v>
          </cell>
          <cell r="BG3048">
            <v>0</v>
          </cell>
          <cell r="BH3048">
            <v>0</v>
          </cell>
          <cell r="BI3048">
            <v>5</v>
          </cell>
          <cell r="BJ3048">
            <v>0</v>
          </cell>
        </row>
        <row r="3049">
          <cell r="D3049" t="str">
            <v>Technická univerzita v Košiciach</v>
          </cell>
          <cell r="E3049" t="str">
            <v>Fakulta baníctva, ekológie, riadenia a geotechnológií</v>
          </cell>
          <cell r="AN3049">
            <v>0</v>
          </cell>
          <cell r="AO3049">
            <v>0</v>
          </cell>
          <cell r="AP3049">
            <v>0</v>
          </cell>
          <cell r="AQ3049">
            <v>0</v>
          </cell>
          <cell r="AR3049">
            <v>0</v>
          </cell>
          <cell r="BF3049">
            <v>0</v>
          </cell>
          <cell r="BG3049">
            <v>0</v>
          </cell>
          <cell r="BH3049">
            <v>0</v>
          </cell>
          <cell r="BI3049">
            <v>8</v>
          </cell>
          <cell r="BJ3049">
            <v>0</v>
          </cell>
        </row>
        <row r="3050">
          <cell r="D3050" t="str">
            <v>Technická univerzita v Košiciach</v>
          </cell>
          <cell r="E3050" t="str">
            <v>Stavebná fakulta</v>
          </cell>
          <cell r="AN3050">
            <v>0</v>
          </cell>
          <cell r="AO3050">
            <v>0</v>
          </cell>
          <cell r="AP3050">
            <v>0</v>
          </cell>
          <cell r="AQ3050">
            <v>0</v>
          </cell>
          <cell r="AR3050">
            <v>0</v>
          </cell>
          <cell r="BF3050">
            <v>0</v>
          </cell>
          <cell r="BG3050">
            <v>0</v>
          </cell>
          <cell r="BH3050">
            <v>0</v>
          </cell>
          <cell r="BI3050">
            <v>4</v>
          </cell>
          <cell r="BJ3050">
            <v>0</v>
          </cell>
        </row>
        <row r="3051">
          <cell r="D3051" t="str">
            <v>Technická univerzita v Košiciach</v>
          </cell>
          <cell r="E3051" t="str">
            <v>Stavebná fakulta</v>
          </cell>
          <cell r="AN3051">
            <v>58</v>
          </cell>
          <cell r="AO3051">
            <v>60</v>
          </cell>
          <cell r="AP3051">
            <v>0</v>
          </cell>
          <cell r="AQ3051">
            <v>0</v>
          </cell>
          <cell r="AR3051">
            <v>58</v>
          </cell>
          <cell r="BF3051">
            <v>87</v>
          </cell>
          <cell r="BG3051">
            <v>128.76</v>
          </cell>
          <cell r="BH3051">
            <v>110.36571428571429</v>
          </cell>
          <cell r="BI3051">
            <v>60</v>
          </cell>
          <cell r="BJ3051">
            <v>0</v>
          </cell>
        </row>
        <row r="3052">
          <cell r="D3052" t="str">
            <v>Technická univerzita v Košiciach</v>
          </cell>
          <cell r="E3052" t="str">
            <v>Stavebná fakulta</v>
          </cell>
          <cell r="AN3052">
            <v>21</v>
          </cell>
          <cell r="AO3052">
            <v>21</v>
          </cell>
          <cell r="AP3052">
            <v>0</v>
          </cell>
          <cell r="AQ3052">
            <v>0</v>
          </cell>
          <cell r="AR3052">
            <v>21</v>
          </cell>
          <cell r="BF3052">
            <v>31.5</v>
          </cell>
          <cell r="BG3052">
            <v>46.62</v>
          </cell>
          <cell r="BH3052">
            <v>38.143636363636361</v>
          </cell>
          <cell r="BI3052">
            <v>21</v>
          </cell>
          <cell r="BJ3052">
            <v>0</v>
          </cell>
        </row>
        <row r="3053">
          <cell r="D3053" t="str">
            <v>Technická univerzita v Košiciach</v>
          </cell>
          <cell r="E3053" t="str">
            <v>Stavebná fakulta</v>
          </cell>
          <cell r="AN3053">
            <v>17</v>
          </cell>
          <cell r="AO3053">
            <v>17</v>
          </cell>
          <cell r="AP3053">
            <v>17</v>
          </cell>
          <cell r="AQ3053">
            <v>17</v>
          </cell>
          <cell r="AR3053">
            <v>17</v>
          </cell>
          <cell r="BF3053">
            <v>25.5</v>
          </cell>
          <cell r="BG3053">
            <v>37.74</v>
          </cell>
          <cell r="BH3053">
            <v>37.74</v>
          </cell>
          <cell r="BI3053">
            <v>17</v>
          </cell>
          <cell r="BJ3053">
            <v>0</v>
          </cell>
        </row>
        <row r="3054">
          <cell r="D3054" t="str">
            <v>Technická univerzita v Košiciach</v>
          </cell>
          <cell r="E3054" t="str">
            <v>Stavebná fakulta</v>
          </cell>
          <cell r="AN3054">
            <v>5</v>
          </cell>
          <cell r="AO3054">
            <v>5</v>
          </cell>
          <cell r="AP3054">
            <v>5</v>
          </cell>
          <cell r="AQ3054">
            <v>5</v>
          </cell>
          <cell r="AR3054">
            <v>5</v>
          </cell>
          <cell r="BF3054">
            <v>7.5</v>
          </cell>
          <cell r="BG3054">
            <v>11.1</v>
          </cell>
          <cell r="BH3054">
            <v>11.1</v>
          </cell>
          <cell r="BI3054">
            <v>5</v>
          </cell>
          <cell r="BJ3054">
            <v>0</v>
          </cell>
        </row>
        <row r="3055">
          <cell r="D3055" t="str">
            <v>Technická univerzita v Košiciach</v>
          </cell>
          <cell r="E3055" t="str">
            <v>Stavebná fakulta</v>
          </cell>
          <cell r="AN3055">
            <v>4</v>
          </cell>
          <cell r="AO3055">
            <v>4</v>
          </cell>
          <cell r="AP3055">
            <v>4</v>
          </cell>
          <cell r="AQ3055">
            <v>4</v>
          </cell>
          <cell r="AR3055">
            <v>4</v>
          </cell>
          <cell r="BF3055">
            <v>4</v>
          </cell>
          <cell r="BG3055">
            <v>5.92</v>
          </cell>
          <cell r="BH3055">
            <v>5.92</v>
          </cell>
          <cell r="BI3055">
            <v>4</v>
          </cell>
          <cell r="BJ3055">
            <v>0</v>
          </cell>
        </row>
        <row r="3056">
          <cell r="D3056" t="str">
            <v>Technická univerzita v Košiciach</v>
          </cell>
          <cell r="E3056" t="str">
            <v>Stavebná fakulta</v>
          </cell>
          <cell r="AN3056">
            <v>0</v>
          </cell>
          <cell r="AO3056">
            <v>1</v>
          </cell>
          <cell r="AP3056">
            <v>1</v>
          </cell>
          <cell r="AQ3056">
            <v>0</v>
          </cell>
          <cell r="AR3056">
            <v>0</v>
          </cell>
          <cell r="BF3056">
            <v>0</v>
          </cell>
          <cell r="BG3056">
            <v>0</v>
          </cell>
          <cell r="BH3056">
            <v>0</v>
          </cell>
          <cell r="BI3056">
            <v>1</v>
          </cell>
          <cell r="BJ3056">
            <v>0</v>
          </cell>
        </row>
        <row r="3057">
          <cell r="D3057" t="str">
            <v>Technická univerzita v Košiciach</v>
          </cell>
          <cell r="E3057" t="str">
            <v>Fakulta výrobných technológií so sídlom v Prešove</v>
          </cell>
          <cell r="AN3057">
            <v>0</v>
          </cell>
          <cell r="AO3057">
            <v>0</v>
          </cell>
          <cell r="AP3057">
            <v>0</v>
          </cell>
          <cell r="AQ3057">
            <v>0</v>
          </cell>
          <cell r="AR3057">
            <v>0</v>
          </cell>
          <cell r="BF3057">
            <v>0</v>
          </cell>
          <cell r="BG3057">
            <v>0</v>
          </cell>
          <cell r="BH3057">
            <v>0</v>
          </cell>
          <cell r="BI3057">
            <v>13</v>
          </cell>
          <cell r="BJ3057">
            <v>0</v>
          </cell>
        </row>
        <row r="3058">
          <cell r="D3058" t="str">
            <v>Technická univerzita v Košiciach</v>
          </cell>
          <cell r="E3058" t="str">
            <v>Fakulta výrobných technológií so sídlom v Prešove</v>
          </cell>
          <cell r="AN3058">
            <v>39</v>
          </cell>
          <cell r="AO3058">
            <v>40</v>
          </cell>
          <cell r="AP3058">
            <v>0</v>
          </cell>
          <cell r="AQ3058">
            <v>0</v>
          </cell>
          <cell r="AR3058">
            <v>39</v>
          </cell>
          <cell r="BF3058">
            <v>58.5</v>
          </cell>
          <cell r="BG3058">
            <v>86.58</v>
          </cell>
          <cell r="BH3058">
            <v>79.744736842105254</v>
          </cell>
          <cell r="BI3058">
            <v>40</v>
          </cell>
          <cell r="BJ3058">
            <v>0</v>
          </cell>
        </row>
        <row r="3059">
          <cell r="D3059" t="str">
            <v>Technická univerzita v Košiciach</v>
          </cell>
          <cell r="E3059" t="str">
            <v>Fakulta výrobných technológií so sídlom v Prešove</v>
          </cell>
          <cell r="AN3059">
            <v>3</v>
          </cell>
          <cell r="AO3059">
            <v>0</v>
          </cell>
          <cell r="AP3059">
            <v>0</v>
          </cell>
          <cell r="AQ3059">
            <v>3</v>
          </cell>
          <cell r="AR3059">
            <v>3</v>
          </cell>
          <cell r="BF3059">
            <v>12</v>
          </cell>
          <cell r="BG3059">
            <v>25.56</v>
          </cell>
          <cell r="BH3059">
            <v>25.56</v>
          </cell>
          <cell r="BI3059">
            <v>3</v>
          </cell>
          <cell r="BJ3059">
            <v>3</v>
          </cell>
        </row>
        <row r="3060">
          <cell r="D3060" t="str">
            <v>Technická univerzita v Košiciach</v>
          </cell>
          <cell r="E3060" t="str">
            <v>Fakulta výrobných technológií so sídlom v Prešove</v>
          </cell>
          <cell r="AN3060">
            <v>35</v>
          </cell>
          <cell r="AO3060">
            <v>35</v>
          </cell>
          <cell r="AP3060">
            <v>35</v>
          </cell>
          <cell r="AQ3060">
            <v>35</v>
          </cell>
          <cell r="AR3060">
            <v>35</v>
          </cell>
          <cell r="BF3060">
            <v>52.5</v>
          </cell>
          <cell r="BG3060">
            <v>77.7</v>
          </cell>
          <cell r="BH3060">
            <v>73.129411764705878</v>
          </cell>
          <cell r="BI3060">
            <v>35</v>
          </cell>
          <cell r="BJ3060">
            <v>0</v>
          </cell>
        </row>
        <row r="3061">
          <cell r="D3061" t="str">
            <v>Technická univerzita v Košiciach</v>
          </cell>
          <cell r="E3061" t="str">
            <v>Fakulta výrobných technológií so sídlom v Prešove</v>
          </cell>
          <cell r="AN3061">
            <v>0</v>
          </cell>
          <cell r="AO3061">
            <v>30</v>
          </cell>
          <cell r="AP3061">
            <v>0</v>
          </cell>
          <cell r="AQ3061">
            <v>0</v>
          </cell>
          <cell r="AR3061">
            <v>0</v>
          </cell>
          <cell r="BF3061">
            <v>0</v>
          </cell>
          <cell r="BG3061">
            <v>0</v>
          </cell>
          <cell r="BH3061">
            <v>0</v>
          </cell>
          <cell r="BI3061">
            <v>30</v>
          </cell>
          <cell r="BJ3061">
            <v>0</v>
          </cell>
        </row>
        <row r="3062">
          <cell r="D3062" t="str">
            <v>Technická univerzita v Košiciach</v>
          </cell>
          <cell r="E3062" t="str">
            <v>Fakulta výrobných technológií so sídlom v Prešove</v>
          </cell>
          <cell r="AN3062">
            <v>27</v>
          </cell>
          <cell r="AO3062">
            <v>27</v>
          </cell>
          <cell r="AP3062">
            <v>27</v>
          </cell>
          <cell r="AQ3062">
            <v>27</v>
          </cell>
          <cell r="AR3062">
            <v>27</v>
          </cell>
          <cell r="BF3062">
            <v>40.5</v>
          </cell>
          <cell r="BG3062">
            <v>59.94</v>
          </cell>
          <cell r="BH3062">
            <v>59.94</v>
          </cell>
          <cell r="BI3062">
            <v>27</v>
          </cell>
          <cell r="BJ3062">
            <v>0</v>
          </cell>
        </row>
        <row r="3063">
          <cell r="D3063" t="str">
            <v>Technická univerzita v Košiciach</v>
          </cell>
          <cell r="E3063" t="str">
            <v>Fakulta výrobných technológií so sídlom v Prešove</v>
          </cell>
          <cell r="AN3063">
            <v>6</v>
          </cell>
          <cell r="AO3063">
            <v>6</v>
          </cell>
          <cell r="AP3063">
            <v>6</v>
          </cell>
          <cell r="AQ3063">
            <v>6</v>
          </cell>
          <cell r="AR3063">
            <v>6</v>
          </cell>
          <cell r="BF3063">
            <v>6</v>
          </cell>
          <cell r="BG3063">
            <v>8.879999999999999</v>
          </cell>
          <cell r="BH3063">
            <v>8.879999999999999</v>
          </cell>
          <cell r="BI3063">
            <v>6</v>
          </cell>
          <cell r="BJ3063">
            <v>0</v>
          </cell>
        </row>
        <row r="3064">
          <cell r="D3064" t="str">
            <v>Technická univerzita v Košiciach</v>
          </cell>
          <cell r="E3064" t="str">
            <v>Letecká fakulta</v>
          </cell>
          <cell r="AN3064">
            <v>0</v>
          </cell>
          <cell r="AO3064">
            <v>0</v>
          </cell>
          <cell r="AP3064">
            <v>0</v>
          </cell>
          <cell r="AQ3064">
            <v>0</v>
          </cell>
          <cell r="AR3064">
            <v>0</v>
          </cell>
          <cell r="BF3064">
            <v>0</v>
          </cell>
          <cell r="BG3064">
            <v>0</v>
          </cell>
          <cell r="BH3064">
            <v>0</v>
          </cell>
          <cell r="BI3064">
            <v>1</v>
          </cell>
          <cell r="BJ3064">
            <v>0</v>
          </cell>
        </row>
        <row r="3065">
          <cell r="D3065" t="str">
            <v>Technická univerzita v Košiciach</v>
          </cell>
          <cell r="E3065" t="str">
            <v>Letecká fakulta</v>
          </cell>
          <cell r="AN3065">
            <v>1</v>
          </cell>
          <cell r="AO3065">
            <v>0</v>
          </cell>
          <cell r="AP3065">
            <v>0</v>
          </cell>
          <cell r="AQ3065">
            <v>1</v>
          </cell>
          <cell r="AR3065">
            <v>1</v>
          </cell>
          <cell r="BF3065">
            <v>4</v>
          </cell>
          <cell r="BG3065">
            <v>8.52</v>
          </cell>
          <cell r="BH3065">
            <v>8.52</v>
          </cell>
          <cell r="BI3065">
            <v>1</v>
          </cell>
          <cell r="BJ3065">
            <v>1</v>
          </cell>
        </row>
        <row r="3066">
          <cell r="D3066" t="str">
            <v>Technická univerzita v Košiciach</v>
          </cell>
          <cell r="E3066" t="str">
            <v>Letecká fakulta</v>
          </cell>
          <cell r="AN3066">
            <v>15</v>
          </cell>
          <cell r="AO3066">
            <v>17</v>
          </cell>
          <cell r="AP3066">
            <v>17</v>
          </cell>
          <cell r="AQ3066">
            <v>15</v>
          </cell>
          <cell r="AR3066">
            <v>15</v>
          </cell>
          <cell r="BF3066">
            <v>22.5</v>
          </cell>
          <cell r="BG3066">
            <v>33.299999999999997</v>
          </cell>
          <cell r="BH3066">
            <v>33.299999999999997</v>
          </cell>
          <cell r="BI3066">
            <v>17</v>
          </cell>
          <cell r="BJ3066">
            <v>0</v>
          </cell>
        </row>
        <row r="3067">
          <cell r="D3067" t="str">
            <v>Technická univerzita v Košiciach</v>
          </cell>
          <cell r="E3067" t="str">
            <v>Letecká fakulta</v>
          </cell>
          <cell r="AN3067">
            <v>16</v>
          </cell>
          <cell r="AO3067">
            <v>18</v>
          </cell>
          <cell r="AP3067">
            <v>0</v>
          </cell>
          <cell r="AQ3067">
            <v>0</v>
          </cell>
          <cell r="AR3067">
            <v>16</v>
          </cell>
          <cell r="BF3067">
            <v>24</v>
          </cell>
          <cell r="BG3067">
            <v>35.519999999999996</v>
          </cell>
          <cell r="BH3067">
            <v>28.415999999999997</v>
          </cell>
          <cell r="BI3067">
            <v>18</v>
          </cell>
          <cell r="BJ3067">
            <v>0</v>
          </cell>
        </row>
        <row r="3068">
          <cell r="D3068" t="str">
            <v>Technická univerzita v Košiciach</v>
          </cell>
          <cell r="E3068" t="str">
            <v>Ekonomická fakulta</v>
          </cell>
          <cell r="AN3068">
            <v>0</v>
          </cell>
          <cell r="AO3068">
            <v>14</v>
          </cell>
          <cell r="AP3068">
            <v>0</v>
          </cell>
          <cell r="AQ3068">
            <v>0</v>
          </cell>
          <cell r="AR3068">
            <v>0</v>
          </cell>
          <cell r="BF3068">
            <v>0</v>
          </cell>
          <cell r="BG3068">
            <v>0</v>
          </cell>
          <cell r="BH3068">
            <v>0</v>
          </cell>
          <cell r="BI3068">
            <v>14</v>
          </cell>
          <cell r="BJ3068">
            <v>0</v>
          </cell>
        </row>
        <row r="3069">
          <cell r="D3069" t="str">
            <v>Technická univerzita v Košiciach</v>
          </cell>
          <cell r="E3069" t="str">
            <v>Ekonomická fakulta</v>
          </cell>
          <cell r="AN3069">
            <v>0</v>
          </cell>
          <cell r="AO3069">
            <v>0</v>
          </cell>
          <cell r="AP3069">
            <v>0</v>
          </cell>
          <cell r="AQ3069">
            <v>0</v>
          </cell>
          <cell r="AR3069">
            <v>0</v>
          </cell>
          <cell r="BF3069">
            <v>0</v>
          </cell>
          <cell r="BG3069">
            <v>0</v>
          </cell>
          <cell r="BH3069">
            <v>0</v>
          </cell>
          <cell r="BI3069">
            <v>10</v>
          </cell>
          <cell r="BJ3069">
            <v>0</v>
          </cell>
        </row>
        <row r="3070">
          <cell r="D3070" t="str">
            <v>Technická univerzita v Košiciach</v>
          </cell>
          <cell r="E3070" t="str">
            <v>Ekonomická fakulta</v>
          </cell>
          <cell r="AN3070">
            <v>0</v>
          </cell>
          <cell r="AO3070">
            <v>20</v>
          </cell>
          <cell r="AP3070">
            <v>0</v>
          </cell>
          <cell r="AQ3070">
            <v>0</v>
          </cell>
          <cell r="AR3070">
            <v>0</v>
          </cell>
          <cell r="BF3070">
            <v>0</v>
          </cell>
          <cell r="BG3070">
            <v>0</v>
          </cell>
          <cell r="BH3070">
            <v>0</v>
          </cell>
          <cell r="BI3070">
            <v>20</v>
          </cell>
          <cell r="BJ3070">
            <v>0</v>
          </cell>
        </row>
        <row r="3071">
          <cell r="D3071" t="str">
            <v>Technická univerzita v Košiciach</v>
          </cell>
          <cell r="E3071" t="str">
            <v>Ekonomická fakulta</v>
          </cell>
          <cell r="AN3071">
            <v>0</v>
          </cell>
          <cell r="AO3071">
            <v>14</v>
          </cell>
          <cell r="AP3071">
            <v>0</v>
          </cell>
          <cell r="AQ3071">
            <v>0</v>
          </cell>
          <cell r="AR3071">
            <v>0</v>
          </cell>
          <cell r="BF3071">
            <v>0</v>
          </cell>
          <cell r="BG3071">
            <v>0</v>
          </cell>
          <cell r="BH3071">
            <v>0</v>
          </cell>
          <cell r="BI3071">
            <v>14</v>
          </cell>
          <cell r="BJ3071">
            <v>0</v>
          </cell>
        </row>
        <row r="3072">
          <cell r="D3072" t="str">
            <v>Slovenská zdravotnícka univerzita v Bratislave</v>
          </cell>
          <cell r="E3072" t="str">
            <v>Fakulta zdravotníctva so sídlom v Banskej Bystrici</v>
          </cell>
          <cell r="AN3072">
            <v>26</v>
          </cell>
          <cell r="AO3072">
            <v>26</v>
          </cell>
          <cell r="AP3072">
            <v>0</v>
          </cell>
          <cell r="AQ3072">
            <v>0</v>
          </cell>
          <cell r="AR3072">
            <v>26</v>
          </cell>
          <cell r="BF3072">
            <v>39</v>
          </cell>
          <cell r="BG3072">
            <v>83.85</v>
          </cell>
          <cell r="BH3072">
            <v>83.85</v>
          </cell>
          <cell r="BI3072">
            <v>26</v>
          </cell>
          <cell r="BJ3072">
            <v>0</v>
          </cell>
        </row>
        <row r="3073">
          <cell r="D3073" t="str">
            <v>Technická univerzita v Košiciach</v>
          </cell>
          <cell r="E3073" t="str">
            <v>Fakulta elektrotechniky a informatiky</v>
          </cell>
          <cell r="AN3073">
            <v>66</v>
          </cell>
          <cell r="AO3073">
            <v>69</v>
          </cell>
          <cell r="AP3073">
            <v>0</v>
          </cell>
          <cell r="AQ3073">
            <v>0</v>
          </cell>
          <cell r="AR3073">
            <v>66</v>
          </cell>
          <cell r="BF3073">
            <v>99</v>
          </cell>
          <cell r="BG3073">
            <v>146.52000000000001</v>
          </cell>
          <cell r="BH3073">
            <v>136.75200000000001</v>
          </cell>
          <cell r="BI3073">
            <v>69</v>
          </cell>
          <cell r="BJ3073">
            <v>0</v>
          </cell>
        </row>
        <row r="3074">
          <cell r="D3074" t="str">
            <v>Technická univerzita v Košiciach</v>
          </cell>
          <cell r="E3074" t="str">
            <v>Fakulta elektrotechniky a informatiky</v>
          </cell>
          <cell r="AN3074">
            <v>48</v>
          </cell>
          <cell r="AO3074">
            <v>48</v>
          </cell>
          <cell r="AP3074">
            <v>48</v>
          </cell>
          <cell r="AQ3074">
            <v>48</v>
          </cell>
          <cell r="AR3074">
            <v>48</v>
          </cell>
          <cell r="BF3074">
            <v>72</v>
          </cell>
          <cell r="BG3074">
            <v>106.56</v>
          </cell>
          <cell r="BH3074">
            <v>106.56</v>
          </cell>
          <cell r="BI3074">
            <v>48</v>
          </cell>
          <cell r="BJ3074">
            <v>0</v>
          </cell>
        </row>
        <row r="3075">
          <cell r="D3075" t="str">
            <v>Technická univerzita v Košiciach</v>
          </cell>
          <cell r="E3075" t="str">
            <v>Fakulta elektrotechniky a informatiky</v>
          </cell>
          <cell r="AN3075">
            <v>27</v>
          </cell>
          <cell r="AO3075">
            <v>34</v>
          </cell>
          <cell r="AP3075">
            <v>0</v>
          </cell>
          <cell r="AQ3075">
            <v>0</v>
          </cell>
          <cell r="AR3075">
            <v>27</v>
          </cell>
          <cell r="BF3075">
            <v>40.5</v>
          </cell>
          <cell r="BG3075">
            <v>59.94</v>
          </cell>
          <cell r="BH3075">
            <v>47.951999999999998</v>
          </cell>
          <cell r="BI3075">
            <v>34</v>
          </cell>
          <cell r="BJ3075">
            <v>0</v>
          </cell>
        </row>
        <row r="3076">
          <cell r="D3076" t="str">
            <v>Technická univerzita v Košiciach</v>
          </cell>
          <cell r="E3076" t="str">
            <v>Fakulta elektrotechniky a informatiky</v>
          </cell>
          <cell r="AN3076">
            <v>8</v>
          </cell>
          <cell r="AO3076">
            <v>9</v>
          </cell>
          <cell r="AP3076">
            <v>0</v>
          </cell>
          <cell r="AQ3076">
            <v>0</v>
          </cell>
          <cell r="AR3076">
            <v>8</v>
          </cell>
          <cell r="BF3076">
            <v>12</v>
          </cell>
          <cell r="BG3076">
            <v>17.759999999999998</v>
          </cell>
          <cell r="BH3076">
            <v>14.799999999999999</v>
          </cell>
          <cell r="BI3076">
            <v>9</v>
          </cell>
          <cell r="BJ3076">
            <v>0</v>
          </cell>
        </row>
        <row r="3077">
          <cell r="D3077" t="str">
            <v>Technická univerzita v Košiciach</v>
          </cell>
          <cell r="E3077" t="str">
            <v>Fakulta elektrotechniky a informatiky</v>
          </cell>
          <cell r="AN3077">
            <v>0</v>
          </cell>
          <cell r="AO3077">
            <v>16</v>
          </cell>
          <cell r="AP3077">
            <v>0</v>
          </cell>
          <cell r="AQ3077">
            <v>0</v>
          </cell>
          <cell r="AR3077">
            <v>0</v>
          </cell>
          <cell r="BF3077">
            <v>0</v>
          </cell>
          <cell r="BG3077">
            <v>0</v>
          </cell>
          <cell r="BH3077">
            <v>0</v>
          </cell>
          <cell r="BI3077">
            <v>16</v>
          </cell>
          <cell r="BJ3077">
            <v>0</v>
          </cell>
        </row>
        <row r="3078">
          <cell r="D3078" t="str">
            <v>Technická univerzita v Košiciach</v>
          </cell>
          <cell r="E3078" t="str">
            <v>Fakulta elektrotechniky a informatiky</v>
          </cell>
          <cell r="AN3078">
            <v>47</v>
          </cell>
          <cell r="AO3078">
            <v>48</v>
          </cell>
          <cell r="AP3078">
            <v>0</v>
          </cell>
          <cell r="AQ3078">
            <v>0</v>
          </cell>
          <cell r="AR3078">
            <v>47</v>
          </cell>
          <cell r="BF3078">
            <v>70.5</v>
          </cell>
          <cell r="BG3078">
            <v>104.34</v>
          </cell>
          <cell r="BH3078">
            <v>96.887142857142862</v>
          </cell>
          <cell r="BI3078">
            <v>48</v>
          </cell>
          <cell r="BJ3078">
            <v>0</v>
          </cell>
        </row>
        <row r="3079">
          <cell r="D3079" t="str">
            <v>Technická univerzita v Košiciach</v>
          </cell>
          <cell r="E3079" t="str">
            <v>Fakulta elektrotechniky a informatiky</v>
          </cell>
          <cell r="AN3079">
            <v>6</v>
          </cell>
          <cell r="AO3079">
            <v>6</v>
          </cell>
          <cell r="AP3079">
            <v>6</v>
          </cell>
          <cell r="AQ3079">
            <v>6</v>
          </cell>
          <cell r="AR3079">
            <v>6</v>
          </cell>
          <cell r="BF3079">
            <v>9</v>
          </cell>
          <cell r="BG3079">
            <v>13.32</v>
          </cell>
          <cell r="BH3079">
            <v>13.32</v>
          </cell>
          <cell r="BI3079">
            <v>6</v>
          </cell>
          <cell r="BJ3079">
            <v>0</v>
          </cell>
        </row>
        <row r="3080">
          <cell r="D3080" t="str">
            <v>Technická univerzita v Košiciach</v>
          </cell>
          <cell r="E3080" t="str">
            <v>Fakulta elektrotechniky a informatiky</v>
          </cell>
          <cell r="AN3080">
            <v>60</v>
          </cell>
          <cell r="AO3080">
            <v>62</v>
          </cell>
          <cell r="AP3080">
            <v>62</v>
          </cell>
          <cell r="AQ3080">
            <v>60</v>
          </cell>
          <cell r="AR3080">
            <v>60</v>
          </cell>
          <cell r="BF3080">
            <v>43.8</v>
          </cell>
          <cell r="BG3080">
            <v>64.823999999999998</v>
          </cell>
          <cell r="BH3080">
            <v>61.912283687943265</v>
          </cell>
          <cell r="BI3080">
            <v>62</v>
          </cell>
          <cell r="BJ3080">
            <v>0</v>
          </cell>
        </row>
        <row r="3081">
          <cell r="D3081" t="str">
            <v>Technická univerzita v Košiciach</v>
          </cell>
          <cell r="E3081" t="str">
            <v>Fakulta elektrotechniky a informatiky</v>
          </cell>
          <cell r="AN3081">
            <v>14</v>
          </cell>
          <cell r="AO3081">
            <v>14</v>
          </cell>
          <cell r="AP3081">
            <v>14</v>
          </cell>
          <cell r="AQ3081">
            <v>14</v>
          </cell>
          <cell r="AR3081">
            <v>14</v>
          </cell>
          <cell r="BF3081">
            <v>10.1</v>
          </cell>
          <cell r="BG3081">
            <v>14.947999999999999</v>
          </cell>
          <cell r="BH3081">
            <v>14.370299516908212</v>
          </cell>
          <cell r="BI3081">
            <v>14</v>
          </cell>
          <cell r="BJ3081">
            <v>0</v>
          </cell>
        </row>
        <row r="3082">
          <cell r="D3082" t="str">
            <v>Technická univerzita v Košiciach</v>
          </cell>
          <cell r="E3082" t="str">
            <v>Fakulta elektrotechniky a informatiky</v>
          </cell>
          <cell r="AN3082">
            <v>20</v>
          </cell>
          <cell r="AO3082">
            <v>20</v>
          </cell>
          <cell r="AP3082">
            <v>20</v>
          </cell>
          <cell r="AQ3082">
            <v>20</v>
          </cell>
          <cell r="AR3082">
            <v>20</v>
          </cell>
          <cell r="BF3082">
            <v>14.299999999999999</v>
          </cell>
          <cell r="BG3082">
            <v>21.163999999999998</v>
          </cell>
          <cell r="BH3082">
            <v>20.346067632850239</v>
          </cell>
          <cell r="BI3082">
            <v>20</v>
          </cell>
          <cell r="BJ3082">
            <v>0</v>
          </cell>
        </row>
        <row r="3083">
          <cell r="D3083" t="str">
            <v>Technická univerzita v Košiciach</v>
          </cell>
          <cell r="E3083" t="str">
            <v>Fakulta elektrotechniky a informatiky</v>
          </cell>
          <cell r="AN3083">
            <v>0</v>
          </cell>
          <cell r="AO3083">
            <v>12</v>
          </cell>
          <cell r="AP3083">
            <v>12</v>
          </cell>
          <cell r="AQ3083">
            <v>0</v>
          </cell>
          <cell r="AR3083">
            <v>0</v>
          </cell>
          <cell r="BF3083">
            <v>0</v>
          </cell>
          <cell r="BG3083">
            <v>0</v>
          </cell>
          <cell r="BH3083">
            <v>0</v>
          </cell>
          <cell r="BI3083">
            <v>12</v>
          </cell>
          <cell r="BJ3083">
            <v>0</v>
          </cell>
        </row>
        <row r="3084">
          <cell r="D3084" t="str">
            <v>Univerzita Komenského v Bratislave</v>
          </cell>
          <cell r="E3084" t="str">
            <v>Jesseniova lekárska fakulta v Martine</v>
          </cell>
          <cell r="AN3084">
            <v>0</v>
          </cell>
          <cell r="AO3084">
            <v>0</v>
          </cell>
          <cell r="AP3084">
            <v>0</v>
          </cell>
          <cell r="AQ3084">
            <v>0</v>
          </cell>
          <cell r="AR3084">
            <v>0</v>
          </cell>
          <cell r="BF3084">
            <v>0</v>
          </cell>
          <cell r="BG3084">
            <v>0</v>
          </cell>
          <cell r="BH3084">
            <v>0</v>
          </cell>
          <cell r="BI3084">
            <v>5</v>
          </cell>
          <cell r="BJ3084">
            <v>0</v>
          </cell>
        </row>
        <row r="3085">
          <cell r="D3085" t="str">
            <v>Univerzita Komenského v Bratislave</v>
          </cell>
          <cell r="E3085" t="str">
            <v>Jesseniova lekárska fakulta v Martine</v>
          </cell>
          <cell r="AN3085">
            <v>0</v>
          </cell>
          <cell r="AO3085">
            <v>0</v>
          </cell>
          <cell r="AP3085">
            <v>0</v>
          </cell>
          <cell r="AQ3085">
            <v>0</v>
          </cell>
          <cell r="AR3085">
            <v>0</v>
          </cell>
          <cell r="BF3085">
            <v>0</v>
          </cell>
          <cell r="BG3085">
            <v>0</v>
          </cell>
          <cell r="BH3085">
            <v>0</v>
          </cell>
          <cell r="BI3085">
            <v>2</v>
          </cell>
          <cell r="BJ3085">
            <v>0</v>
          </cell>
        </row>
        <row r="3086">
          <cell r="D3086" t="str">
            <v>Univerzita Komenského v Bratislave</v>
          </cell>
          <cell r="E3086" t="str">
            <v>Jesseniova lekárska fakulta v Martine</v>
          </cell>
          <cell r="AN3086">
            <v>5</v>
          </cell>
          <cell r="AO3086">
            <v>5</v>
          </cell>
          <cell r="AP3086">
            <v>0</v>
          </cell>
          <cell r="AQ3086">
            <v>0</v>
          </cell>
          <cell r="AR3086">
            <v>5</v>
          </cell>
          <cell r="BF3086">
            <v>7.5</v>
          </cell>
          <cell r="BG3086">
            <v>7.8000000000000007</v>
          </cell>
          <cell r="BH3086">
            <v>7.8000000000000007</v>
          </cell>
          <cell r="BI3086">
            <v>5</v>
          </cell>
          <cell r="BJ3086">
            <v>0</v>
          </cell>
        </row>
        <row r="3087">
          <cell r="D3087" t="str">
            <v>Univerzita Komenského v Bratislave</v>
          </cell>
          <cell r="E3087" t="str">
            <v>Jesseniova lekárska fakulta v Martine</v>
          </cell>
          <cell r="AN3087">
            <v>1</v>
          </cell>
          <cell r="AO3087">
            <v>0</v>
          </cell>
          <cell r="AP3087">
            <v>0</v>
          </cell>
          <cell r="AQ3087">
            <v>0</v>
          </cell>
          <cell r="AR3087">
            <v>1</v>
          </cell>
          <cell r="BF3087">
            <v>3</v>
          </cell>
          <cell r="BG3087">
            <v>10.23</v>
          </cell>
          <cell r="BH3087">
            <v>10.23</v>
          </cell>
          <cell r="BI3087">
            <v>1</v>
          </cell>
          <cell r="BJ3087">
            <v>1</v>
          </cell>
        </row>
        <row r="3088">
          <cell r="D3088" t="str">
            <v>Univerzita Komenského v Bratislave</v>
          </cell>
          <cell r="E3088" t="str">
            <v>Jesseniova lekárska fakulta v Martine</v>
          </cell>
          <cell r="AN3088">
            <v>0</v>
          </cell>
          <cell r="AO3088">
            <v>0</v>
          </cell>
          <cell r="AP3088">
            <v>0</v>
          </cell>
          <cell r="AQ3088">
            <v>0</v>
          </cell>
          <cell r="AR3088">
            <v>0</v>
          </cell>
          <cell r="BF3088">
            <v>0</v>
          </cell>
          <cell r="BG3088">
            <v>0</v>
          </cell>
          <cell r="BH3088">
            <v>0</v>
          </cell>
          <cell r="BI3088">
            <v>5</v>
          </cell>
          <cell r="BJ3088">
            <v>0</v>
          </cell>
        </row>
        <row r="3089">
          <cell r="D3089" t="str">
            <v>Univerzita Komenského v Bratislave</v>
          </cell>
          <cell r="E3089" t="str">
            <v>Jesseniova lekárska fakulta v Martine</v>
          </cell>
          <cell r="AN3089">
            <v>8</v>
          </cell>
          <cell r="AO3089">
            <v>8</v>
          </cell>
          <cell r="AP3089">
            <v>0</v>
          </cell>
          <cell r="AQ3089">
            <v>0</v>
          </cell>
          <cell r="AR3089">
            <v>8</v>
          </cell>
          <cell r="BF3089">
            <v>12</v>
          </cell>
          <cell r="BG3089">
            <v>17.759999999999998</v>
          </cell>
          <cell r="BH3089">
            <v>14.799999999999999</v>
          </cell>
          <cell r="BI3089">
            <v>8</v>
          </cell>
          <cell r="BJ3089">
            <v>0</v>
          </cell>
        </row>
        <row r="3090">
          <cell r="D3090" t="str">
            <v>Slovenská zdravotnícka univerzita v Bratislave</v>
          </cell>
          <cell r="E3090" t="str">
            <v>Fakulta verejného zdravotníctva</v>
          </cell>
          <cell r="AN3090">
            <v>0</v>
          </cell>
          <cell r="AO3090">
            <v>0</v>
          </cell>
          <cell r="AP3090">
            <v>0</v>
          </cell>
          <cell r="AQ3090">
            <v>0</v>
          </cell>
          <cell r="AR3090">
            <v>0</v>
          </cell>
          <cell r="BF3090">
            <v>0</v>
          </cell>
          <cell r="BG3090">
            <v>0</v>
          </cell>
          <cell r="BH3090">
            <v>0</v>
          </cell>
          <cell r="BI3090">
            <v>3</v>
          </cell>
          <cell r="BJ3090">
            <v>0</v>
          </cell>
        </row>
        <row r="3091">
          <cell r="D3091" t="str">
            <v>Slovenská zdravotnícka univerzita v Bratislave</v>
          </cell>
          <cell r="E3091" t="str">
            <v>Fakulta verejného zdravotníctva</v>
          </cell>
          <cell r="AN3091">
            <v>12</v>
          </cell>
          <cell r="AO3091">
            <v>12</v>
          </cell>
          <cell r="AP3091">
            <v>0</v>
          </cell>
          <cell r="AQ3091">
            <v>0</v>
          </cell>
          <cell r="AR3091">
            <v>12</v>
          </cell>
          <cell r="BF3091">
            <v>18</v>
          </cell>
          <cell r="BG3091">
            <v>26.64</v>
          </cell>
          <cell r="BH3091">
            <v>22.433684210526316</v>
          </cell>
          <cell r="BI3091">
            <v>12</v>
          </cell>
          <cell r="BJ3091">
            <v>0</v>
          </cell>
        </row>
        <row r="3092">
          <cell r="D3092" t="str">
            <v>Univerzita Komenského v Bratislave</v>
          </cell>
          <cell r="E3092" t="str">
            <v>Lekárska fakulta</v>
          </cell>
          <cell r="AN3092">
            <v>2</v>
          </cell>
          <cell r="AO3092">
            <v>0</v>
          </cell>
          <cell r="AP3092">
            <v>0</v>
          </cell>
          <cell r="AQ3092">
            <v>0</v>
          </cell>
          <cell r="AR3092">
            <v>2</v>
          </cell>
          <cell r="BF3092">
            <v>6</v>
          </cell>
          <cell r="BG3092">
            <v>20.46</v>
          </cell>
          <cell r="BH3092">
            <v>20.46</v>
          </cell>
          <cell r="BI3092">
            <v>2</v>
          </cell>
          <cell r="BJ3092">
            <v>2</v>
          </cell>
        </row>
        <row r="3093">
          <cell r="D3093" t="str">
            <v>Technická univerzita v Košiciach</v>
          </cell>
          <cell r="E3093" t="str">
            <v>Strojnícka fakulta</v>
          </cell>
          <cell r="AN3093">
            <v>0</v>
          </cell>
          <cell r="AO3093">
            <v>0</v>
          </cell>
          <cell r="AP3093">
            <v>0</v>
          </cell>
          <cell r="AQ3093">
            <v>0</v>
          </cell>
          <cell r="AR3093">
            <v>0</v>
          </cell>
          <cell r="BF3093">
            <v>0</v>
          </cell>
          <cell r="BG3093">
            <v>0</v>
          </cell>
          <cell r="BH3093">
            <v>0</v>
          </cell>
          <cell r="BI3093">
            <v>1</v>
          </cell>
          <cell r="BJ3093">
            <v>0</v>
          </cell>
        </row>
        <row r="3094">
          <cell r="D3094" t="str">
            <v>Technická univerzita v Košiciach</v>
          </cell>
          <cell r="E3094" t="str">
            <v>Strojnícka fakulta</v>
          </cell>
          <cell r="AN3094">
            <v>56</v>
          </cell>
          <cell r="AO3094">
            <v>58</v>
          </cell>
          <cell r="AP3094">
            <v>0</v>
          </cell>
          <cell r="AQ3094">
            <v>0</v>
          </cell>
          <cell r="AR3094">
            <v>56</v>
          </cell>
          <cell r="BF3094">
            <v>84</v>
          </cell>
          <cell r="BG3094">
            <v>124.32</v>
          </cell>
          <cell r="BH3094">
            <v>113.0181818181818</v>
          </cell>
          <cell r="BI3094">
            <v>58</v>
          </cell>
          <cell r="BJ3094">
            <v>0</v>
          </cell>
        </row>
        <row r="3095">
          <cell r="D3095" t="str">
            <v>Technická univerzita v Košiciach</v>
          </cell>
          <cell r="E3095" t="str">
            <v>Strojnícka fakulta</v>
          </cell>
          <cell r="AN3095">
            <v>4</v>
          </cell>
          <cell r="AO3095">
            <v>0</v>
          </cell>
          <cell r="AP3095">
            <v>0</v>
          </cell>
          <cell r="AQ3095">
            <v>4</v>
          </cell>
          <cell r="AR3095">
            <v>4</v>
          </cell>
          <cell r="BF3095">
            <v>12</v>
          </cell>
          <cell r="BG3095">
            <v>25.56</v>
          </cell>
          <cell r="BH3095">
            <v>25.56</v>
          </cell>
          <cell r="BI3095">
            <v>4</v>
          </cell>
          <cell r="BJ3095">
            <v>4</v>
          </cell>
        </row>
        <row r="3096">
          <cell r="D3096" t="str">
            <v>Technická univerzita v Košiciach</v>
          </cell>
          <cell r="E3096" t="str">
            <v>Strojnícka fakulta</v>
          </cell>
          <cell r="AN3096">
            <v>20</v>
          </cell>
          <cell r="AO3096">
            <v>20</v>
          </cell>
          <cell r="AP3096">
            <v>20</v>
          </cell>
          <cell r="AQ3096">
            <v>20</v>
          </cell>
          <cell r="AR3096">
            <v>20</v>
          </cell>
          <cell r="BF3096">
            <v>30</v>
          </cell>
          <cell r="BG3096">
            <v>44.4</v>
          </cell>
          <cell r="BH3096">
            <v>44.4</v>
          </cell>
          <cell r="BI3096">
            <v>20</v>
          </cell>
          <cell r="BJ3096">
            <v>0</v>
          </cell>
        </row>
        <row r="3097">
          <cell r="D3097" t="str">
            <v>Technická univerzita v Košiciach</v>
          </cell>
          <cell r="E3097" t="str">
            <v>Strojnícka fakulta</v>
          </cell>
          <cell r="AN3097">
            <v>21</v>
          </cell>
          <cell r="AO3097">
            <v>21</v>
          </cell>
          <cell r="AP3097">
            <v>0</v>
          </cell>
          <cell r="AQ3097">
            <v>0</v>
          </cell>
          <cell r="AR3097">
            <v>21</v>
          </cell>
          <cell r="BF3097">
            <v>31.5</v>
          </cell>
          <cell r="BG3097">
            <v>46.62</v>
          </cell>
          <cell r="BH3097">
            <v>42.566086956521737</v>
          </cell>
          <cell r="BI3097">
            <v>21</v>
          </cell>
          <cell r="BJ3097">
            <v>0</v>
          </cell>
        </row>
        <row r="3098">
          <cell r="D3098" t="str">
            <v>Technická univerzita v Košiciach</v>
          </cell>
          <cell r="E3098" t="str">
            <v>Strojnícka fakulta</v>
          </cell>
          <cell r="AN3098">
            <v>36</v>
          </cell>
          <cell r="AO3098">
            <v>36</v>
          </cell>
          <cell r="AP3098">
            <v>0</v>
          </cell>
          <cell r="AQ3098">
            <v>0</v>
          </cell>
          <cell r="AR3098">
            <v>36</v>
          </cell>
          <cell r="BF3098">
            <v>54</v>
          </cell>
          <cell r="BG3098">
            <v>79.92</v>
          </cell>
          <cell r="BH3098">
            <v>72.654545454545456</v>
          </cell>
          <cell r="BI3098">
            <v>36</v>
          </cell>
          <cell r="BJ3098">
            <v>0</v>
          </cell>
        </row>
        <row r="3099">
          <cell r="D3099" t="str">
            <v>Technická univerzita v Košiciach</v>
          </cell>
          <cell r="E3099" t="str">
            <v>Strojnícka fakulta</v>
          </cell>
          <cell r="AN3099">
            <v>58</v>
          </cell>
          <cell r="AO3099">
            <v>60</v>
          </cell>
          <cell r="AP3099">
            <v>0</v>
          </cell>
          <cell r="AQ3099">
            <v>0</v>
          </cell>
          <cell r="AR3099">
            <v>58</v>
          </cell>
          <cell r="BF3099">
            <v>87</v>
          </cell>
          <cell r="BG3099">
            <v>128.76</v>
          </cell>
          <cell r="BH3099">
            <v>120.71249999999999</v>
          </cell>
          <cell r="BI3099">
            <v>60</v>
          </cell>
          <cell r="BJ3099">
            <v>0</v>
          </cell>
        </row>
        <row r="3100">
          <cell r="D3100" t="str">
            <v>Technická univerzita v Košiciach</v>
          </cell>
          <cell r="E3100" t="str">
            <v>Strojnícka fakulta</v>
          </cell>
          <cell r="AN3100">
            <v>6</v>
          </cell>
          <cell r="AO3100">
            <v>6</v>
          </cell>
          <cell r="AP3100">
            <v>6</v>
          </cell>
          <cell r="AQ3100">
            <v>6</v>
          </cell>
          <cell r="AR3100">
            <v>6</v>
          </cell>
          <cell r="BF3100">
            <v>9</v>
          </cell>
          <cell r="BG3100">
            <v>13.32</v>
          </cell>
          <cell r="BH3100">
            <v>13.32</v>
          </cell>
          <cell r="BI3100">
            <v>6</v>
          </cell>
          <cell r="BJ3100">
            <v>0</v>
          </cell>
        </row>
        <row r="3101">
          <cell r="D3101" t="str">
            <v>Technická univerzita v Košiciach</v>
          </cell>
          <cell r="E3101" t="str">
            <v>Strojnícka fakulta</v>
          </cell>
          <cell r="AN3101">
            <v>18</v>
          </cell>
          <cell r="AO3101">
            <v>19</v>
          </cell>
          <cell r="AP3101">
            <v>19</v>
          </cell>
          <cell r="AQ3101">
            <v>18</v>
          </cell>
          <cell r="AR3101">
            <v>18</v>
          </cell>
          <cell r="BF3101">
            <v>27</v>
          </cell>
          <cell r="BG3101">
            <v>39.96</v>
          </cell>
          <cell r="BH3101">
            <v>39.030697674418604</v>
          </cell>
          <cell r="BI3101">
            <v>19</v>
          </cell>
          <cell r="BJ3101">
            <v>0</v>
          </cell>
        </row>
        <row r="3102">
          <cell r="D3102" t="str">
            <v>Technická univerzita v Košiciach</v>
          </cell>
          <cell r="E3102" t="str">
            <v>Strojnícka fakulta</v>
          </cell>
          <cell r="AN3102">
            <v>6</v>
          </cell>
          <cell r="AO3102">
            <v>6</v>
          </cell>
          <cell r="AP3102">
            <v>0</v>
          </cell>
          <cell r="AQ3102">
            <v>0</v>
          </cell>
          <cell r="AR3102">
            <v>6</v>
          </cell>
          <cell r="BF3102">
            <v>9</v>
          </cell>
          <cell r="BG3102">
            <v>13.32</v>
          </cell>
          <cell r="BH3102">
            <v>11.917894736842106</v>
          </cell>
          <cell r="BI3102">
            <v>6</v>
          </cell>
          <cell r="BJ3102">
            <v>0</v>
          </cell>
        </row>
        <row r="3103">
          <cell r="D3103" t="str">
            <v>Technická univerzita v Košiciach</v>
          </cell>
          <cell r="E3103" t="str">
            <v>Strojnícka fakulta</v>
          </cell>
          <cell r="AN3103">
            <v>5</v>
          </cell>
          <cell r="AO3103">
            <v>5</v>
          </cell>
          <cell r="AP3103">
            <v>0</v>
          </cell>
          <cell r="AQ3103">
            <v>0</v>
          </cell>
          <cell r="AR3103">
            <v>5</v>
          </cell>
          <cell r="BF3103">
            <v>7.5</v>
          </cell>
          <cell r="BG3103">
            <v>11.1</v>
          </cell>
          <cell r="BH3103">
            <v>10.134782608695652</v>
          </cell>
          <cell r="BI3103">
            <v>5</v>
          </cell>
          <cell r="BJ3103">
            <v>0</v>
          </cell>
        </row>
        <row r="3104">
          <cell r="D3104" t="str">
            <v>Technická univerzita v Košiciach</v>
          </cell>
          <cell r="E3104" t="str">
            <v>Strojnícka fakulta</v>
          </cell>
          <cell r="AN3104">
            <v>16</v>
          </cell>
          <cell r="AO3104">
            <v>16</v>
          </cell>
          <cell r="AP3104">
            <v>16</v>
          </cell>
          <cell r="AQ3104">
            <v>16</v>
          </cell>
          <cell r="AR3104">
            <v>16</v>
          </cell>
          <cell r="BF3104">
            <v>24</v>
          </cell>
          <cell r="BG3104">
            <v>35.519999999999996</v>
          </cell>
          <cell r="BH3104">
            <v>35.519999999999996</v>
          </cell>
          <cell r="BI3104">
            <v>16</v>
          </cell>
          <cell r="BJ3104">
            <v>0</v>
          </cell>
        </row>
        <row r="3105">
          <cell r="D3105" t="str">
            <v>Technická univerzita v Košiciach</v>
          </cell>
          <cell r="E3105" t="str">
            <v>Strojnícka fakulta</v>
          </cell>
          <cell r="AN3105">
            <v>0</v>
          </cell>
          <cell r="AO3105">
            <v>6</v>
          </cell>
          <cell r="AP3105">
            <v>6</v>
          </cell>
          <cell r="AQ3105">
            <v>0</v>
          </cell>
          <cell r="AR3105">
            <v>0</v>
          </cell>
          <cell r="BF3105">
            <v>0</v>
          </cell>
          <cell r="BG3105">
            <v>0</v>
          </cell>
          <cell r="BH3105">
            <v>0</v>
          </cell>
          <cell r="BI3105">
            <v>6</v>
          </cell>
          <cell r="BJ3105">
            <v>0</v>
          </cell>
        </row>
        <row r="3106">
          <cell r="D3106" t="str">
            <v>Univerzita Konštantína Filozofa v Nitre</v>
          </cell>
          <cell r="E3106" t="str">
            <v>Fakulta stredoeurópskych štúdií</v>
          </cell>
          <cell r="AN3106">
            <v>3</v>
          </cell>
          <cell r="AO3106">
            <v>0</v>
          </cell>
          <cell r="AP3106">
            <v>0</v>
          </cell>
          <cell r="AQ3106">
            <v>0</v>
          </cell>
          <cell r="AR3106">
            <v>3</v>
          </cell>
          <cell r="BF3106">
            <v>12</v>
          </cell>
          <cell r="BG3106">
            <v>13.200000000000001</v>
          </cell>
          <cell r="BH3106">
            <v>13.200000000000001</v>
          </cell>
          <cell r="BI3106">
            <v>3</v>
          </cell>
          <cell r="BJ3106">
            <v>3</v>
          </cell>
        </row>
        <row r="3107">
          <cell r="D3107" t="str">
            <v>Univerzita Konštantína Filozofa v Nitre</v>
          </cell>
          <cell r="E3107" t="str">
            <v>Fakulta stredoeurópskych štúdií</v>
          </cell>
          <cell r="AN3107">
            <v>19</v>
          </cell>
          <cell r="AO3107">
            <v>20</v>
          </cell>
          <cell r="AP3107">
            <v>0</v>
          </cell>
          <cell r="AQ3107">
            <v>0</v>
          </cell>
          <cell r="AR3107">
            <v>19</v>
          </cell>
          <cell r="BF3107">
            <v>28.5</v>
          </cell>
          <cell r="BG3107">
            <v>29.64</v>
          </cell>
          <cell r="BH3107">
            <v>27.664000000000001</v>
          </cell>
          <cell r="BI3107">
            <v>20</v>
          </cell>
          <cell r="BJ3107">
            <v>0</v>
          </cell>
        </row>
        <row r="3108">
          <cell r="D3108" t="str">
            <v>Univerzita Konštantína Filozofa v Nitre</v>
          </cell>
          <cell r="E3108" t="str">
            <v>Fakulta stredoeurópskych štúdií</v>
          </cell>
          <cell r="AN3108">
            <v>48</v>
          </cell>
          <cell r="AO3108">
            <v>51</v>
          </cell>
          <cell r="AP3108">
            <v>0</v>
          </cell>
          <cell r="AQ3108">
            <v>0</v>
          </cell>
          <cell r="AR3108">
            <v>48</v>
          </cell>
          <cell r="BF3108">
            <v>72</v>
          </cell>
          <cell r="BG3108">
            <v>74.88</v>
          </cell>
          <cell r="BH3108">
            <v>65.613913043478249</v>
          </cell>
          <cell r="BI3108">
            <v>51</v>
          </cell>
          <cell r="BJ3108">
            <v>0</v>
          </cell>
        </row>
        <row r="3109">
          <cell r="D3109" t="str">
            <v>Univerzita Konštantína Filozofa v Nitre</v>
          </cell>
          <cell r="E3109" t="str">
            <v>Fakulta stredoeurópskych štúdií</v>
          </cell>
          <cell r="AN3109">
            <v>30</v>
          </cell>
          <cell r="AO3109">
            <v>31</v>
          </cell>
          <cell r="AP3109">
            <v>0</v>
          </cell>
          <cell r="AQ3109">
            <v>0</v>
          </cell>
          <cell r="AR3109">
            <v>30</v>
          </cell>
          <cell r="BF3109">
            <v>45</v>
          </cell>
          <cell r="BG3109">
            <v>46.800000000000004</v>
          </cell>
          <cell r="BH3109">
            <v>41.008695652173913</v>
          </cell>
          <cell r="BI3109">
            <v>31</v>
          </cell>
          <cell r="BJ3109">
            <v>0</v>
          </cell>
        </row>
        <row r="3110">
          <cell r="D3110" t="str">
            <v>Univerzita Konštantína Filozofa v Nitre</v>
          </cell>
          <cell r="E3110" t="str">
            <v>Fakulta stredoeurópskych štúdií</v>
          </cell>
          <cell r="AN3110">
            <v>6.5</v>
          </cell>
          <cell r="AO3110">
            <v>7</v>
          </cell>
          <cell r="AP3110">
            <v>0</v>
          </cell>
          <cell r="AQ3110">
            <v>0</v>
          </cell>
          <cell r="AR3110">
            <v>6.5</v>
          </cell>
          <cell r="BF3110">
            <v>5.75</v>
          </cell>
          <cell r="BG3110">
            <v>8.625</v>
          </cell>
          <cell r="BH3110">
            <v>8.625</v>
          </cell>
          <cell r="BI3110">
            <v>7</v>
          </cell>
          <cell r="BJ3110">
            <v>0</v>
          </cell>
        </row>
        <row r="3111">
          <cell r="D3111" t="str">
            <v>Univerzita Komenského v Bratislave</v>
          </cell>
          <cell r="E3111" t="str">
            <v>Prírodovedecká fakulta</v>
          </cell>
          <cell r="AN3111">
            <v>0</v>
          </cell>
          <cell r="AO3111">
            <v>0</v>
          </cell>
          <cell r="AP3111">
            <v>0</v>
          </cell>
          <cell r="AQ3111">
            <v>0</v>
          </cell>
          <cell r="AR3111">
            <v>0</v>
          </cell>
          <cell r="BF3111">
            <v>0</v>
          </cell>
          <cell r="BG3111">
            <v>0</v>
          </cell>
          <cell r="BH3111">
            <v>0</v>
          </cell>
          <cell r="BI3111">
            <v>1</v>
          </cell>
          <cell r="BJ3111">
            <v>0</v>
          </cell>
        </row>
        <row r="3112">
          <cell r="D3112" t="str">
            <v>Univerzita Komenského v Bratislave</v>
          </cell>
          <cell r="E3112" t="str">
            <v>Prírodovedecká fakulta</v>
          </cell>
          <cell r="AN3112">
            <v>48</v>
          </cell>
          <cell r="AO3112">
            <v>48</v>
          </cell>
          <cell r="AP3112">
            <v>0</v>
          </cell>
          <cell r="AQ3112">
            <v>0</v>
          </cell>
          <cell r="AR3112">
            <v>48</v>
          </cell>
          <cell r="BF3112">
            <v>72</v>
          </cell>
          <cell r="BG3112">
            <v>106.56</v>
          </cell>
          <cell r="BH3112">
            <v>99.685161290322583</v>
          </cell>
          <cell r="BI3112">
            <v>48</v>
          </cell>
          <cell r="BJ3112">
            <v>0</v>
          </cell>
        </row>
        <row r="3113">
          <cell r="D3113" t="str">
            <v>Univerzita Komenského v Bratislave</v>
          </cell>
          <cell r="E3113" t="str">
            <v>Prírodovedecká fakulta</v>
          </cell>
          <cell r="AN3113">
            <v>0</v>
          </cell>
          <cell r="AO3113">
            <v>0</v>
          </cell>
          <cell r="AP3113">
            <v>0</v>
          </cell>
          <cell r="AQ3113">
            <v>0</v>
          </cell>
          <cell r="AR3113">
            <v>0</v>
          </cell>
          <cell r="BF3113">
            <v>0</v>
          </cell>
          <cell r="BG3113">
            <v>0</v>
          </cell>
          <cell r="BH3113">
            <v>0</v>
          </cell>
          <cell r="BI3113">
            <v>1</v>
          </cell>
          <cell r="BJ3113">
            <v>0</v>
          </cell>
        </row>
        <row r="3114">
          <cell r="D3114" t="str">
            <v>Univerzita Komenského v Bratislave</v>
          </cell>
          <cell r="E3114" t="str">
            <v>Prírodovedecká fakulta</v>
          </cell>
          <cell r="AN3114">
            <v>11</v>
          </cell>
          <cell r="AO3114">
            <v>12</v>
          </cell>
          <cell r="AP3114">
            <v>0</v>
          </cell>
          <cell r="AQ3114">
            <v>0</v>
          </cell>
          <cell r="AR3114">
            <v>11</v>
          </cell>
          <cell r="BF3114">
            <v>16.5</v>
          </cell>
          <cell r="BG3114">
            <v>24.419999999999998</v>
          </cell>
          <cell r="BH3114">
            <v>21.3675</v>
          </cell>
          <cell r="BI3114">
            <v>12</v>
          </cell>
          <cell r="BJ3114">
            <v>0</v>
          </cell>
        </row>
        <row r="3115">
          <cell r="D3115" t="str">
            <v>Univerzita Komenského v Bratislave</v>
          </cell>
          <cell r="E3115" t="str">
            <v>Prírodovedecká fakulta</v>
          </cell>
          <cell r="AN3115">
            <v>37</v>
          </cell>
          <cell r="AO3115">
            <v>37</v>
          </cell>
          <cell r="AP3115">
            <v>37</v>
          </cell>
          <cell r="AQ3115">
            <v>37</v>
          </cell>
          <cell r="AR3115">
            <v>37</v>
          </cell>
          <cell r="BF3115">
            <v>55.5</v>
          </cell>
          <cell r="BG3115">
            <v>82.14</v>
          </cell>
          <cell r="BH3115">
            <v>77.308235294117651</v>
          </cell>
          <cell r="BI3115">
            <v>37</v>
          </cell>
          <cell r="BJ3115">
            <v>0</v>
          </cell>
        </row>
        <row r="3116">
          <cell r="D3116" t="str">
            <v>Univerzita Komenského v Bratislave</v>
          </cell>
          <cell r="E3116" t="str">
            <v>Prírodovedecká fakulta</v>
          </cell>
          <cell r="AN3116">
            <v>43</v>
          </cell>
          <cell r="AO3116">
            <v>43</v>
          </cell>
          <cell r="AP3116">
            <v>0</v>
          </cell>
          <cell r="AQ3116">
            <v>0</v>
          </cell>
          <cell r="AR3116">
            <v>43</v>
          </cell>
          <cell r="BF3116">
            <v>64.5</v>
          </cell>
          <cell r="BG3116">
            <v>95.46</v>
          </cell>
          <cell r="BH3116">
            <v>83.527499999999989</v>
          </cell>
          <cell r="BI3116">
            <v>43</v>
          </cell>
          <cell r="BJ3116">
            <v>0</v>
          </cell>
        </row>
        <row r="3117">
          <cell r="D3117" t="str">
            <v>Univerzita Komenského v Bratislave</v>
          </cell>
          <cell r="E3117" t="str">
            <v>Prírodovedecká fakulta</v>
          </cell>
          <cell r="AN3117">
            <v>4</v>
          </cell>
          <cell r="AO3117">
            <v>4</v>
          </cell>
          <cell r="AP3117">
            <v>4</v>
          </cell>
          <cell r="AQ3117">
            <v>4</v>
          </cell>
          <cell r="AR3117">
            <v>4</v>
          </cell>
          <cell r="BF3117">
            <v>6</v>
          </cell>
          <cell r="BG3117">
            <v>8.879999999999999</v>
          </cell>
          <cell r="BH3117">
            <v>8.879999999999999</v>
          </cell>
          <cell r="BI3117">
            <v>4</v>
          </cell>
          <cell r="BJ3117">
            <v>0</v>
          </cell>
        </row>
        <row r="3118">
          <cell r="D3118" t="str">
            <v>Univerzita Komenského v Bratislave</v>
          </cell>
          <cell r="E3118" t="str">
            <v>Prírodovedecká fakulta</v>
          </cell>
          <cell r="AN3118">
            <v>3</v>
          </cell>
          <cell r="AO3118">
            <v>3</v>
          </cell>
          <cell r="AP3118">
            <v>0</v>
          </cell>
          <cell r="AQ3118">
            <v>0</v>
          </cell>
          <cell r="AR3118">
            <v>3</v>
          </cell>
          <cell r="BF3118">
            <v>4.5</v>
          </cell>
          <cell r="BG3118">
            <v>6.66</v>
          </cell>
          <cell r="BH3118">
            <v>6.1126027397260279</v>
          </cell>
          <cell r="BI3118">
            <v>3</v>
          </cell>
          <cell r="BJ3118">
            <v>0</v>
          </cell>
        </row>
        <row r="3119">
          <cell r="D3119" t="str">
            <v>Univerzita Komenského v Bratislave</v>
          </cell>
          <cell r="E3119" t="str">
            <v>Prírodovedecká fakulta</v>
          </cell>
          <cell r="AN3119">
            <v>11</v>
          </cell>
          <cell r="AO3119">
            <v>11</v>
          </cell>
          <cell r="AP3119">
            <v>0</v>
          </cell>
          <cell r="AQ3119">
            <v>0</v>
          </cell>
          <cell r="AR3119">
            <v>11</v>
          </cell>
          <cell r="BF3119">
            <v>16.5</v>
          </cell>
          <cell r="BG3119">
            <v>24.419999999999998</v>
          </cell>
          <cell r="BH3119">
            <v>21.3675</v>
          </cell>
          <cell r="BI3119">
            <v>11</v>
          </cell>
          <cell r="BJ3119">
            <v>0</v>
          </cell>
        </row>
        <row r="3120">
          <cell r="D3120" t="str">
            <v>Univerzita Komenského v Bratislave</v>
          </cell>
          <cell r="E3120" t="str">
            <v>Prírodovedecká fakulta</v>
          </cell>
          <cell r="AN3120">
            <v>28</v>
          </cell>
          <cell r="AO3120">
            <v>28</v>
          </cell>
          <cell r="AP3120">
            <v>0</v>
          </cell>
          <cell r="AQ3120">
            <v>0</v>
          </cell>
          <cell r="AR3120">
            <v>28</v>
          </cell>
          <cell r="BF3120">
            <v>42</v>
          </cell>
          <cell r="BG3120">
            <v>62.16</v>
          </cell>
          <cell r="BH3120">
            <v>55.943999999999996</v>
          </cell>
          <cell r="BI3120">
            <v>28</v>
          </cell>
          <cell r="BJ3120">
            <v>0</v>
          </cell>
        </row>
        <row r="3121">
          <cell r="D3121" t="str">
            <v>Univerzita Komenského v Bratislave</v>
          </cell>
          <cell r="E3121" t="str">
            <v>Prírodovedecká fakulta</v>
          </cell>
          <cell r="AN3121">
            <v>6</v>
          </cell>
          <cell r="AO3121">
            <v>6</v>
          </cell>
          <cell r="AP3121">
            <v>0</v>
          </cell>
          <cell r="AQ3121">
            <v>0</v>
          </cell>
          <cell r="AR3121">
            <v>6</v>
          </cell>
          <cell r="BF3121">
            <v>9</v>
          </cell>
          <cell r="BG3121">
            <v>13.32</v>
          </cell>
          <cell r="BH3121">
            <v>9.99</v>
          </cell>
          <cell r="BI3121">
            <v>6</v>
          </cell>
          <cell r="BJ3121">
            <v>0</v>
          </cell>
        </row>
        <row r="3122">
          <cell r="D3122" t="str">
            <v>Univerzita Komenského v Bratislave</v>
          </cell>
          <cell r="E3122" t="str">
            <v>Prírodovedecká fakulta</v>
          </cell>
          <cell r="AN3122">
            <v>16</v>
          </cell>
          <cell r="AO3122">
            <v>16</v>
          </cell>
          <cell r="AP3122">
            <v>16</v>
          </cell>
          <cell r="AQ3122">
            <v>16</v>
          </cell>
          <cell r="AR3122">
            <v>16</v>
          </cell>
          <cell r="BF3122">
            <v>24</v>
          </cell>
          <cell r="BG3122">
            <v>35.519999999999996</v>
          </cell>
          <cell r="BH3122">
            <v>35.519999999999996</v>
          </cell>
          <cell r="BI3122">
            <v>16</v>
          </cell>
          <cell r="BJ3122">
            <v>0</v>
          </cell>
        </row>
        <row r="3123">
          <cell r="D3123" t="str">
            <v>Univerzita Komenského v Bratislave</v>
          </cell>
          <cell r="E3123" t="str">
            <v>Prírodovedecká fakulta</v>
          </cell>
          <cell r="AN3123">
            <v>11</v>
          </cell>
          <cell r="AO3123">
            <v>11</v>
          </cell>
          <cell r="AP3123">
            <v>11</v>
          </cell>
          <cell r="AQ3123">
            <v>11</v>
          </cell>
          <cell r="AR3123">
            <v>11</v>
          </cell>
          <cell r="BF3123">
            <v>16.5</v>
          </cell>
          <cell r="BG3123">
            <v>24.419999999999998</v>
          </cell>
          <cell r="BH3123">
            <v>24.419999999999998</v>
          </cell>
          <cell r="BI3123">
            <v>11</v>
          </cell>
          <cell r="BJ3123">
            <v>0</v>
          </cell>
        </row>
        <row r="3124">
          <cell r="D3124" t="str">
            <v>Univerzita Komenského v Bratislave</v>
          </cell>
          <cell r="E3124" t="str">
            <v>Prírodovedecká fakulta</v>
          </cell>
          <cell r="AN3124">
            <v>36</v>
          </cell>
          <cell r="AO3124">
            <v>39</v>
          </cell>
          <cell r="AP3124">
            <v>39</v>
          </cell>
          <cell r="AQ3124">
            <v>36</v>
          </cell>
          <cell r="AR3124">
            <v>36</v>
          </cell>
          <cell r="BF3124">
            <v>54</v>
          </cell>
          <cell r="BG3124">
            <v>79.92</v>
          </cell>
          <cell r="BH3124">
            <v>76.287272727272736</v>
          </cell>
          <cell r="BI3124">
            <v>39</v>
          </cell>
          <cell r="BJ3124">
            <v>0</v>
          </cell>
        </row>
        <row r="3125">
          <cell r="D3125" t="str">
            <v>Univerzita Komenského v Bratislave</v>
          </cell>
          <cell r="E3125" t="str">
            <v>Prírodovedecká fakulta</v>
          </cell>
          <cell r="AN3125">
            <v>6</v>
          </cell>
          <cell r="AO3125">
            <v>6</v>
          </cell>
          <cell r="AP3125">
            <v>6</v>
          </cell>
          <cell r="AQ3125">
            <v>6</v>
          </cell>
          <cell r="AR3125">
            <v>6</v>
          </cell>
          <cell r="BF3125">
            <v>9</v>
          </cell>
          <cell r="BG3125">
            <v>13.32</v>
          </cell>
          <cell r="BH3125">
            <v>13.32</v>
          </cell>
          <cell r="BI3125">
            <v>6</v>
          </cell>
          <cell r="BJ3125">
            <v>0</v>
          </cell>
        </row>
        <row r="3126">
          <cell r="D3126" t="str">
            <v>Univerzita Komenského v Bratislave</v>
          </cell>
          <cell r="E3126" t="str">
            <v>Prírodovedecká fakulta</v>
          </cell>
          <cell r="AN3126">
            <v>35</v>
          </cell>
          <cell r="AO3126">
            <v>35</v>
          </cell>
          <cell r="AP3126">
            <v>0</v>
          </cell>
          <cell r="AQ3126">
            <v>0</v>
          </cell>
          <cell r="AR3126">
            <v>35</v>
          </cell>
          <cell r="BF3126">
            <v>52.5</v>
          </cell>
          <cell r="BG3126">
            <v>77.7</v>
          </cell>
          <cell r="BH3126">
            <v>69.066666666666663</v>
          </cell>
          <cell r="BI3126">
            <v>35</v>
          </cell>
          <cell r="BJ3126">
            <v>0</v>
          </cell>
        </row>
        <row r="3127">
          <cell r="D3127" t="str">
            <v>Univerzita Komenského v Bratislave</v>
          </cell>
          <cell r="E3127" t="str">
            <v>Prírodovedecká fakulta</v>
          </cell>
          <cell r="AN3127">
            <v>7</v>
          </cell>
          <cell r="AO3127">
            <v>8</v>
          </cell>
          <cell r="AP3127">
            <v>0</v>
          </cell>
          <cell r="AQ3127">
            <v>0</v>
          </cell>
          <cell r="AR3127">
            <v>7</v>
          </cell>
          <cell r="BF3127">
            <v>10.5</v>
          </cell>
          <cell r="BG3127">
            <v>15.54</v>
          </cell>
          <cell r="BH3127">
            <v>14.059999999999999</v>
          </cell>
          <cell r="BI3127">
            <v>8</v>
          </cell>
          <cell r="BJ3127">
            <v>0</v>
          </cell>
        </row>
        <row r="3128">
          <cell r="D3128" t="str">
            <v>Univerzita Komenského v Bratislave</v>
          </cell>
          <cell r="E3128" t="str">
            <v>Prírodovedecká fakulta</v>
          </cell>
          <cell r="AN3128">
            <v>17</v>
          </cell>
          <cell r="AO3128">
            <v>17</v>
          </cell>
          <cell r="AP3128">
            <v>17</v>
          </cell>
          <cell r="AQ3128">
            <v>17</v>
          </cell>
          <cell r="AR3128">
            <v>17</v>
          </cell>
          <cell r="BF3128">
            <v>25.5</v>
          </cell>
          <cell r="BG3128">
            <v>37.74</v>
          </cell>
          <cell r="BH3128">
            <v>37.74</v>
          </cell>
          <cell r="BI3128">
            <v>17</v>
          </cell>
          <cell r="BJ3128">
            <v>0</v>
          </cell>
        </row>
        <row r="3129">
          <cell r="D3129" t="str">
            <v>Univerzita Komenského v Bratislave</v>
          </cell>
          <cell r="E3129" t="str">
            <v>Prírodovedecká fakulta</v>
          </cell>
          <cell r="AN3129">
            <v>8</v>
          </cell>
          <cell r="AO3129">
            <v>8</v>
          </cell>
          <cell r="AP3129">
            <v>8</v>
          </cell>
          <cell r="AQ3129">
            <v>8</v>
          </cell>
          <cell r="AR3129">
            <v>8</v>
          </cell>
          <cell r="BF3129">
            <v>12</v>
          </cell>
          <cell r="BG3129">
            <v>17.759999999999998</v>
          </cell>
          <cell r="BH3129">
            <v>17.759999999999998</v>
          </cell>
          <cell r="BI3129">
            <v>8</v>
          </cell>
          <cell r="BJ3129">
            <v>0</v>
          </cell>
        </row>
        <row r="3130">
          <cell r="D3130" t="str">
            <v>Univerzita Komenského v Bratislave</v>
          </cell>
          <cell r="E3130" t="str">
            <v>Prírodovedecká fakulta</v>
          </cell>
          <cell r="AN3130">
            <v>15</v>
          </cell>
          <cell r="AO3130">
            <v>15</v>
          </cell>
          <cell r="AP3130">
            <v>0</v>
          </cell>
          <cell r="AQ3130">
            <v>0</v>
          </cell>
          <cell r="AR3130">
            <v>15</v>
          </cell>
          <cell r="BF3130">
            <v>22.5</v>
          </cell>
          <cell r="BG3130">
            <v>33.299999999999997</v>
          </cell>
          <cell r="BH3130">
            <v>29.599999999999994</v>
          </cell>
          <cell r="BI3130">
            <v>15</v>
          </cell>
          <cell r="BJ3130">
            <v>0</v>
          </cell>
        </row>
        <row r="3131">
          <cell r="D3131" t="str">
            <v>Univerzita Komenského v Bratislave</v>
          </cell>
          <cell r="E3131" t="str">
            <v>Prírodovedecká fakulta</v>
          </cell>
          <cell r="AN3131">
            <v>4</v>
          </cell>
          <cell r="AO3131">
            <v>4</v>
          </cell>
          <cell r="AP3131">
            <v>4</v>
          </cell>
          <cell r="AQ3131">
            <v>4</v>
          </cell>
          <cell r="AR3131">
            <v>4</v>
          </cell>
          <cell r="BF3131">
            <v>6</v>
          </cell>
          <cell r="BG3131">
            <v>8.879999999999999</v>
          </cell>
          <cell r="BH3131">
            <v>8.879999999999999</v>
          </cell>
          <cell r="BI3131">
            <v>4</v>
          </cell>
          <cell r="BJ3131">
            <v>0</v>
          </cell>
        </row>
        <row r="3132">
          <cell r="D3132" t="str">
            <v>Univerzita Komenského v Bratislave</v>
          </cell>
          <cell r="E3132" t="str">
            <v>Prírodovedecká fakulta</v>
          </cell>
          <cell r="AN3132">
            <v>5</v>
          </cell>
          <cell r="AO3132">
            <v>5</v>
          </cell>
          <cell r="AP3132">
            <v>5</v>
          </cell>
          <cell r="AQ3132">
            <v>5</v>
          </cell>
          <cell r="AR3132">
            <v>5</v>
          </cell>
          <cell r="BF3132">
            <v>7.5</v>
          </cell>
          <cell r="BG3132">
            <v>11.1</v>
          </cell>
          <cell r="BH3132">
            <v>11.1</v>
          </cell>
          <cell r="BI3132">
            <v>5</v>
          </cell>
          <cell r="BJ3132">
            <v>0</v>
          </cell>
        </row>
        <row r="3133">
          <cell r="D3133" t="str">
            <v>Univerzita Komenského v Bratislave</v>
          </cell>
          <cell r="E3133" t="str">
            <v>Prírodovedecká fakulta</v>
          </cell>
          <cell r="AN3133">
            <v>3</v>
          </cell>
          <cell r="AO3133">
            <v>3</v>
          </cell>
          <cell r="AP3133">
            <v>0</v>
          </cell>
          <cell r="AQ3133">
            <v>0</v>
          </cell>
          <cell r="AR3133">
            <v>3</v>
          </cell>
          <cell r="BF3133">
            <v>4.5</v>
          </cell>
          <cell r="BG3133">
            <v>6.66</v>
          </cell>
          <cell r="BH3133">
            <v>6.0257142857142858</v>
          </cell>
          <cell r="BI3133">
            <v>3</v>
          </cell>
          <cell r="BJ3133">
            <v>0</v>
          </cell>
        </row>
        <row r="3134">
          <cell r="D3134" t="str">
            <v>Univerzita Komenského v Bratislave</v>
          </cell>
          <cell r="E3134" t="str">
            <v>Prírodovedecká fakulta</v>
          </cell>
          <cell r="AN3134">
            <v>2</v>
          </cell>
          <cell r="AO3134">
            <v>2</v>
          </cell>
          <cell r="AP3134">
            <v>2</v>
          </cell>
          <cell r="AQ3134">
            <v>2</v>
          </cell>
          <cell r="AR3134">
            <v>2</v>
          </cell>
          <cell r="BF3134">
            <v>3</v>
          </cell>
          <cell r="BG3134">
            <v>4.4399999999999995</v>
          </cell>
          <cell r="BH3134">
            <v>4.4399999999999995</v>
          </cell>
          <cell r="BI3134">
            <v>2</v>
          </cell>
          <cell r="BJ3134">
            <v>0</v>
          </cell>
        </row>
        <row r="3135">
          <cell r="D3135" t="str">
            <v>Univerzita Komenského v Bratislave</v>
          </cell>
          <cell r="E3135" t="str">
            <v>Prírodovedecká fakulta</v>
          </cell>
          <cell r="AN3135">
            <v>15</v>
          </cell>
          <cell r="AO3135">
            <v>16</v>
          </cell>
          <cell r="AP3135">
            <v>16</v>
          </cell>
          <cell r="AQ3135">
            <v>15</v>
          </cell>
          <cell r="AR3135">
            <v>15</v>
          </cell>
          <cell r="BF3135">
            <v>12.899999999999999</v>
          </cell>
          <cell r="BG3135">
            <v>19.091999999999999</v>
          </cell>
          <cell r="BH3135">
            <v>19.091999999999999</v>
          </cell>
          <cell r="BI3135">
            <v>16</v>
          </cell>
          <cell r="BJ3135">
            <v>0</v>
          </cell>
        </row>
        <row r="3136">
          <cell r="D3136" t="str">
            <v>Univerzita Komenského v Bratislave</v>
          </cell>
          <cell r="E3136" t="str">
            <v>Prírodovedecká fakulta</v>
          </cell>
          <cell r="AN3136">
            <v>0</v>
          </cell>
          <cell r="AO3136">
            <v>0</v>
          </cell>
          <cell r="AP3136">
            <v>0</v>
          </cell>
          <cell r="AQ3136">
            <v>0</v>
          </cell>
          <cell r="AR3136">
            <v>0</v>
          </cell>
          <cell r="BF3136">
            <v>0</v>
          </cell>
          <cell r="BG3136">
            <v>0</v>
          </cell>
          <cell r="BH3136">
            <v>0</v>
          </cell>
          <cell r="BI3136">
            <v>1</v>
          </cell>
          <cell r="BJ3136">
            <v>0</v>
          </cell>
        </row>
        <row r="3137">
          <cell r="D3137" t="str">
            <v>Univerzita Komenského v Bratislave</v>
          </cell>
          <cell r="E3137" t="str">
            <v>Fakulta sociálnych a ekonomických vied</v>
          </cell>
          <cell r="AN3137">
            <v>11</v>
          </cell>
          <cell r="AO3137">
            <v>11</v>
          </cell>
          <cell r="AP3137">
            <v>0</v>
          </cell>
          <cell r="AQ3137">
            <v>0</v>
          </cell>
          <cell r="AR3137">
            <v>11</v>
          </cell>
          <cell r="BF3137">
            <v>16.5</v>
          </cell>
          <cell r="BG3137">
            <v>16.5</v>
          </cell>
          <cell r="BH3137">
            <v>16.5</v>
          </cell>
          <cell r="BI3137">
            <v>11</v>
          </cell>
          <cell r="BJ3137">
            <v>0</v>
          </cell>
        </row>
        <row r="3138">
          <cell r="D3138" t="str">
            <v>Slovenská zdravotnícka univerzita v Bratislave</v>
          </cell>
          <cell r="E3138" t="str">
            <v>Fakulta ošetrovateľstva a zdravotníckych odborných štúdií</v>
          </cell>
          <cell r="AN3138">
            <v>13</v>
          </cell>
          <cell r="AO3138">
            <v>0</v>
          </cell>
          <cell r="AP3138">
            <v>0</v>
          </cell>
          <cell r="AQ3138">
            <v>0</v>
          </cell>
          <cell r="AR3138">
            <v>0</v>
          </cell>
          <cell r="BF3138">
            <v>0</v>
          </cell>
          <cell r="BG3138">
            <v>0</v>
          </cell>
          <cell r="BH3138">
            <v>0</v>
          </cell>
          <cell r="BI3138">
            <v>13</v>
          </cell>
          <cell r="BJ3138">
            <v>0</v>
          </cell>
        </row>
        <row r="3139">
          <cell r="D3139" t="str">
            <v>Trenčianska univerzita Alexandra Dubčeka v Trenčíne</v>
          </cell>
          <cell r="E3139" t="str">
            <v>Fakulta špeciálnej techniky</v>
          </cell>
          <cell r="AN3139">
            <v>49</v>
          </cell>
          <cell r="AO3139">
            <v>51</v>
          </cell>
          <cell r="AP3139">
            <v>0</v>
          </cell>
          <cell r="AQ3139">
            <v>0</v>
          </cell>
          <cell r="AR3139">
            <v>49</v>
          </cell>
          <cell r="BF3139">
            <v>73.5</v>
          </cell>
          <cell r="BG3139">
            <v>108.78</v>
          </cell>
          <cell r="BH3139">
            <v>75.309230769230766</v>
          </cell>
          <cell r="BI3139">
            <v>51</v>
          </cell>
          <cell r="BJ3139">
            <v>0</v>
          </cell>
        </row>
        <row r="3140">
          <cell r="D3140" t="str">
            <v>Trenčianska univerzita Alexandra Dubčeka v Trenčíne</v>
          </cell>
          <cell r="E3140" t="str">
            <v>Fakulta špeciálnej techniky</v>
          </cell>
          <cell r="AN3140">
            <v>37</v>
          </cell>
          <cell r="AO3140">
            <v>40</v>
          </cell>
          <cell r="AP3140">
            <v>0</v>
          </cell>
          <cell r="AQ3140">
            <v>0</v>
          </cell>
          <cell r="AR3140">
            <v>37</v>
          </cell>
          <cell r="BF3140">
            <v>55.5</v>
          </cell>
          <cell r="BG3140">
            <v>82.14</v>
          </cell>
          <cell r="BH3140">
            <v>70.939090909090908</v>
          </cell>
          <cell r="BI3140">
            <v>40</v>
          </cell>
          <cell r="BJ3140">
            <v>0</v>
          </cell>
        </row>
        <row r="3141">
          <cell r="D3141" t="str">
            <v>Trenčianska univerzita Alexandra Dubčeka v Trenčíne</v>
          </cell>
          <cell r="E3141" t="str">
            <v>Fakulta sociálno-ekonomických vzťahov</v>
          </cell>
          <cell r="AN3141">
            <v>6</v>
          </cell>
          <cell r="AO3141">
            <v>6</v>
          </cell>
          <cell r="AP3141">
            <v>0</v>
          </cell>
          <cell r="AQ3141">
            <v>0</v>
          </cell>
          <cell r="AR3141">
            <v>6</v>
          </cell>
          <cell r="BF3141">
            <v>9</v>
          </cell>
          <cell r="BG3141">
            <v>9.36</v>
          </cell>
          <cell r="BH3141">
            <v>8.0090721649484546</v>
          </cell>
          <cell r="BI3141">
            <v>6</v>
          </cell>
          <cell r="BJ3141">
            <v>0</v>
          </cell>
        </row>
        <row r="3142">
          <cell r="D3142" t="str">
            <v>Trenčianska univerzita Alexandra Dubčeka v Trenčíne</v>
          </cell>
          <cell r="E3142" t="str">
            <v>Fakulta priemyselných technológií v Púchove</v>
          </cell>
          <cell r="AN3142">
            <v>7</v>
          </cell>
          <cell r="AO3142">
            <v>0</v>
          </cell>
          <cell r="AP3142">
            <v>0</v>
          </cell>
          <cell r="AQ3142">
            <v>0</v>
          </cell>
          <cell r="AR3142">
            <v>0</v>
          </cell>
          <cell r="BF3142">
            <v>0</v>
          </cell>
          <cell r="BG3142">
            <v>0</v>
          </cell>
          <cell r="BH3142">
            <v>0</v>
          </cell>
          <cell r="BI3142">
            <v>7</v>
          </cell>
          <cell r="BJ3142">
            <v>0</v>
          </cell>
        </row>
        <row r="3143">
          <cell r="D3143" t="str">
            <v>Trenčianska univerzita Alexandra Dubčeka v Trenčíne</v>
          </cell>
          <cell r="E3143">
            <v>0</v>
          </cell>
          <cell r="AN3143">
            <v>14</v>
          </cell>
          <cell r="AO3143">
            <v>14</v>
          </cell>
          <cell r="AP3143">
            <v>0</v>
          </cell>
          <cell r="AQ3143">
            <v>0</v>
          </cell>
          <cell r="AR3143">
            <v>14</v>
          </cell>
          <cell r="BF3143">
            <v>10.7</v>
          </cell>
          <cell r="BG3143">
            <v>10.7</v>
          </cell>
          <cell r="BH3143">
            <v>9.7272727272727266</v>
          </cell>
          <cell r="BI3143">
            <v>14</v>
          </cell>
          <cell r="BJ3143">
            <v>0</v>
          </cell>
        </row>
        <row r="3144">
          <cell r="D3144" t="str">
            <v>Vysoká škola múzických umení v Bratislave</v>
          </cell>
          <cell r="E3144" t="str">
            <v>Divadelná fakulta</v>
          </cell>
          <cell r="AN3144">
            <v>7</v>
          </cell>
          <cell r="AO3144">
            <v>8</v>
          </cell>
          <cell r="AP3144">
            <v>0</v>
          </cell>
          <cell r="AQ3144">
            <v>0</v>
          </cell>
          <cell r="AR3144">
            <v>7</v>
          </cell>
          <cell r="BF3144">
            <v>10.5</v>
          </cell>
          <cell r="BG3144">
            <v>10.5</v>
          </cell>
          <cell r="BH3144">
            <v>10.5</v>
          </cell>
          <cell r="BI3144">
            <v>8</v>
          </cell>
          <cell r="BJ3144">
            <v>0</v>
          </cell>
        </row>
        <row r="3145">
          <cell r="D3145" t="str">
            <v>Vysoká škola múzických umení v Bratislave</v>
          </cell>
          <cell r="E3145" t="str">
            <v>Divadelná fakulta</v>
          </cell>
          <cell r="AN3145">
            <v>27</v>
          </cell>
          <cell r="AO3145">
            <v>27</v>
          </cell>
          <cell r="AP3145">
            <v>0</v>
          </cell>
          <cell r="AQ3145">
            <v>0</v>
          </cell>
          <cell r="AR3145">
            <v>27</v>
          </cell>
          <cell r="BF3145">
            <v>40.5</v>
          </cell>
          <cell r="BG3145">
            <v>130.815</v>
          </cell>
          <cell r="BH3145">
            <v>112.12714285714286</v>
          </cell>
          <cell r="BI3145">
            <v>27</v>
          </cell>
          <cell r="BJ3145">
            <v>0</v>
          </cell>
        </row>
        <row r="3146">
          <cell r="D3146" t="str">
            <v>Vysoká škola múzických umení v Bratislave</v>
          </cell>
          <cell r="E3146" t="str">
            <v>Filmová a televízna fakulta</v>
          </cell>
          <cell r="AN3146">
            <v>1</v>
          </cell>
          <cell r="AO3146">
            <v>0</v>
          </cell>
          <cell r="AP3146">
            <v>0</v>
          </cell>
          <cell r="AQ3146">
            <v>0</v>
          </cell>
          <cell r="AR3146">
            <v>1</v>
          </cell>
          <cell r="BF3146">
            <v>4</v>
          </cell>
          <cell r="BG3146">
            <v>4.4000000000000004</v>
          </cell>
          <cell r="BH3146">
            <v>4.4000000000000004</v>
          </cell>
          <cell r="BI3146">
            <v>1</v>
          </cell>
          <cell r="BJ3146">
            <v>1</v>
          </cell>
        </row>
        <row r="3147">
          <cell r="D3147" t="str">
            <v>Vysoká škola múzických umení v Bratislave</v>
          </cell>
          <cell r="E3147" t="str">
            <v>Filmová a televízna fakulta</v>
          </cell>
          <cell r="AN3147">
            <v>15</v>
          </cell>
          <cell r="AO3147">
            <v>15</v>
          </cell>
          <cell r="AP3147">
            <v>0</v>
          </cell>
          <cell r="AQ3147">
            <v>0</v>
          </cell>
          <cell r="AR3147">
            <v>15</v>
          </cell>
          <cell r="BF3147">
            <v>22.5</v>
          </cell>
          <cell r="BG3147">
            <v>72.674999999999997</v>
          </cell>
          <cell r="BH3147">
            <v>61.494230769230768</v>
          </cell>
          <cell r="BI3147">
            <v>15</v>
          </cell>
          <cell r="BJ3147">
            <v>0</v>
          </cell>
        </row>
        <row r="3148">
          <cell r="D3148" t="str">
            <v>Vysoká škola múzických umení v Bratislave</v>
          </cell>
          <cell r="E3148" t="str">
            <v>Hudobná a tanečná fakulta</v>
          </cell>
          <cell r="AN3148">
            <v>22</v>
          </cell>
          <cell r="AO3148">
            <v>22</v>
          </cell>
          <cell r="AP3148">
            <v>0</v>
          </cell>
          <cell r="AQ3148">
            <v>0</v>
          </cell>
          <cell r="AR3148">
            <v>22</v>
          </cell>
          <cell r="BF3148">
            <v>33</v>
          </cell>
          <cell r="BG3148">
            <v>106.59</v>
          </cell>
          <cell r="BH3148">
            <v>106.59</v>
          </cell>
          <cell r="BI3148">
            <v>22</v>
          </cell>
          <cell r="BJ3148">
            <v>0</v>
          </cell>
        </row>
        <row r="3149">
          <cell r="D3149" t="str">
            <v>Vysoká škola múzických umení v Bratislave</v>
          </cell>
          <cell r="E3149" t="str">
            <v>Divadelná fakulta</v>
          </cell>
          <cell r="AN3149">
            <v>3</v>
          </cell>
          <cell r="AO3149">
            <v>0</v>
          </cell>
          <cell r="AP3149">
            <v>0</v>
          </cell>
          <cell r="AQ3149">
            <v>0</v>
          </cell>
          <cell r="AR3149">
            <v>3</v>
          </cell>
          <cell r="BF3149">
            <v>12</v>
          </cell>
          <cell r="BG3149">
            <v>13.200000000000001</v>
          </cell>
          <cell r="BH3149">
            <v>13.200000000000001</v>
          </cell>
          <cell r="BI3149">
            <v>3</v>
          </cell>
          <cell r="BJ3149">
            <v>3</v>
          </cell>
        </row>
        <row r="3150">
          <cell r="D3150" t="str">
            <v>Vysoká škola múzických umení v Bratislave</v>
          </cell>
          <cell r="E3150" t="str">
            <v>Filmová a televízna fakulta</v>
          </cell>
          <cell r="AN3150">
            <v>6</v>
          </cell>
          <cell r="AO3150">
            <v>6</v>
          </cell>
          <cell r="AP3150">
            <v>0</v>
          </cell>
          <cell r="AQ3150">
            <v>0</v>
          </cell>
          <cell r="AR3150">
            <v>6</v>
          </cell>
          <cell r="BF3150">
            <v>9</v>
          </cell>
          <cell r="BG3150">
            <v>9</v>
          </cell>
          <cell r="BH3150">
            <v>9</v>
          </cell>
          <cell r="BI3150">
            <v>6</v>
          </cell>
          <cell r="BJ3150">
            <v>0</v>
          </cell>
        </row>
        <row r="3151">
          <cell r="D3151" t="str">
            <v>Vysoká škola múzických umení v Bratislave</v>
          </cell>
          <cell r="E3151" t="str">
            <v>Filmová a televízna fakulta</v>
          </cell>
          <cell r="AN3151">
            <v>12</v>
          </cell>
          <cell r="AO3151">
            <v>12</v>
          </cell>
          <cell r="AP3151">
            <v>0</v>
          </cell>
          <cell r="AQ3151">
            <v>0</v>
          </cell>
          <cell r="AR3151">
            <v>12</v>
          </cell>
          <cell r="BF3151">
            <v>18</v>
          </cell>
          <cell r="BG3151">
            <v>58.14</v>
          </cell>
          <cell r="BH3151">
            <v>58.14</v>
          </cell>
          <cell r="BI3151">
            <v>12</v>
          </cell>
          <cell r="BJ3151">
            <v>0</v>
          </cell>
        </row>
        <row r="3152">
          <cell r="D3152" t="str">
            <v>Vysoká škola múzických umení v Bratislave</v>
          </cell>
          <cell r="E3152" t="str">
            <v>Hudobná a tanečná fakulta</v>
          </cell>
          <cell r="AN3152">
            <v>35</v>
          </cell>
          <cell r="AO3152">
            <v>35</v>
          </cell>
          <cell r="AP3152">
            <v>0</v>
          </cell>
          <cell r="AQ3152">
            <v>0</v>
          </cell>
          <cell r="AR3152">
            <v>35</v>
          </cell>
          <cell r="BF3152">
            <v>52.5</v>
          </cell>
          <cell r="BG3152">
            <v>169.57499999999999</v>
          </cell>
          <cell r="BH3152">
            <v>148.37812499999998</v>
          </cell>
          <cell r="BI3152">
            <v>35</v>
          </cell>
          <cell r="BJ3152">
            <v>0</v>
          </cell>
        </row>
        <row r="3153">
          <cell r="D3153" t="str">
            <v>Vysoká škola múzických umení v Bratislave</v>
          </cell>
          <cell r="E3153" t="str">
            <v>Divadelná fakulta</v>
          </cell>
          <cell r="AN3153">
            <v>6</v>
          </cell>
          <cell r="AO3153">
            <v>6</v>
          </cell>
          <cell r="AP3153">
            <v>0</v>
          </cell>
          <cell r="AQ3153">
            <v>0</v>
          </cell>
          <cell r="AR3153">
            <v>6</v>
          </cell>
          <cell r="BF3153">
            <v>9</v>
          </cell>
          <cell r="BG3153">
            <v>29.07</v>
          </cell>
          <cell r="BH3153">
            <v>29.07</v>
          </cell>
          <cell r="BI3153">
            <v>6</v>
          </cell>
          <cell r="BJ3153">
            <v>0</v>
          </cell>
        </row>
        <row r="3154">
          <cell r="D3154" t="str">
            <v>Vysoká škola múzických umení v Bratislave</v>
          </cell>
          <cell r="E3154" t="str">
            <v>Hudobná a tanečná fakulta</v>
          </cell>
          <cell r="AN3154">
            <v>1</v>
          </cell>
          <cell r="AO3154">
            <v>1</v>
          </cell>
          <cell r="AP3154">
            <v>0</v>
          </cell>
          <cell r="AQ3154">
            <v>0</v>
          </cell>
          <cell r="AR3154">
            <v>1</v>
          </cell>
          <cell r="BF3154">
            <v>1.5</v>
          </cell>
          <cell r="BG3154">
            <v>4.8449999999999998</v>
          </cell>
          <cell r="BH3154">
            <v>4.5394594594594588</v>
          </cell>
          <cell r="BI3154">
            <v>1</v>
          </cell>
          <cell r="BJ3154">
            <v>0</v>
          </cell>
        </row>
        <row r="3155">
          <cell r="D3155" t="str">
            <v>Vysoká škola múzických umení v Bratislave</v>
          </cell>
          <cell r="E3155" t="str">
            <v>Filmová a televízna fakulta</v>
          </cell>
          <cell r="AN3155">
            <v>2</v>
          </cell>
          <cell r="AO3155">
            <v>0</v>
          </cell>
          <cell r="AP3155">
            <v>0</v>
          </cell>
          <cell r="AQ3155">
            <v>0</v>
          </cell>
          <cell r="AR3155">
            <v>2</v>
          </cell>
          <cell r="BF3155">
            <v>8</v>
          </cell>
          <cell r="BG3155">
            <v>8.8000000000000007</v>
          </cell>
          <cell r="BH3155">
            <v>8.8000000000000007</v>
          </cell>
          <cell r="BI3155">
            <v>2</v>
          </cell>
          <cell r="BJ3155">
            <v>2</v>
          </cell>
        </row>
        <row r="3156">
          <cell r="D3156" t="str">
            <v>Vysoká škola múzických umení v Bratislave</v>
          </cell>
          <cell r="E3156" t="str">
            <v>Filmová a televízna fakulta</v>
          </cell>
          <cell r="AN3156">
            <v>6</v>
          </cell>
          <cell r="AO3156">
            <v>6</v>
          </cell>
          <cell r="AP3156">
            <v>0</v>
          </cell>
          <cell r="AQ3156">
            <v>0</v>
          </cell>
          <cell r="AR3156">
            <v>6</v>
          </cell>
          <cell r="BF3156">
            <v>9</v>
          </cell>
          <cell r="BG3156">
            <v>29.07</v>
          </cell>
          <cell r="BH3156">
            <v>29.07</v>
          </cell>
          <cell r="BI3156">
            <v>6</v>
          </cell>
          <cell r="BJ3156">
            <v>0</v>
          </cell>
        </row>
        <row r="3157">
          <cell r="D3157" t="str">
            <v>Vysoká škola múzických umení v Bratislave</v>
          </cell>
          <cell r="E3157" t="str">
            <v>Divadelná fakulta</v>
          </cell>
          <cell r="AN3157">
            <v>8</v>
          </cell>
          <cell r="AO3157">
            <v>8</v>
          </cell>
          <cell r="AP3157">
            <v>0</v>
          </cell>
          <cell r="AQ3157">
            <v>0</v>
          </cell>
          <cell r="AR3157">
            <v>8</v>
          </cell>
          <cell r="BF3157">
            <v>12</v>
          </cell>
          <cell r="BG3157">
            <v>38.76</v>
          </cell>
          <cell r="BH3157">
            <v>38.76</v>
          </cell>
          <cell r="BI3157">
            <v>8</v>
          </cell>
          <cell r="BJ3157">
            <v>0</v>
          </cell>
        </row>
        <row r="3158">
          <cell r="D3158" t="str">
            <v>Vysoká škola múzických umení v Bratislave</v>
          </cell>
          <cell r="E3158" t="str">
            <v>Divadelná fakulta</v>
          </cell>
          <cell r="AN3158">
            <v>3</v>
          </cell>
          <cell r="AO3158">
            <v>3</v>
          </cell>
          <cell r="AP3158">
            <v>0</v>
          </cell>
          <cell r="AQ3158">
            <v>0</v>
          </cell>
          <cell r="AR3158">
            <v>3</v>
          </cell>
          <cell r="BF3158">
            <v>4.5</v>
          </cell>
          <cell r="BG3158">
            <v>14.535</v>
          </cell>
          <cell r="BH3158">
            <v>14.535</v>
          </cell>
          <cell r="BI3158">
            <v>3</v>
          </cell>
          <cell r="BJ3158">
            <v>0</v>
          </cell>
        </row>
        <row r="3159">
          <cell r="D3159" t="str">
            <v>Vysoká škola múzických umení v Bratislave</v>
          </cell>
          <cell r="E3159" t="str">
            <v>Hudobná a tanečná fakulta</v>
          </cell>
          <cell r="AN3159">
            <v>1</v>
          </cell>
          <cell r="AO3159">
            <v>1</v>
          </cell>
          <cell r="AP3159">
            <v>0</v>
          </cell>
          <cell r="AQ3159">
            <v>0</v>
          </cell>
          <cell r="AR3159">
            <v>1</v>
          </cell>
          <cell r="BF3159">
            <v>1.5</v>
          </cell>
          <cell r="BG3159">
            <v>4.8449999999999998</v>
          </cell>
          <cell r="BH3159">
            <v>4.5394594594594588</v>
          </cell>
          <cell r="BI3159">
            <v>1</v>
          </cell>
          <cell r="BJ3159">
            <v>0</v>
          </cell>
        </row>
        <row r="3160">
          <cell r="D3160" t="str">
            <v>Technická univerzita vo Zvolene</v>
          </cell>
          <cell r="E3160" t="str">
            <v>Drevárska fakulta</v>
          </cell>
          <cell r="AN3160">
            <v>26</v>
          </cell>
          <cell r="AO3160">
            <v>26</v>
          </cell>
          <cell r="AP3160">
            <v>0</v>
          </cell>
          <cell r="AQ3160">
            <v>0</v>
          </cell>
          <cell r="AR3160">
            <v>26</v>
          </cell>
          <cell r="BF3160">
            <v>39</v>
          </cell>
          <cell r="BG3160">
            <v>125.97</v>
          </cell>
          <cell r="BH3160">
            <v>102.35062499999999</v>
          </cell>
          <cell r="BI3160">
            <v>26</v>
          </cell>
          <cell r="BJ3160">
            <v>0</v>
          </cell>
        </row>
        <row r="3161">
          <cell r="D3161" t="str">
            <v>Technická univerzita vo Zvolene</v>
          </cell>
          <cell r="E3161" t="str">
            <v>Lesnícka fakulta</v>
          </cell>
          <cell r="AN3161">
            <v>37</v>
          </cell>
          <cell r="AO3161">
            <v>38</v>
          </cell>
          <cell r="AP3161">
            <v>0</v>
          </cell>
          <cell r="AQ3161">
            <v>0</v>
          </cell>
          <cell r="AR3161">
            <v>37</v>
          </cell>
          <cell r="BF3161">
            <v>55.5</v>
          </cell>
          <cell r="BG3161">
            <v>88.245000000000005</v>
          </cell>
          <cell r="BH3161">
            <v>73.537500000000009</v>
          </cell>
          <cell r="BI3161">
            <v>38</v>
          </cell>
          <cell r="BJ3161">
            <v>0</v>
          </cell>
        </row>
        <row r="3162">
          <cell r="D3162" t="str">
            <v>Technická univerzita vo Zvolene</v>
          </cell>
          <cell r="E3162" t="str">
            <v>Lesnícka fakulta</v>
          </cell>
          <cell r="AN3162">
            <v>3</v>
          </cell>
          <cell r="AO3162">
            <v>0</v>
          </cell>
          <cell r="AP3162">
            <v>0</v>
          </cell>
          <cell r="AQ3162">
            <v>0</v>
          </cell>
          <cell r="AR3162">
            <v>3</v>
          </cell>
          <cell r="BF3162">
            <v>12</v>
          </cell>
          <cell r="BG3162">
            <v>25.56</v>
          </cell>
          <cell r="BH3162">
            <v>8.5200000000000014</v>
          </cell>
          <cell r="BI3162">
            <v>3</v>
          </cell>
          <cell r="BJ3162">
            <v>3</v>
          </cell>
        </row>
        <row r="3163">
          <cell r="D3163" t="str">
            <v>Technická univerzita vo Zvolene</v>
          </cell>
          <cell r="E3163" t="str">
            <v>Drevárska fakulta</v>
          </cell>
          <cell r="AN3163">
            <v>1</v>
          </cell>
          <cell r="AO3163">
            <v>0</v>
          </cell>
          <cell r="AP3163">
            <v>0</v>
          </cell>
          <cell r="AQ3163">
            <v>1</v>
          </cell>
          <cell r="AR3163">
            <v>1</v>
          </cell>
          <cell r="BF3163">
            <v>4</v>
          </cell>
          <cell r="BG3163">
            <v>8.52</v>
          </cell>
          <cell r="BH3163">
            <v>8.52</v>
          </cell>
          <cell r="BI3163">
            <v>1</v>
          </cell>
          <cell r="BJ3163">
            <v>1</v>
          </cell>
        </row>
        <row r="3164">
          <cell r="D3164" t="str">
            <v>Technická univerzita vo Zvolene</v>
          </cell>
          <cell r="E3164">
            <v>0</v>
          </cell>
          <cell r="AN3164">
            <v>66</v>
          </cell>
          <cell r="AO3164">
            <v>68</v>
          </cell>
          <cell r="AP3164">
            <v>0</v>
          </cell>
          <cell r="AQ3164">
            <v>0</v>
          </cell>
          <cell r="AR3164">
            <v>66</v>
          </cell>
          <cell r="BF3164">
            <v>99</v>
          </cell>
          <cell r="BG3164">
            <v>102.96000000000001</v>
          </cell>
          <cell r="BH3164">
            <v>90.09</v>
          </cell>
          <cell r="BI3164">
            <v>68</v>
          </cell>
          <cell r="BJ3164">
            <v>0</v>
          </cell>
        </row>
        <row r="3165">
          <cell r="D3165" t="str">
            <v>Technická univerzita vo Zvolene</v>
          </cell>
          <cell r="E3165" t="str">
            <v>Drevárska fakulta</v>
          </cell>
          <cell r="AN3165">
            <v>70</v>
          </cell>
          <cell r="AO3165">
            <v>70</v>
          </cell>
          <cell r="AP3165">
            <v>0</v>
          </cell>
          <cell r="AQ3165">
            <v>0</v>
          </cell>
          <cell r="AR3165">
            <v>70</v>
          </cell>
          <cell r="BF3165">
            <v>105</v>
          </cell>
          <cell r="BG3165">
            <v>155.4</v>
          </cell>
          <cell r="BH3165">
            <v>115.64651162790697</v>
          </cell>
          <cell r="BI3165">
            <v>70</v>
          </cell>
          <cell r="BJ3165">
            <v>0</v>
          </cell>
        </row>
        <row r="3166">
          <cell r="D3166" t="str">
            <v>Technická univerzita vo Zvolene</v>
          </cell>
          <cell r="E3166" t="str">
            <v>Lesnícka fakulta</v>
          </cell>
          <cell r="AN3166">
            <v>124</v>
          </cell>
          <cell r="AO3166">
            <v>132</v>
          </cell>
          <cell r="AP3166">
            <v>0</v>
          </cell>
          <cell r="AQ3166">
            <v>0</v>
          </cell>
          <cell r="AR3166">
            <v>124</v>
          </cell>
          <cell r="BF3166">
            <v>186</v>
          </cell>
          <cell r="BG3166">
            <v>295.74</v>
          </cell>
          <cell r="BH3166">
            <v>235.6678125</v>
          </cell>
          <cell r="BI3166">
            <v>132</v>
          </cell>
          <cell r="BJ3166">
            <v>0</v>
          </cell>
        </row>
        <row r="3167">
          <cell r="D3167" t="str">
            <v>Technická univerzita vo Zvolene</v>
          </cell>
          <cell r="E3167" t="str">
            <v>Lesnícka fakulta</v>
          </cell>
          <cell r="AN3167">
            <v>4</v>
          </cell>
          <cell r="AO3167">
            <v>0</v>
          </cell>
          <cell r="AP3167">
            <v>0</v>
          </cell>
          <cell r="AQ3167">
            <v>0</v>
          </cell>
          <cell r="AR3167">
            <v>4</v>
          </cell>
          <cell r="BF3167">
            <v>16</v>
          </cell>
          <cell r="BG3167">
            <v>34.08</v>
          </cell>
          <cell r="BH3167">
            <v>22.720000000000002</v>
          </cell>
          <cell r="BI3167">
            <v>4</v>
          </cell>
          <cell r="BJ3167">
            <v>4</v>
          </cell>
        </row>
        <row r="3168">
          <cell r="D3168" t="str">
            <v>Technická univerzita vo Zvolene</v>
          </cell>
          <cell r="E3168" t="str">
            <v>Drevárska fakulta</v>
          </cell>
          <cell r="AN3168">
            <v>8</v>
          </cell>
          <cell r="AO3168">
            <v>9</v>
          </cell>
          <cell r="AP3168">
            <v>0</v>
          </cell>
          <cell r="AQ3168">
            <v>0</v>
          </cell>
          <cell r="AR3168">
            <v>8</v>
          </cell>
          <cell r="BF3168">
            <v>12</v>
          </cell>
          <cell r="BG3168">
            <v>17.759999999999998</v>
          </cell>
          <cell r="BH3168">
            <v>5.92</v>
          </cell>
          <cell r="BI3168">
            <v>9</v>
          </cell>
          <cell r="BJ3168">
            <v>0</v>
          </cell>
        </row>
        <row r="3169">
          <cell r="D3169" t="str">
            <v>Technická univerzita vo Zvolene</v>
          </cell>
          <cell r="E3169" t="str">
            <v>Drevárska fakulta</v>
          </cell>
          <cell r="AN3169">
            <v>13</v>
          </cell>
          <cell r="AO3169">
            <v>13</v>
          </cell>
          <cell r="AP3169">
            <v>0</v>
          </cell>
          <cell r="AQ3169">
            <v>0</v>
          </cell>
          <cell r="AR3169">
            <v>13</v>
          </cell>
          <cell r="BF3169">
            <v>19.5</v>
          </cell>
          <cell r="BG3169">
            <v>28.86</v>
          </cell>
          <cell r="BH3169">
            <v>16.491428571428571</v>
          </cell>
          <cell r="BI3169">
            <v>13</v>
          </cell>
          <cell r="BJ3169">
            <v>0</v>
          </cell>
        </row>
        <row r="3170">
          <cell r="D3170" t="str">
            <v>Technická univerzita vo Zvolene</v>
          </cell>
          <cell r="E3170" t="str">
            <v>Fakulta ekológie a environmentalistiky</v>
          </cell>
          <cell r="AN3170">
            <v>13</v>
          </cell>
          <cell r="AO3170">
            <v>13</v>
          </cell>
          <cell r="AP3170">
            <v>0</v>
          </cell>
          <cell r="AQ3170">
            <v>0</v>
          </cell>
          <cell r="AR3170">
            <v>13</v>
          </cell>
          <cell r="BF3170">
            <v>19.5</v>
          </cell>
          <cell r="BG3170">
            <v>28.86</v>
          </cell>
          <cell r="BH3170">
            <v>20.989090909090908</v>
          </cell>
          <cell r="BI3170">
            <v>13</v>
          </cell>
          <cell r="BJ3170">
            <v>0</v>
          </cell>
        </row>
        <row r="3171">
          <cell r="D3171" t="str">
            <v>Technická univerzita vo Zvolene</v>
          </cell>
          <cell r="E3171" t="str">
            <v>Fakulta ekológie a environmentalistiky</v>
          </cell>
          <cell r="AN3171">
            <v>14</v>
          </cell>
          <cell r="AO3171">
            <v>14</v>
          </cell>
          <cell r="AP3171">
            <v>0</v>
          </cell>
          <cell r="AQ3171">
            <v>0</v>
          </cell>
          <cell r="AR3171">
            <v>14</v>
          </cell>
          <cell r="BF3171">
            <v>21</v>
          </cell>
          <cell r="BG3171">
            <v>31.08</v>
          </cell>
          <cell r="BH3171">
            <v>17.759999999999998</v>
          </cell>
          <cell r="BI3171">
            <v>14</v>
          </cell>
          <cell r="BJ3171">
            <v>0</v>
          </cell>
        </row>
        <row r="3172">
          <cell r="D3172" t="str">
            <v>Technická univerzita vo Zvolene</v>
          </cell>
          <cell r="E3172" t="str">
            <v>Fakulta techniky</v>
          </cell>
          <cell r="AN3172">
            <v>35</v>
          </cell>
          <cell r="AO3172">
            <v>35</v>
          </cell>
          <cell r="AP3172">
            <v>0</v>
          </cell>
          <cell r="AQ3172">
            <v>0</v>
          </cell>
          <cell r="AR3172">
            <v>35</v>
          </cell>
          <cell r="BF3172">
            <v>52.5</v>
          </cell>
          <cell r="BG3172">
            <v>77.7</v>
          </cell>
          <cell r="BH3172">
            <v>67.987499999999997</v>
          </cell>
          <cell r="BI3172">
            <v>35</v>
          </cell>
          <cell r="BJ3172">
            <v>0</v>
          </cell>
        </row>
        <row r="3173">
          <cell r="D3173" t="str">
            <v>Technická univerzita vo Zvolene</v>
          </cell>
          <cell r="E3173" t="str">
            <v>Fakulta techniky</v>
          </cell>
          <cell r="AN3173">
            <v>4</v>
          </cell>
          <cell r="AO3173">
            <v>4</v>
          </cell>
          <cell r="AP3173">
            <v>0</v>
          </cell>
          <cell r="AQ3173">
            <v>0</v>
          </cell>
          <cell r="AR3173">
            <v>4</v>
          </cell>
          <cell r="BF3173">
            <v>6</v>
          </cell>
          <cell r="BG3173">
            <v>8.879999999999999</v>
          </cell>
          <cell r="BH3173">
            <v>7.1039999999999992</v>
          </cell>
          <cell r="BI3173">
            <v>4</v>
          </cell>
          <cell r="BJ3173">
            <v>0</v>
          </cell>
        </row>
        <row r="3174">
          <cell r="D3174" t="str">
            <v>Technická univerzita vo Zvolene</v>
          </cell>
          <cell r="E3174" t="str">
            <v>Fakulta techniky</v>
          </cell>
          <cell r="AN3174">
            <v>7</v>
          </cell>
          <cell r="AO3174">
            <v>8</v>
          </cell>
          <cell r="AP3174">
            <v>8</v>
          </cell>
          <cell r="AQ3174">
            <v>7</v>
          </cell>
          <cell r="AR3174">
            <v>7</v>
          </cell>
          <cell r="BF3174">
            <v>5.8</v>
          </cell>
          <cell r="BG3174">
            <v>8.5839999999999996</v>
          </cell>
          <cell r="BH3174">
            <v>8.5839999999999996</v>
          </cell>
          <cell r="BI3174">
            <v>8</v>
          </cell>
          <cell r="BJ3174">
            <v>0</v>
          </cell>
        </row>
        <row r="3175">
          <cell r="D3175" t="str">
            <v>Technická univerzita vo Zvolene</v>
          </cell>
          <cell r="E3175" t="str">
            <v>Fakulta ekológie a environmentalistiky</v>
          </cell>
          <cell r="AN3175">
            <v>0</v>
          </cell>
          <cell r="AO3175">
            <v>0</v>
          </cell>
          <cell r="AP3175">
            <v>0</v>
          </cell>
          <cell r="AQ3175">
            <v>0</v>
          </cell>
          <cell r="AR3175">
            <v>0</v>
          </cell>
          <cell r="BF3175">
            <v>0</v>
          </cell>
          <cell r="BG3175">
            <v>0</v>
          </cell>
          <cell r="BH3175">
            <v>0</v>
          </cell>
          <cell r="BI3175">
            <v>8</v>
          </cell>
          <cell r="BJ3175">
            <v>0</v>
          </cell>
        </row>
        <row r="3176">
          <cell r="D3176" t="str">
            <v>Technická univerzita vo Zvolene</v>
          </cell>
          <cell r="E3176" t="str">
            <v>Fakulta ekológie a environmentalistiky</v>
          </cell>
          <cell r="AN3176">
            <v>0</v>
          </cell>
          <cell r="AO3176">
            <v>0</v>
          </cell>
          <cell r="AP3176">
            <v>0</v>
          </cell>
          <cell r="AQ3176">
            <v>0</v>
          </cell>
          <cell r="AR3176">
            <v>0</v>
          </cell>
          <cell r="BF3176">
            <v>0</v>
          </cell>
          <cell r="BG3176">
            <v>0</v>
          </cell>
          <cell r="BH3176">
            <v>0</v>
          </cell>
          <cell r="BI3176">
            <v>4</v>
          </cell>
          <cell r="BJ3176">
            <v>0</v>
          </cell>
        </row>
        <row r="3177">
          <cell r="D3177" t="str">
            <v>Technická univerzita vo Zvolene</v>
          </cell>
          <cell r="E3177" t="str">
            <v>Fakulta techniky</v>
          </cell>
          <cell r="AN3177">
            <v>11</v>
          </cell>
          <cell r="AO3177">
            <v>12</v>
          </cell>
          <cell r="AP3177">
            <v>0</v>
          </cell>
          <cell r="AQ3177">
            <v>0</v>
          </cell>
          <cell r="AR3177">
            <v>11</v>
          </cell>
          <cell r="BF3177">
            <v>8.6</v>
          </cell>
          <cell r="BG3177">
            <v>12.728</v>
          </cell>
          <cell r="BH3177">
            <v>11.956606060606061</v>
          </cell>
          <cell r="BI3177">
            <v>12</v>
          </cell>
          <cell r="BJ3177">
            <v>0</v>
          </cell>
        </row>
        <row r="3178">
          <cell r="D3178" t="str">
            <v>Akadémia Policajného zboru</v>
          </cell>
          <cell r="E3178">
            <v>0</v>
          </cell>
          <cell r="AN3178">
            <v>101</v>
          </cell>
          <cell r="AO3178">
            <v>101</v>
          </cell>
          <cell r="AP3178">
            <v>0</v>
          </cell>
          <cell r="AQ3178">
            <v>0</v>
          </cell>
          <cell r="AR3178">
            <v>101</v>
          </cell>
          <cell r="BF3178">
            <v>151.5</v>
          </cell>
          <cell r="BG3178">
            <v>224.22</v>
          </cell>
          <cell r="BH3178">
            <v>194.71736842105264</v>
          </cell>
          <cell r="BI3178">
            <v>101</v>
          </cell>
          <cell r="BJ3178">
            <v>0</v>
          </cell>
        </row>
        <row r="3179">
          <cell r="D3179" t="str">
            <v>Akadémia Policajného zboru</v>
          </cell>
          <cell r="E3179">
            <v>0</v>
          </cell>
          <cell r="AN3179">
            <v>70</v>
          </cell>
          <cell r="AO3179">
            <v>70</v>
          </cell>
          <cell r="AP3179">
            <v>0</v>
          </cell>
          <cell r="AQ3179">
            <v>0</v>
          </cell>
          <cell r="AR3179">
            <v>70</v>
          </cell>
          <cell r="BF3179">
            <v>105</v>
          </cell>
          <cell r="BG3179">
            <v>155.4</v>
          </cell>
          <cell r="BH3179">
            <v>133.71627906976744</v>
          </cell>
          <cell r="BI3179">
            <v>70</v>
          </cell>
          <cell r="BJ3179">
            <v>0</v>
          </cell>
        </row>
        <row r="3180">
          <cell r="D3180" t="str">
            <v>Univerzita Komenského v Bratislave</v>
          </cell>
          <cell r="E3180" t="str">
            <v>Farmaceutická fakulta</v>
          </cell>
          <cell r="AN3180">
            <v>0</v>
          </cell>
          <cell r="AO3180">
            <v>0</v>
          </cell>
          <cell r="AP3180">
            <v>0</v>
          </cell>
          <cell r="AQ3180">
            <v>0</v>
          </cell>
          <cell r="AR3180">
            <v>0</v>
          </cell>
          <cell r="BF3180">
            <v>0</v>
          </cell>
          <cell r="BG3180">
            <v>0</v>
          </cell>
          <cell r="BH3180">
            <v>0</v>
          </cell>
          <cell r="BI3180">
            <v>2</v>
          </cell>
          <cell r="BJ3180">
            <v>0</v>
          </cell>
        </row>
        <row r="3181">
          <cell r="D3181" t="str">
            <v>Paneurópska vysoká škola</v>
          </cell>
          <cell r="E3181" t="str">
            <v>Fakulta masmédií</v>
          </cell>
          <cell r="AN3181">
            <v>0</v>
          </cell>
          <cell r="AO3181">
            <v>70</v>
          </cell>
          <cell r="AP3181">
            <v>0</v>
          </cell>
          <cell r="AQ3181">
            <v>0</v>
          </cell>
          <cell r="AR3181">
            <v>0</v>
          </cell>
          <cell r="BF3181">
            <v>0</v>
          </cell>
          <cell r="BG3181">
            <v>0</v>
          </cell>
          <cell r="BH3181">
            <v>0</v>
          </cell>
          <cell r="BI3181">
            <v>70</v>
          </cell>
          <cell r="BJ3181">
            <v>0</v>
          </cell>
        </row>
        <row r="3182">
          <cell r="D3182" t="str">
            <v>Paneurópska vysoká škola</v>
          </cell>
          <cell r="E3182" t="str">
            <v>Fakulta práva</v>
          </cell>
          <cell r="AN3182">
            <v>1</v>
          </cell>
          <cell r="AO3182">
            <v>26</v>
          </cell>
          <cell r="AP3182">
            <v>0</v>
          </cell>
          <cell r="AQ3182">
            <v>0</v>
          </cell>
          <cell r="AR3182">
            <v>1</v>
          </cell>
          <cell r="BF3182">
            <v>0.7</v>
          </cell>
          <cell r="BG3182">
            <v>0.7</v>
          </cell>
          <cell r="BH3182">
            <v>0.62564102564102564</v>
          </cell>
          <cell r="BI3182">
            <v>26</v>
          </cell>
          <cell r="BJ3182">
            <v>0</v>
          </cell>
        </row>
        <row r="3183">
          <cell r="D3183" t="str">
            <v>Paneurópska vysoká škola</v>
          </cell>
          <cell r="E3183" t="str">
            <v>Fakulta psychológie</v>
          </cell>
          <cell r="AN3183">
            <v>0</v>
          </cell>
          <cell r="AO3183">
            <v>0</v>
          </cell>
          <cell r="AP3183">
            <v>0</v>
          </cell>
          <cell r="AQ3183">
            <v>0</v>
          </cell>
          <cell r="AR3183">
            <v>0</v>
          </cell>
          <cell r="BF3183">
            <v>0</v>
          </cell>
          <cell r="BG3183">
            <v>0</v>
          </cell>
          <cell r="BH3183">
            <v>0</v>
          </cell>
          <cell r="BI3183">
            <v>2</v>
          </cell>
          <cell r="BJ3183">
            <v>0</v>
          </cell>
        </row>
        <row r="3184">
          <cell r="D3184" t="str">
            <v>Paneurópska vysoká škola</v>
          </cell>
          <cell r="E3184" t="str">
            <v>Fakulta práva</v>
          </cell>
          <cell r="AN3184">
            <v>0</v>
          </cell>
          <cell r="AO3184">
            <v>8</v>
          </cell>
          <cell r="AP3184">
            <v>0</v>
          </cell>
          <cell r="AQ3184">
            <v>0</v>
          </cell>
          <cell r="AR3184">
            <v>0</v>
          </cell>
          <cell r="BF3184">
            <v>0</v>
          </cell>
          <cell r="BG3184">
            <v>0</v>
          </cell>
          <cell r="BH3184">
            <v>0</v>
          </cell>
          <cell r="BI3184">
            <v>8</v>
          </cell>
          <cell r="BJ3184">
            <v>0</v>
          </cell>
        </row>
        <row r="3185">
          <cell r="D3185" t="str">
            <v>Žilinská univerzita v Žiline</v>
          </cell>
          <cell r="E3185" t="str">
            <v>Fakulta bezpečnostného inžinierstva</v>
          </cell>
          <cell r="AN3185">
            <v>41</v>
          </cell>
          <cell r="AO3185">
            <v>41</v>
          </cell>
          <cell r="AP3185">
            <v>0</v>
          </cell>
          <cell r="AQ3185">
            <v>0</v>
          </cell>
          <cell r="AR3185">
            <v>41</v>
          </cell>
          <cell r="BF3185">
            <v>61.5</v>
          </cell>
          <cell r="BG3185">
            <v>91.02</v>
          </cell>
          <cell r="BH3185">
            <v>68.265000000000001</v>
          </cell>
          <cell r="BI3185">
            <v>41</v>
          </cell>
          <cell r="BJ3185">
            <v>0</v>
          </cell>
        </row>
        <row r="3186">
          <cell r="D3186" t="str">
            <v>Žilinská univerzita v Žiline</v>
          </cell>
          <cell r="E3186" t="str">
            <v>Fakulta bezpečnostného inžinierstva</v>
          </cell>
          <cell r="AN3186">
            <v>0</v>
          </cell>
          <cell r="AO3186">
            <v>0</v>
          </cell>
          <cell r="AP3186">
            <v>0</v>
          </cell>
          <cell r="AQ3186">
            <v>0</v>
          </cell>
          <cell r="AR3186">
            <v>0</v>
          </cell>
          <cell r="BF3186">
            <v>0</v>
          </cell>
          <cell r="BG3186">
            <v>0</v>
          </cell>
          <cell r="BH3186">
            <v>0</v>
          </cell>
          <cell r="BI3186">
            <v>20</v>
          </cell>
          <cell r="BJ3186">
            <v>0</v>
          </cell>
        </row>
        <row r="3187">
          <cell r="D3187" t="str">
            <v>Žilinská univerzita v Žiline</v>
          </cell>
          <cell r="E3187" t="str">
            <v>Stavebná fakulta</v>
          </cell>
          <cell r="AN3187">
            <v>13</v>
          </cell>
          <cell r="AO3187">
            <v>13</v>
          </cell>
          <cell r="AP3187">
            <v>13</v>
          </cell>
          <cell r="AQ3187">
            <v>13</v>
          </cell>
          <cell r="AR3187">
            <v>13</v>
          </cell>
          <cell r="BF3187">
            <v>19.5</v>
          </cell>
          <cell r="BG3187">
            <v>28.86</v>
          </cell>
          <cell r="BH3187">
            <v>28.86</v>
          </cell>
          <cell r="BI3187">
            <v>13</v>
          </cell>
          <cell r="BJ3187">
            <v>0</v>
          </cell>
        </row>
        <row r="3188">
          <cell r="D3188" t="str">
            <v>Žilinská univerzita v Žiline</v>
          </cell>
          <cell r="E3188" t="str">
            <v>Strojnícka fakulta</v>
          </cell>
          <cell r="AN3188">
            <v>5</v>
          </cell>
          <cell r="AO3188">
            <v>0</v>
          </cell>
          <cell r="AP3188">
            <v>0</v>
          </cell>
          <cell r="AQ3188">
            <v>5</v>
          </cell>
          <cell r="AR3188">
            <v>5</v>
          </cell>
          <cell r="BF3188">
            <v>20</v>
          </cell>
          <cell r="BG3188">
            <v>42.599999999999994</v>
          </cell>
          <cell r="BH3188">
            <v>42.599999999999994</v>
          </cell>
          <cell r="BI3188">
            <v>5</v>
          </cell>
          <cell r="BJ3188">
            <v>5</v>
          </cell>
        </row>
        <row r="3189">
          <cell r="D3189" t="str">
            <v>Žilinská univerzita v Žiline</v>
          </cell>
          <cell r="E3189" t="str">
            <v>Fakulta bezpečnostného inžinierstva</v>
          </cell>
          <cell r="AN3189">
            <v>1</v>
          </cell>
          <cell r="AO3189">
            <v>0</v>
          </cell>
          <cell r="AP3189">
            <v>0</v>
          </cell>
          <cell r="AQ3189">
            <v>0</v>
          </cell>
          <cell r="AR3189">
            <v>0</v>
          </cell>
          <cell r="BF3189">
            <v>0</v>
          </cell>
          <cell r="BG3189">
            <v>0</v>
          </cell>
          <cell r="BH3189">
            <v>0</v>
          </cell>
          <cell r="BI3189">
            <v>23</v>
          </cell>
          <cell r="BJ3189">
            <v>0</v>
          </cell>
        </row>
        <row r="3190">
          <cell r="D3190" t="str">
            <v>Žilinská univerzita v Žiline</v>
          </cell>
          <cell r="E3190" t="str">
            <v>Stavebná fakulta</v>
          </cell>
          <cell r="AN3190">
            <v>6</v>
          </cell>
          <cell r="AO3190">
            <v>6</v>
          </cell>
          <cell r="AP3190">
            <v>0</v>
          </cell>
          <cell r="AQ3190">
            <v>0</v>
          </cell>
          <cell r="AR3190">
            <v>6</v>
          </cell>
          <cell r="BF3190">
            <v>9</v>
          </cell>
          <cell r="BG3190">
            <v>13.32</v>
          </cell>
          <cell r="BH3190">
            <v>11.544</v>
          </cell>
          <cell r="BI3190">
            <v>6</v>
          </cell>
          <cell r="BJ3190">
            <v>0</v>
          </cell>
        </row>
        <row r="3191">
          <cell r="D3191" t="str">
            <v>Žilinská univerzita v Žiline</v>
          </cell>
          <cell r="E3191" t="str">
            <v>Fakulta bezpečnostného inžinierstva</v>
          </cell>
          <cell r="AN3191">
            <v>0</v>
          </cell>
          <cell r="AO3191">
            <v>0</v>
          </cell>
          <cell r="AP3191">
            <v>0</v>
          </cell>
          <cell r="AQ3191">
            <v>0</v>
          </cell>
          <cell r="AR3191">
            <v>0</v>
          </cell>
          <cell r="BF3191">
            <v>0</v>
          </cell>
          <cell r="BG3191">
            <v>0</v>
          </cell>
          <cell r="BH3191">
            <v>0</v>
          </cell>
          <cell r="BI3191">
            <v>11</v>
          </cell>
          <cell r="BJ3191">
            <v>0</v>
          </cell>
        </row>
        <row r="3192">
          <cell r="D3192" t="str">
            <v>Žilinská univerzita v Žiline</v>
          </cell>
          <cell r="E3192" t="str">
            <v>Strojnícka fakulta</v>
          </cell>
          <cell r="AN3192">
            <v>22</v>
          </cell>
          <cell r="AO3192">
            <v>22</v>
          </cell>
          <cell r="AP3192">
            <v>22</v>
          </cell>
          <cell r="AQ3192">
            <v>22</v>
          </cell>
          <cell r="AR3192">
            <v>22</v>
          </cell>
          <cell r="BF3192">
            <v>33</v>
          </cell>
          <cell r="BG3192">
            <v>48.839999999999996</v>
          </cell>
          <cell r="BH3192">
            <v>48.839999999999996</v>
          </cell>
          <cell r="BI3192">
            <v>22</v>
          </cell>
          <cell r="BJ3192">
            <v>0</v>
          </cell>
        </row>
        <row r="3193">
          <cell r="D3193" t="str">
            <v>Žilinská univerzita v Žiline</v>
          </cell>
          <cell r="E3193" t="str">
            <v>Fakulta elektrotechniky a informačných technológií</v>
          </cell>
          <cell r="AN3193">
            <v>7</v>
          </cell>
          <cell r="AO3193">
            <v>7</v>
          </cell>
          <cell r="AP3193">
            <v>0</v>
          </cell>
          <cell r="AQ3193">
            <v>0</v>
          </cell>
          <cell r="AR3193">
            <v>7</v>
          </cell>
          <cell r="BF3193">
            <v>10.5</v>
          </cell>
          <cell r="BG3193">
            <v>15.54</v>
          </cell>
          <cell r="BH3193">
            <v>11.654999999999999</v>
          </cell>
          <cell r="BI3193">
            <v>7</v>
          </cell>
          <cell r="BJ3193">
            <v>0</v>
          </cell>
        </row>
        <row r="3194">
          <cell r="D3194" t="str">
            <v>Žilinská univerzita v Žiline</v>
          </cell>
          <cell r="E3194" t="str">
            <v>Fakulta elektrotechniky a informačných technológií</v>
          </cell>
          <cell r="AN3194">
            <v>12</v>
          </cell>
          <cell r="AO3194">
            <v>12</v>
          </cell>
          <cell r="AP3194">
            <v>12</v>
          </cell>
          <cell r="AQ3194">
            <v>12</v>
          </cell>
          <cell r="AR3194">
            <v>12</v>
          </cell>
          <cell r="BF3194">
            <v>18</v>
          </cell>
          <cell r="BG3194">
            <v>26.64</v>
          </cell>
          <cell r="BH3194">
            <v>26.64</v>
          </cell>
          <cell r="BI3194">
            <v>12</v>
          </cell>
          <cell r="BJ3194">
            <v>0</v>
          </cell>
        </row>
        <row r="3195">
          <cell r="D3195" t="str">
            <v>Žilinská univerzita v Žiline</v>
          </cell>
          <cell r="E3195" t="str">
            <v>Strojnícka fakulta</v>
          </cell>
          <cell r="AN3195">
            <v>15</v>
          </cell>
          <cell r="AO3195">
            <v>15</v>
          </cell>
          <cell r="AP3195">
            <v>15</v>
          </cell>
          <cell r="AQ3195">
            <v>15</v>
          </cell>
          <cell r="AR3195">
            <v>15</v>
          </cell>
          <cell r="BF3195">
            <v>22.5</v>
          </cell>
          <cell r="BG3195">
            <v>33.299999999999997</v>
          </cell>
          <cell r="BH3195">
            <v>33.299999999999997</v>
          </cell>
          <cell r="BI3195">
            <v>15</v>
          </cell>
          <cell r="BJ3195">
            <v>0</v>
          </cell>
        </row>
        <row r="3196">
          <cell r="D3196" t="str">
            <v>Žilinská univerzita v Žiline</v>
          </cell>
          <cell r="E3196" t="str">
            <v>Strojnícka fakulta</v>
          </cell>
          <cell r="AN3196">
            <v>58</v>
          </cell>
          <cell r="AO3196">
            <v>59</v>
          </cell>
          <cell r="AP3196">
            <v>0</v>
          </cell>
          <cell r="AQ3196">
            <v>0</v>
          </cell>
          <cell r="AR3196">
            <v>58</v>
          </cell>
          <cell r="BF3196">
            <v>87</v>
          </cell>
          <cell r="BG3196">
            <v>128.76</v>
          </cell>
          <cell r="BH3196">
            <v>107.3</v>
          </cell>
          <cell r="BI3196">
            <v>59</v>
          </cell>
          <cell r="BJ3196">
            <v>0</v>
          </cell>
        </row>
        <row r="3197">
          <cell r="D3197" t="str">
            <v>Žilinská univerzita v Žiline</v>
          </cell>
          <cell r="E3197" t="str">
            <v>Strojnícka fakulta</v>
          </cell>
          <cell r="AN3197">
            <v>32</v>
          </cell>
          <cell r="AO3197">
            <v>32</v>
          </cell>
          <cell r="AP3197">
            <v>32</v>
          </cell>
          <cell r="AQ3197">
            <v>32</v>
          </cell>
          <cell r="AR3197">
            <v>32</v>
          </cell>
          <cell r="BF3197">
            <v>48</v>
          </cell>
          <cell r="BG3197">
            <v>71.039999999999992</v>
          </cell>
          <cell r="BH3197">
            <v>71.039999999999992</v>
          </cell>
          <cell r="BI3197">
            <v>32</v>
          </cell>
          <cell r="BJ3197">
            <v>0</v>
          </cell>
        </row>
        <row r="3198">
          <cell r="D3198" t="str">
            <v>Žilinská univerzita v Žiline</v>
          </cell>
          <cell r="E3198" t="str">
            <v>Strojnícka fakulta</v>
          </cell>
          <cell r="AN3198">
            <v>21</v>
          </cell>
          <cell r="AO3198">
            <v>21</v>
          </cell>
          <cell r="AP3198">
            <v>0</v>
          </cell>
          <cell r="AQ3198">
            <v>0</v>
          </cell>
          <cell r="AR3198">
            <v>21</v>
          </cell>
          <cell r="BF3198">
            <v>31.5</v>
          </cell>
          <cell r="BG3198">
            <v>46.62</v>
          </cell>
          <cell r="BH3198">
            <v>37.878749999999997</v>
          </cell>
          <cell r="BI3198">
            <v>21</v>
          </cell>
          <cell r="BJ3198">
            <v>0</v>
          </cell>
        </row>
        <row r="3199">
          <cell r="D3199" t="str">
            <v>Žilinská univerzita v Žiline</v>
          </cell>
          <cell r="E3199" t="str">
            <v>Fakulta elektrotechniky a informačných technológií</v>
          </cell>
          <cell r="AN3199">
            <v>7</v>
          </cell>
          <cell r="AO3199">
            <v>7</v>
          </cell>
          <cell r="AP3199">
            <v>0</v>
          </cell>
          <cell r="AQ3199">
            <v>0</v>
          </cell>
          <cell r="AR3199">
            <v>7</v>
          </cell>
          <cell r="BF3199">
            <v>10.5</v>
          </cell>
          <cell r="BG3199">
            <v>15.54</v>
          </cell>
          <cell r="BH3199">
            <v>14.43</v>
          </cell>
          <cell r="BI3199">
            <v>7</v>
          </cell>
          <cell r="BJ3199">
            <v>0</v>
          </cell>
        </row>
        <row r="3200">
          <cell r="D3200" t="str">
            <v>Žilinská univerzita v Žiline</v>
          </cell>
          <cell r="E3200" t="str">
            <v>Strojnícka fakulta</v>
          </cell>
          <cell r="AN3200">
            <v>29</v>
          </cell>
          <cell r="AO3200">
            <v>29</v>
          </cell>
          <cell r="AP3200">
            <v>29</v>
          </cell>
          <cell r="AQ3200">
            <v>29</v>
          </cell>
          <cell r="AR3200">
            <v>29</v>
          </cell>
          <cell r="BF3200">
            <v>43.5</v>
          </cell>
          <cell r="BG3200">
            <v>64.38</v>
          </cell>
          <cell r="BH3200">
            <v>64.38</v>
          </cell>
          <cell r="BI3200">
            <v>29</v>
          </cell>
          <cell r="BJ3200">
            <v>0</v>
          </cell>
        </row>
        <row r="3201">
          <cell r="D3201" t="str">
            <v>Žilinská univerzita v Žiline</v>
          </cell>
          <cell r="E3201" t="str">
            <v>Fakulta elektrotechniky a informačných technológií</v>
          </cell>
          <cell r="AN3201">
            <v>20</v>
          </cell>
          <cell r="AO3201">
            <v>21</v>
          </cell>
          <cell r="AP3201">
            <v>0</v>
          </cell>
          <cell r="AQ3201">
            <v>0</v>
          </cell>
          <cell r="AR3201">
            <v>20</v>
          </cell>
          <cell r="BF3201">
            <v>30</v>
          </cell>
          <cell r="BG3201">
            <v>44.4</v>
          </cell>
          <cell r="BH3201">
            <v>39.17647058823529</v>
          </cell>
          <cell r="BI3201">
            <v>21</v>
          </cell>
          <cell r="BJ3201">
            <v>0</v>
          </cell>
        </row>
        <row r="3202">
          <cell r="D3202" t="str">
            <v>Žilinská univerzita v Žiline</v>
          </cell>
          <cell r="E3202" t="str">
            <v>Strojnícka fakulta</v>
          </cell>
          <cell r="AN3202">
            <v>30</v>
          </cell>
          <cell r="AO3202">
            <v>31</v>
          </cell>
          <cell r="AP3202">
            <v>0</v>
          </cell>
          <cell r="AQ3202">
            <v>0</v>
          </cell>
          <cell r="AR3202">
            <v>30</v>
          </cell>
          <cell r="BF3202">
            <v>45</v>
          </cell>
          <cell r="BG3202">
            <v>66.599999999999994</v>
          </cell>
          <cell r="BH3202">
            <v>56.353846153846149</v>
          </cell>
          <cell r="BI3202">
            <v>31</v>
          </cell>
          <cell r="BJ3202">
            <v>0</v>
          </cell>
        </row>
        <row r="3203">
          <cell r="D3203" t="str">
            <v>Žilinská univerzita v Žiline</v>
          </cell>
          <cell r="E3203" t="str">
            <v>Strojnícka fakulta</v>
          </cell>
          <cell r="AN3203">
            <v>21</v>
          </cell>
          <cell r="AO3203">
            <v>21</v>
          </cell>
          <cell r="AP3203">
            <v>0</v>
          </cell>
          <cell r="AQ3203">
            <v>0</v>
          </cell>
          <cell r="AR3203">
            <v>21</v>
          </cell>
          <cell r="BF3203">
            <v>31.5</v>
          </cell>
          <cell r="BG3203">
            <v>46.62</v>
          </cell>
          <cell r="BH3203">
            <v>37.295999999999999</v>
          </cell>
          <cell r="BI3203">
            <v>21</v>
          </cell>
          <cell r="BJ3203">
            <v>0</v>
          </cell>
        </row>
        <row r="3204">
          <cell r="D3204" t="str">
            <v>Žilinská univerzita v Žiline</v>
          </cell>
          <cell r="E3204" t="str">
            <v>Fakulta humanitných vied</v>
          </cell>
          <cell r="AN3204">
            <v>0</v>
          </cell>
          <cell r="AO3204">
            <v>0</v>
          </cell>
          <cell r="AP3204">
            <v>0</v>
          </cell>
          <cell r="AQ3204">
            <v>0</v>
          </cell>
          <cell r="AR3204">
            <v>0</v>
          </cell>
          <cell r="BF3204">
            <v>0</v>
          </cell>
          <cell r="BG3204">
            <v>0</v>
          </cell>
          <cell r="BH3204">
            <v>0</v>
          </cell>
          <cell r="BI3204">
            <v>10</v>
          </cell>
          <cell r="BJ3204">
            <v>0</v>
          </cell>
        </row>
        <row r="3205">
          <cell r="D3205" t="str">
            <v>Žilinská univerzita v Žiline</v>
          </cell>
          <cell r="E3205" t="str">
            <v>Fakulta humanitných vied</v>
          </cell>
          <cell r="AN3205">
            <v>2</v>
          </cell>
          <cell r="AO3205">
            <v>0</v>
          </cell>
          <cell r="AP3205">
            <v>0</v>
          </cell>
          <cell r="AQ3205">
            <v>0</v>
          </cell>
          <cell r="AR3205">
            <v>0</v>
          </cell>
          <cell r="BF3205">
            <v>0</v>
          </cell>
          <cell r="BG3205">
            <v>0</v>
          </cell>
          <cell r="BH3205">
            <v>0</v>
          </cell>
          <cell r="BI3205">
            <v>16</v>
          </cell>
          <cell r="BJ3205">
            <v>0</v>
          </cell>
        </row>
        <row r="3206">
          <cell r="D3206" t="str">
            <v>Žilinská univerzita v Žiline</v>
          </cell>
          <cell r="E3206" t="str">
            <v>Fakulta prevádzky a ekonomiky dopravy a spojov</v>
          </cell>
          <cell r="AN3206">
            <v>1</v>
          </cell>
          <cell r="AO3206">
            <v>0</v>
          </cell>
          <cell r="AP3206">
            <v>0</v>
          </cell>
          <cell r="AQ3206">
            <v>0</v>
          </cell>
          <cell r="AR3206">
            <v>0</v>
          </cell>
          <cell r="BF3206">
            <v>0</v>
          </cell>
          <cell r="BG3206">
            <v>0</v>
          </cell>
          <cell r="BH3206">
            <v>0</v>
          </cell>
          <cell r="BI3206">
            <v>20</v>
          </cell>
          <cell r="BJ3206">
            <v>0</v>
          </cell>
        </row>
        <row r="3207">
          <cell r="D3207" t="str">
            <v>Žilinská univerzita v Žiline</v>
          </cell>
          <cell r="E3207" t="str">
            <v>Fakulta prevádzky a ekonomiky dopravy a spojov</v>
          </cell>
          <cell r="AN3207">
            <v>48</v>
          </cell>
          <cell r="AO3207">
            <v>50</v>
          </cell>
          <cell r="AP3207">
            <v>0</v>
          </cell>
          <cell r="AQ3207">
            <v>0</v>
          </cell>
          <cell r="AR3207">
            <v>48</v>
          </cell>
          <cell r="BF3207">
            <v>72</v>
          </cell>
          <cell r="BG3207">
            <v>106.56</v>
          </cell>
          <cell r="BH3207">
            <v>78.761739130434776</v>
          </cell>
          <cell r="BI3207">
            <v>50</v>
          </cell>
          <cell r="BJ3207">
            <v>0</v>
          </cell>
        </row>
        <row r="3208">
          <cell r="D3208" t="str">
            <v>Žilinská univerzita v Žiline</v>
          </cell>
          <cell r="E3208" t="str">
            <v>Fakulta prevádzky a ekonomiky dopravy a spojov</v>
          </cell>
          <cell r="AN3208">
            <v>8</v>
          </cell>
          <cell r="AO3208">
            <v>10</v>
          </cell>
          <cell r="AP3208">
            <v>0</v>
          </cell>
          <cell r="AQ3208">
            <v>8</v>
          </cell>
          <cell r="AR3208">
            <v>8</v>
          </cell>
          <cell r="BF3208">
            <v>12</v>
          </cell>
          <cell r="BG3208">
            <v>17.759999999999998</v>
          </cell>
          <cell r="BH3208">
            <v>17.759999999999998</v>
          </cell>
          <cell r="BI3208">
            <v>10</v>
          </cell>
          <cell r="BJ3208">
            <v>0</v>
          </cell>
        </row>
        <row r="3209">
          <cell r="D3209" t="str">
            <v>Žilinská univerzita v Žiline</v>
          </cell>
          <cell r="E3209" t="str">
            <v>Fakulta prevádzky a ekonomiky dopravy a spojov</v>
          </cell>
          <cell r="AN3209">
            <v>11</v>
          </cell>
          <cell r="AO3209">
            <v>14</v>
          </cell>
          <cell r="AP3209">
            <v>0</v>
          </cell>
          <cell r="AQ3209">
            <v>0</v>
          </cell>
          <cell r="AR3209">
            <v>11</v>
          </cell>
          <cell r="BF3209">
            <v>8.6</v>
          </cell>
          <cell r="BG3209">
            <v>12.728</v>
          </cell>
          <cell r="BH3209">
            <v>11.673609467455622</v>
          </cell>
          <cell r="BI3209">
            <v>14</v>
          </cell>
          <cell r="BJ3209">
            <v>0</v>
          </cell>
        </row>
        <row r="3210">
          <cell r="D3210" t="str">
            <v>Žilinská univerzita v Žiline</v>
          </cell>
          <cell r="E3210" t="str">
            <v>Fakulta humanitných vied</v>
          </cell>
          <cell r="AN3210">
            <v>2</v>
          </cell>
          <cell r="AO3210">
            <v>3</v>
          </cell>
          <cell r="AP3210">
            <v>0</v>
          </cell>
          <cell r="AQ3210">
            <v>0</v>
          </cell>
          <cell r="AR3210">
            <v>2</v>
          </cell>
          <cell r="BF3210">
            <v>3</v>
          </cell>
          <cell r="BG3210">
            <v>3.57</v>
          </cell>
          <cell r="BH3210">
            <v>3.57</v>
          </cell>
          <cell r="BI3210">
            <v>3</v>
          </cell>
          <cell r="BJ3210">
            <v>0</v>
          </cell>
        </row>
        <row r="3211">
          <cell r="D3211" t="str">
            <v>Žilinská univerzita v Žiline</v>
          </cell>
          <cell r="E3211" t="str">
            <v>Fakulta prevádzky a ekonomiky dopravy a spojov</v>
          </cell>
          <cell r="AN3211">
            <v>9</v>
          </cell>
          <cell r="AO3211">
            <v>12</v>
          </cell>
          <cell r="AP3211">
            <v>0</v>
          </cell>
          <cell r="AQ3211">
            <v>9</v>
          </cell>
          <cell r="AR3211">
            <v>9</v>
          </cell>
          <cell r="BF3211">
            <v>7.5</v>
          </cell>
          <cell r="BG3211">
            <v>11.1</v>
          </cell>
          <cell r="BH3211">
            <v>11.1</v>
          </cell>
          <cell r="BI3211">
            <v>12</v>
          </cell>
          <cell r="BJ3211">
            <v>0</v>
          </cell>
        </row>
        <row r="3212">
          <cell r="D3212" t="str">
            <v>Žilinská univerzita v Žiline</v>
          </cell>
          <cell r="E3212" t="str">
            <v>Fakulta elektrotechniky a informačných technológií</v>
          </cell>
          <cell r="AN3212">
            <v>20</v>
          </cell>
          <cell r="AO3212">
            <v>24</v>
          </cell>
          <cell r="AP3212">
            <v>24</v>
          </cell>
          <cell r="AQ3212">
            <v>20</v>
          </cell>
          <cell r="AR3212">
            <v>20</v>
          </cell>
          <cell r="BF3212">
            <v>16.399999999999999</v>
          </cell>
          <cell r="BG3212">
            <v>24.271999999999998</v>
          </cell>
          <cell r="BH3212">
            <v>24.271999999999998</v>
          </cell>
          <cell r="BI3212">
            <v>24</v>
          </cell>
          <cell r="BJ3212">
            <v>0</v>
          </cell>
        </row>
        <row r="3213">
          <cell r="D3213" t="str">
            <v>Žilinská univerzita v Žiline</v>
          </cell>
          <cell r="E3213" t="str">
            <v>Strojnícka fakulta</v>
          </cell>
          <cell r="AN3213">
            <v>0</v>
          </cell>
          <cell r="AO3213">
            <v>0</v>
          </cell>
          <cell r="AP3213">
            <v>0</v>
          </cell>
          <cell r="AQ3213">
            <v>0</v>
          </cell>
          <cell r="AR3213">
            <v>0</v>
          </cell>
          <cell r="BF3213">
            <v>0</v>
          </cell>
          <cell r="BG3213">
            <v>0</v>
          </cell>
          <cell r="BH3213">
            <v>0</v>
          </cell>
          <cell r="BI3213">
            <v>2</v>
          </cell>
          <cell r="BJ3213">
            <v>0</v>
          </cell>
        </row>
        <row r="3214">
          <cell r="D3214" t="str">
            <v>Vysoká škola zdravotníctva a sociálnej práce sv. Alžbety v Bratislave, n. o.</v>
          </cell>
          <cell r="E3214" t="str">
            <v>Fakulta zdravotníctva a sociálnej práce sv. Ladislava</v>
          </cell>
          <cell r="AN3214">
            <v>219</v>
          </cell>
          <cell r="AO3214">
            <v>0</v>
          </cell>
          <cell r="AP3214">
            <v>0</v>
          </cell>
          <cell r="AQ3214">
            <v>0</v>
          </cell>
          <cell r="AR3214">
            <v>0</v>
          </cell>
          <cell r="BF3214">
            <v>0</v>
          </cell>
          <cell r="BG3214">
            <v>0</v>
          </cell>
          <cell r="BH3214">
            <v>0</v>
          </cell>
          <cell r="BI3214">
            <v>219</v>
          </cell>
          <cell r="BJ3214">
            <v>0</v>
          </cell>
        </row>
        <row r="3215">
          <cell r="D3215" t="str">
            <v>Vysoká škola zdravotníctva a sociálnej práce sv. Alžbety v Bratislave, n. o.</v>
          </cell>
          <cell r="E3215">
            <v>0</v>
          </cell>
          <cell r="AN3215">
            <v>13</v>
          </cell>
          <cell r="AO3215">
            <v>13</v>
          </cell>
          <cell r="AP3215">
            <v>0</v>
          </cell>
          <cell r="AQ3215">
            <v>0</v>
          </cell>
          <cell r="AR3215">
            <v>13</v>
          </cell>
          <cell r="BF3215">
            <v>19.5</v>
          </cell>
          <cell r="BG3215">
            <v>19.5</v>
          </cell>
          <cell r="BH3215">
            <v>19.5</v>
          </cell>
          <cell r="BI3215">
            <v>13</v>
          </cell>
          <cell r="BJ3215">
            <v>0</v>
          </cell>
        </row>
        <row r="3216">
          <cell r="D3216" t="str">
            <v>Vysoká škola zdravotníctva a sociálnej práce sv. Alžbety v Bratislave, n. o.</v>
          </cell>
          <cell r="E3216">
            <v>0</v>
          </cell>
          <cell r="AN3216">
            <v>13</v>
          </cell>
          <cell r="AO3216">
            <v>13</v>
          </cell>
          <cell r="AP3216">
            <v>0</v>
          </cell>
          <cell r="AQ3216">
            <v>0</v>
          </cell>
          <cell r="AR3216">
            <v>13</v>
          </cell>
          <cell r="BF3216">
            <v>10</v>
          </cell>
          <cell r="BG3216">
            <v>21.5</v>
          </cell>
          <cell r="BH3216">
            <v>12.285714285714285</v>
          </cell>
          <cell r="BI3216">
            <v>13</v>
          </cell>
          <cell r="BJ3216">
            <v>0</v>
          </cell>
        </row>
        <row r="3217">
          <cell r="D3217" t="str">
            <v>Vysoká škola Danubius</v>
          </cell>
          <cell r="E3217" t="str">
            <v>Fakulta verejnej politiky a verejnej správy</v>
          </cell>
          <cell r="AN3217">
            <v>10</v>
          </cell>
          <cell r="AO3217">
            <v>10</v>
          </cell>
          <cell r="AP3217">
            <v>0</v>
          </cell>
          <cell r="AQ3217">
            <v>0</v>
          </cell>
          <cell r="AR3217">
            <v>10</v>
          </cell>
          <cell r="BF3217">
            <v>15</v>
          </cell>
          <cell r="BG3217">
            <v>15</v>
          </cell>
          <cell r="BH3217">
            <v>13.928571428571429</v>
          </cell>
          <cell r="BI3217">
            <v>10</v>
          </cell>
          <cell r="BJ3217">
            <v>0</v>
          </cell>
        </row>
        <row r="3218">
          <cell r="D3218" t="str">
            <v>Slovenská technická univerzita v Bratislave</v>
          </cell>
          <cell r="E3218" t="str">
            <v>Materiálovotechnologická fakulta so sídlom v Trnave</v>
          </cell>
          <cell r="AN3218">
            <v>54</v>
          </cell>
          <cell r="AO3218">
            <v>57</v>
          </cell>
          <cell r="AP3218">
            <v>0</v>
          </cell>
          <cell r="AQ3218">
            <v>0</v>
          </cell>
          <cell r="AR3218">
            <v>54</v>
          </cell>
          <cell r="BF3218">
            <v>81</v>
          </cell>
          <cell r="BG3218">
            <v>119.88</v>
          </cell>
          <cell r="BH3218">
            <v>111.88799999999999</v>
          </cell>
          <cell r="BI3218">
            <v>57</v>
          </cell>
          <cell r="BJ3218">
            <v>0</v>
          </cell>
        </row>
        <row r="3219">
          <cell r="D3219" t="str">
            <v>Slovenská technická univerzita v Bratislave</v>
          </cell>
          <cell r="E3219" t="str">
            <v>Fakulta elektrotechniky a informatiky</v>
          </cell>
          <cell r="AN3219">
            <v>0</v>
          </cell>
          <cell r="AO3219">
            <v>0</v>
          </cell>
          <cell r="AP3219">
            <v>0</v>
          </cell>
          <cell r="AQ3219">
            <v>0</v>
          </cell>
          <cell r="AR3219">
            <v>0</v>
          </cell>
          <cell r="BF3219">
            <v>0</v>
          </cell>
          <cell r="BG3219">
            <v>0</v>
          </cell>
          <cell r="BH3219">
            <v>0</v>
          </cell>
          <cell r="BI3219">
            <v>2</v>
          </cell>
          <cell r="BJ3219">
            <v>0</v>
          </cell>
        </row>
        <row r="3220">
          <cell r="D3220" t="str">
            <v>Slovenská technická univerzita v Bratislave</v>
          </cell>
          <cell r="E3220" t="str">
            <v>Fakulta elektrotechniky a informatiky</v>
          </cell>
          <cell r="AN3220">
            <v>4</v>
          </cell>
          <cell r="AO3220">
            <v>0</v>
          </cell>
          <cell r="AP3220">
            <v>0</v>
          </cell>
          <cell r="AQ3220">
            <v>4</v>
          </cell>
          <cell r="AR3220">
            <v>4</v>
          </cell>
          <cell r="BF3220">
            <v>16</v>
          </cell>
          <cell r="BG3220">
            <v>34.08</v>
          </cell>
          <cell r="BH3220">
            <v>34.08</v>
          </cell>
          <cell r="BI3220">
            <v>4</v>
          </cell>
          <cell r="BJ3220">
            <v>4</v>
          </cell>
        </row>
        <row r="3221">
          <cell r="D3221" t="str">
            <v>Slovenská technická univerzita v Bratislave</v>
          </cell>
          <cell r="E3221" t="str">
            <v>Materiálovotechnologická fakulta so sídlom v Trnave</v>
          </cell>
          <cell r="AN3221">
            <v>33</v>
          </cell>
          <cell r="AO3221">
            <v>39</v>
          </cell>
          <cell r="AP3221">
            <v>0</v>
          </cell>
          <cell r="AQ3221">
            <v>0</v>
          </cell>
          <cell r="AR3221">
            <v>33</v>
          </cell>
          <cell r="BF3221">
            <v>49.5</v>
          </cell>
          <cell r="BG3221">
            <v>73.260000000000005</v>
          </cell>
          <cell r="BH3221">
            <v>56.353846153846156</v>
          </cell>
          <cell r="BI3221">
            <v>39</v>
          </cell>
          <cell r="BJ3221">
            <v>0</v>
          </cell>
        </row>
        <row r="3222">
          <cell r="D3222" t="str">
            <v>Slovenská technická univerzita v Bratislave</v>
          </cell>
          <cell r="E3222" t="str">
            <v>Materiálovotechnologická fakulta so sídlom v Trnave</v>
          </cell>
          <cell r="AN3222">
            <v>8</v>
          </cell>
          <cell r="AO3222">
            <v>9</v>
          </cell>
          <cell r="AP3222">
            <v>0</v>
          </cell>
          <cell r="AQ3222">
            <v>0</v>
          </cell>
          <cell r="AR3222">
            <v>8</v>
          </cell>
          <cell r="BF3222">
            <v>12</v>
          </cell>
          <cell r="BG3222">
            <v>17.759999999999998</v>
          </cell>
          <cell r="BH3222">
            <v>10.148571428571428</v>
          </cell>
          <cell r="BI3222">
            <v>9</v>
          </cell>
          <cell r="BJ3222">
            <v>0</v>
          </cell>
        </row>
        <row r="3223">
          <cell r="D3223" t="str">
            <v>Slovenská technická univerzita v Bratislave</v>
          </cell>
          <cell r="E3223" t="str">
            <v>Strojnícka fakulta</v>
          </cell>
          <cell r="AN3223">
            <v>11</v>
          </cell>
          <cell r="AO3223">
            <v>14</v>
          </cell>
          <cell r="AP3223">
            <v>14</v>
          </cell>
          <cell r="AQ3223">
            <v>11</v>
          </cell>
          <cell r="AR3223">
            <v>11</v>
          </cell>
          <cell r="BF3223">
            <v>16.5</v>
          </cell>
          <cell r="BG3223">
            <v>24.419999999999998</v>
          </cell>
          <cell r="BH3223">
            <v>24.419999999999998</v>
          </cell>
          <cell r="BI3223">
            <v>14</v>
          </cell>
          <cell r="BJ3223">
            <v>0</v>
          </cell>
        </row>
        <row r="3224">
          <cell r="D3224" t="str">
            <v>Slovenská technická univerzita v Bratislave</v>
          </cell>
          <cell r="E3224" t="str">
            <v>Fakulta elektrotechniky a informatiky</v>
          </cell>
          <cell r="AN3224">
            <v>89</v>
          </cell>
          <cell r="AO3224">
            <v>89</v>
          </cell>
          <cell r="AP3224">
            <v>89</v>
          </cell>
          <cell r="AQ3224">
            <v>89</v>
          </cell>
          <cell r="AR3224">
            <v>89</v>
          </cell>
          <cell r="BF3224">
            <v>133.5</v>
          </cell>
          <cell r="BG3224">
            <v>197.57999999999998</v>
          </cell>
          <cell r="BH3224">
            <v>197.57999999999998</v>
          </cell>
          <cell r="BI3224">
            <v>89</v>
          </cell>
          <cell r="BJ3224">
            <v>0</v>
          </cell>
        </row>
        <row r="3225">
          <cell r="D3225" t="str">
            <v>Slovenská technická univerzita v Bratislave</v>
          </cell>
          <cell r="E3225" t="str">
            <v>Fakulta elektrotechniky a informatiky</v>
          </cell>
          <cell r="AN3225">
            <v>57</v>
          </cell>
          <cell r="AO3225">
            <v>62</v>
          </cell>
          <cell r="AP3225">
            <v>0</v>
          </cell>
          <cell r="AQ3225">
            <v>0</v>
          </cell>
          <cell r="AR3225">
            <v>57</v>
          </cell>
          <cell r="BF3225">
            <v>85.5</v>
          </cell>
          <cell r="BG3225">
            <v>126.53999999999999</v>
          </cell>
          <cell r="BH3225">
            <v>118.37612903225806</v>
          </cell>
          <cell r="BI3225">
            <v>62</v>
          </cell>
          <cell r="BJ3225">
            <v>0</v>
          </cell>
        </row>
        <row r="3226">
          <cell r="D3226" t="str">
            <v>Slovenská technická univerzita v Bratislave</v>
          </cell>
          <cell r="E3226" t="str">
            <v>Fakulta chemickej a potravinárskej technológie</v>
          </cell>
          <cell r="AN3226">
            <v>40</v>
          </cell>
          <cell r="AO3226">
            <v>42</v>
          </cell>
          <cell r="AP3226">
            <v>0</v>
          </cell>
          <cell r="AQ3226">
            <v>0</v>
          </cell>
          <cell r="AR3226">
            <v>40</v>
          </cell>
          <cell r="BF3226">
            <v>60</v>
          </cell>
          <cell r="BG3226">
            <v>144.60000000000002</v>
          </cell>
          <cell r="BH3226">
            <v>117.48750000000001</v>
          </cell>
          <cell r="BI3226">
            <v>42</v>
          </cell>
          <cell r="BJ3226">
            <v>0</v>
          </cell>
        </row>
        <row r="3227">
          <cell r="D3227" t="str">
            <v>Slovenská technická univerzita v Bratislave</v>
          </cell>
          <cell r="E3227">
            <v>0</v>
          </cell>
          <cell r="AN3227">
            <v>43</v>
          </cell>
          <cell r="AO3227">
            <v>43</v>
          </cell>
          <cell r="AP3227">
            <v>0</v>
          </cell>
          <cell r="AQ3227">
            <v>0</v>
          </cell>
          <cell r="AR3227">
            <v>43</v>
          </cell>
          <cell r="BF3227">
            <v>64.5</v>
          </cell>
          <cell r="BG3227">
            <v>96.75</v>
          </cell>
          <cell r="BH3227">
            <v>86</v>
          </cell>
          <cell r="BI3227">
            <v>43</v>
          </cell>
          <cell r="BJ3227">
            <v>0</v>
          </cell>
        </row>
        <row r="3228">
          <cell r="D3228" t="str">
            <v>Slovenská technická univerzita v Bratislave</v>
          </cell>
          <cell r="E3228" t="str">
            <v>Fakulta chemickej a potravinárskej technológie</v>
          </cell>
          <cell r="AN3228">
            <v>39</v>
          </cell>
          <cell r="AO3228">
            <v>40</v>
          </cell>
          <cell r="AP3228">
            <v>0</v>
          </cell>
          <cell r="AQ3228">
            <v>0</v>
          </cell>
          <cell r="AR3228">
            <v>39</v>
          </cell>
          <cell r="BF3228">
            <v>58.5</v>
          </cell>
          <cell r="BG3228">
            <v>140.98500000000001</v>
          </cell>
          <cell r="BH3228">
            <v>102.53454545454547</v>
          </cell>
          <cell r="BI3228">
            <v>40</v>
          </cell>
          <cell r="BJ3228">
            <v>0</v>
          </cell>
        </row>
        <row r="3229">
          <cell r="D3229" t="str">
            <v>Slovenská technická univerzita v Bratislave</v>
          </cell>
          <cell r="E3229" t="str">
            <v>Stavebná fakulta</v>
          </cell>
          <cell r="AN3229">
            <v>18</v>
          </cell>
          <cell r="AO3229">
            <v>21</v>
          </cell>
          <cell r="AP3229">
            <v>21</v>
          </cell>
          <cell r="AQ3229">
            <v>18</v>
          </cell>
          <cell r="AR3229">
            <v>18</v>
          </cell>
          <cell r="BF3229">
            <v>27</v>
          </cell>
          <cell r="BG3229">
            <v>39.96</v>
          </cell>
          <cell r="BH3229">
            <v>37.961999999999996</v>
          </cell>
          <cell r="BI3229">
            <v>21</v>
          </cell>
          <cell r="BJ3229">
            <v>0</v>
          </cell>
        </row>
        <row r="3230">
          <cell r="D3230" t="str">
            <v>Slovenská technická univerzita v Bratislave</v>
          </cell>
          <cell r="E3230" t="str">
            <v>Fakulta chemickej a potravinárskej technológie</v>
          </cell>
          <cell r="AN3230">
            <v>32</v>
          </cell>
          <cell r="AO3230">
            <v>33</v>
          </cell>
          <cell r="AP3230">
            <v>0</v>
          </cell>
          <cell r="AQ3230">
            <v>0</v>
          </cell>
          <cell r="AR3230">
            <v>32</v>
          </cell>
          <cell r="BF3230">
            <v>48</v>
          </cell>
          <cell r="BG3230">
            <v>71.039999999999992</v>
          </cell>
          <cell r="BH3230">
            <v>50.74285714285714</v>
          </cell>
          <cell r="BI3230">
            <v>33</v>
          </cell>
          <cell r="BJ3230">
            <v>0</v>
          </cell>
        </row>
        <row r="3231">
          <cell r="D3231" t="str">
            <v>Slovenská technická univerzita v Bratislave</v>
          </cell>
          <cell r="E3231" t="str">
            <v>Strojnícka fakulta</v>
          </cell>
          <cell r="AN3231">
            <v>20</v>
          </cell>
          <cell r="AO3231">
            <v>20</v>
          </cell>
          <cell r="AP3231">
            <v>0</v>
          </cell>
          <cell r="AQ3231">
            <v>0</v>
          </cell>
          <cell r="AR3231">
            <v>20</v>
          </cell>
          <cell r="BF3231">
            <v>30</v>
          </cell>
          <cell r="BG3231">
            <v>44.4</v>
          </cell>
          <cell r="BH3231">
            <v>29.6</v>
          </cell>
          <cell r="BI3231">
            <v>20</v>
          </cell>
          <cell r="BJ3231">
            <v>0</v>
          </cell>
        </row>
        <row r="3232">
          <cell r="D3232" t="str">
            <v>Slovenská technická univerzita v Bratislave</v>
          </cell>
          <cell r="E3232" t="str">
            <v>Fakulta chemickej a potravinárskej technológie</v>
          </cell>
          <cell r="AN3232">
            <v>56</v>
          </cell>
          <cell r="AO3232">
            <v>56</v>
          </cell>
          <cell r="AP3232">
            <v>56</v>
          </cell>
          <cell r="AQ3232">
            <v>56</v>
          </cell>
          <cell r="AR3232">
            <v>56</v>
          </cell>
          <cell r="BF3232">
            <v>84</v>
          </cell>
          <cell r="BG3232">
            <v>124.32</v>
          </cell>
          <cell r="BH3232">
            <v>124.32</v>
          </cell>
          <cell r="BI3232">
            <v>56</v>
          </cell>
          <cell r="BJ3232">
            <v>0</v>
          </cell>
        </row>
        <row r="3233">
          <cell r="D3233" t="str">
            <v>Slovenská technická univerzita v Bratislave</v>
          </cell>
          <cell r="E3233" t="str">
            <v>Strojnícka fakulta</v>
          </cell>
          <cell r="AN3233">
            <v>13</v>
          </cell>
          <cell r="AO3233">
            <v>14</v>
          </cell>
          <cell r="AP3233">
            <v>0</v>
          </cell>
          <cell r="AQ3233">
            <v>0</v>
          </cell>
          <cell r="AR3233">
            <v>13</v>
          </cell>
          <cell r="BF3233">
            <v>19.5</v>
          </cell>
          <cell r="BG3233">
            <v>28.86</v>
          </cell>
          <cell r="BH3233">
            <v>24.73714285714286</v>
          </cell>
          <cell r="BI3233">
            <v>14</v>
          </cell>
          <cell r="BJ3233">
            <v>0</v>
          </cell>
        </row>
        <row r="3234">
          <cell r="D3234" t="str">
            <v>Slovenská technická univerzita v Bratislave</v>
          </cell>
          <cell r="E3234" t="str">
            <v>Stavebná fakulta</v>
          </cell>
          <cell r="AN3234">
            <v>23</v>
          </cell>
          <cell r="AO3234">
            <v>26</v>
          </cell>
          <cell r="AP3234">
            <v>26</v>
          </cell>
          <cell r="AQ3234">
            <v>23</v>
          </cell>
          <cell r="AR3234">
            <v>23</v>
          </cell>
          <cell r="BF3234">
            <v>34.5</v>
          </cell>
          <cell r="BG3234">
            <v>45.54</v>
          </cell>
          <cell r="BH3234">
            <v>45.54</v>
          </cell>
          <cell r="BI3234">
            <v>26</v>
          </cell>
          <cell r="BJ3234">
            <v>0</v>
          </cell>
        </row>
        <row r="3235">
          <cell r="D3235" t="str">
            <v>Slovenská technická univerzita v Bratislave</v>
          </cell>
          <cell r="E3235" t="str">
            <v>Fakulta chemickej a potravinárskej technológie</v>
          </cell>
          <cell r="AN3235">
            <v>0</v>
          </cell>
          <cell r="AO3235">
            <v>0</v>
          </cell>
          <cell r="AP3235">
            <v>0</v>
          </cell>
          <cell r="AQ3235">
            <v>0</v>
          </cell>
          <cell r="AR3235">
            <v>0</v>
          </cell>
          <cell r="BF3235">
            <v>0</v>
          </cell>
          <cell r="BG3235">
            <v>0</v>
          </cell>
          <cell r="BH3235">
            <v>0</v>
          </cell>
          <cell r="BI3235">
            <v>1</v>
          </cell>
          <cell r="BJ3235">
            <v>0</v>
          </cell>
        </row>
        <row r="3236">
          <cell r="D3236" t="str">
            <v>Slovenská technická univerzita v Bratislave</v>
          </cell>
          <cell r="E3236" t="str">
            <v>Fakulta chemickej a potravinárskej technológie</v>
          </cell>
          <cell r="AN3236">
            <v>41</v>
          </cell>
          <cell r="AO3236">
            <v>42</v>
          </cell>
          <cell r="AP3236">
            <v>42</v>
          </cell>
          <cell r="AQ3236">
            <v>41</v>
          </cell>
          <cell r="AR3236">
            <v>41</v>
          </cell>
          <cell r="BF3236">
            <v>61.5</v>
          </cell>
          <cell r="BG3236">
            <v>91.02</v>
          </cell>
          <cell r="BH3236">
            <v>91.02</v>
          </cell>
          <cell r="BI3236">
            <v>42</v>
          </cell>
          <cell r="BJ3236">
            <v>0</v>
          </cell>
        </row>
        <row r="3237">
          <cell r="D3237" t="str">
            <v>Slovenská technická univerzita v Bratislave</v>
          </cell>
          <cell r="E3237" t="str">
            <v>Fakulta chemickej a potravinárskej technológie</v>
          </cell>
          <cell r="AN3237">
            <v>43</v>
          </cell>
          <cell r="AO3237">
            <v>43</v>
          </cell>
          <cell r="AP3237">
            <v>0</v>
          </cell>
          <cell r="AQ3237">
            <v>0</v>
          </cell>
          <cell r="AR3237">
            <v>43</v>
          </cell>
          <cell r="BF3237">
            <v>64.5</v>
          </cell>
          <cell r="BG3237">
            <v>155.44500000000002</v>
          </cell>
          <cell r="BH3237">
            <v>143.00940000000003</v>
          </cell>
          <cell r="BI3237">
            <v>43</v>
          </cell>
          <cell r="BJ3237">
            <v>0</v>
          </cell>
        </row>
        <row r="3238">
          <cell r="D3238" t="str">
            <v>Slovenská technická univerzita v Bratislave</v>
          </cell>
          <cell r="E3238" t="str">
            <v>Strojnícka fakulta</v>
          </cell>
          <cell r="AN3238">
            <v>17</v>
          </cell>
          <cell r="AO3238">
            <v>22</v>
          </cell>
          <cell r="AP3238">
            <v>22</v>
          </cell>
          <cell r="AQ3238">
            <v>17</v>
          </cell>
          <cell r="AR3238">
            <v>17</v>
          </cell>
          <cell r="BF3238">
            <v>13.7</v>
          </cell>
          <cell r="BG3238">
            <v>20.276</v>
          </cell>
          <cell r="BH3238">
            <v>20.276</v>
          </cell>
          <cell r="BI3238">
            <v>22</v>
          </cell>
          <cell r="BJ3238">
            <v>0</v>
          </cell>
        </row>
        <row r="3239">
          <cell r="D3239" t="str">
            <v>Slovenská technická univerzita v Bratislave</v>
          </cell>
          <cell r="E3239" t="str">
            <v>Materiálovotechnologická fakulta so sídlom v Trnave</v>
          </cell>
          <cell r="AN3239">
            <v>6</v>
          </cell>
          <cell r="AO3239">
            <v>0</v>
          </cell>
          <cell r="AP3239">
            <v>0</v>
          </cell>
          <cell r="AQ3239">
            <v>0</v>
          </cell>
          <cell r="AR3239">
            <v>6</v>
          </cell>
          <cell r="BF3239">
            <v>18</v>
          </cell>
          <cell r="BG3239">
            <v>38.339999999999996</v>
          </cell>
          <cell r="BH3239">
            <v>38.339999999999996</v>
          </cell>
          <cell r="BI3239">
            <v>6</v>
          </cell>
          <cell r="BJ3239">
            <v>6</v>
          </cell>
        </row>
        <row r="3240">
          <cell r="D3240" t="str">
            <v>Slovenská technická univerzita v Bratislave</v>
          </cell>
          <cell r="E3240" t="str">
            <v>Fakulta informatiky a informačných technológií</v>
          </cell>
          <cell r="AN3240">
            <v>3</v>
          </cell>
          <cell r="AO3240">
            <v>3</v>
          </cell>
          <cell r="AP3240">
            <v>3</v>
          </cell>
          <cell r="AQ3240">
            <v>3</v>
          </cell>
          <cell r="AR3240">
            <v>3</v>
          </cell>
          <cell r="BF3240">
            <v>4.5</v>
          </cell>
          <cell r="BG3240">
            <v>6.66</v>
          </cell>
          <cell r="BH3240">
            <v>6.4975609756097557</v>
          </cell>
          <cell r="BI3240">
            <v>3</v>
          </cell>
          <cell r="BJ3240">
            <v>0</v>
          </cell>
        </row>
        <row r="3241">
          <cell r="D3241" t="str">
            <v>Slovenská technická univerzita v Bratislave</v>
          </cell>
          <cell r="E3241" t="str">
            <v>Fakulta chemickej a potravinárskej technológie</v>
          </cell>
          <cell r="AN3241">
            <v>27</v>
          </cell>
          <cell r="AO3241">
            <v>27</v>
          </cell>
          <cell r="AP3241">
            <v>27</v>
          </cell>
          <cell r="AQ3241">
            <v>27</v>
          </cell>
          <cell r="AR3241">
            <v>27</v>
          </cell>
          <cell r="BF3241">
            <v>21.299999999999997</v>
          </cell>
          <cell r="BG3241">
            <v>31.523999999999994</v>
          </cell>
          <cell r="BH3241">
            <v>29.651287128712863</v>
          </cell>
          <cell r="BI3241">
            <v>27</v>
          </cell>
          <cell r="BJ3241">
            <v>0</v>
          </cell>
        </row>
        <row r="3242">
          <cell r="D3242" t="str">
            <v>Slovenská technická univerzita v Bratislave</v>
          </cell>
          <cell r="E3242" t="str">
            <v>Strojnícka fakulta</v>
          </cell>
          <cell r="AN3242">
            <v>0</v>
          </cell>
          <cell r="AO3242">
            <v>0</v>
          </cell>
          <cell r="AP3242">
            <v>0</v>
          </cell>
          <cell r="AQ3242">
            <v>0</v>
          </cell>
          <cell r="AR3242">
            <v>0</v>
          </cell>
          <cell r="BF3242">
            <v>0</v>
          </cell>
          <cell r="BG3242">
            <v>0</v>
          </cell>
          <cell r="BH3242">
            <v>0</v>
          </cell>
          <cell r="BI3242">
            <v>1</v>
          </cell>
          <cell r="BJ3242">
            <v>0</v>
          </cell>
        </row>
        <row r="3243">
          <cell r="D3243" t="str">
            <v>Slovenská technická univerzita v Bratislave</v>
          </cell>
          <cell r="E3243" t="str">
            <v>Fakulta informatiky a informačných technológií</v>
          </cell>
          <cell r="AN3243">
            <v>0</v>
          </cell>
          <cell r="AO3243">
            <v>0</v>
          </cell>
          <cell r="AP3243">
            <v>0</v>
          </cell>
          <cell r="AQ3243">
            <v>0</v>
          </cell>
          <cell r="AR3243">
            <v>0</v>
          </cell>
          <cell r="BF3243">
            <v>0</v>
          </cell>
          <cell r="BG3243">
            <v>0</v>
          </cell>
          <cell r="BH3243">
            <v>0</v>
          </cell>
          <cell r="BI3243">
            <v>3</v>
          </cell>
          <cell r="BJ3243">
            <v>0</v>
          </cell>
        </row>
        <row r="3244">
          <cell r="D3244" t="str">
            <v>Slovenská technická univerzita v Bratislave</v>
          </cell>
          <cell r="E3244" t="str">
            <v>Strojnícka fakulta</v>
          </cell>
          <cell r="AN3244">
            <v>0</v>
          </cell>
          <cell r="AO3244">
            <v>25</v>
          </cell>
          <cell r="AP3244">
            <v>0</v>
          </cell>
          <cell r="AQ3244">
            <v>0</v>
          </cell>
          <cell r="AR3244">
            <v>0</v>
          </cell>
          <cell r="BF3244">
            <v>0</v>
          </cell>
          <cell r="BG3244">
            <v>0</v>
          </cell>
          <cell r="BH3244">
            <v>0</v>
          </cell>
          <cell r="BI3244">
            <v>25</v>
          </cell>
          <cell r="BJ3244">
            <v>0</v>
          </cell>
        </row>
        <row r="3245">
          <cell r="D3245" t="str">
            <v>Slovenská technická univerzita v Bratislave</v>
          </cell>
          <cell r="E3245" t="str">
            <v>Fakulta chemickej a potravinárskej technológie</v>
          </cell>
          <cell r="AN3245">
            <v>30</v>
          </cell>
          <cell r="AO3245">
            <v>30</v>
          </cell>
          <cell r="AP3245">
            <v>30</v>
          </cell>
          <cell r="AQ3245">
            <v>30</v>
          </cell>
          <cell r="AR3245">
            <v>30</v>
          </cell>
          <cell r="BF3245">
            <v>23.7</v>
          </cell>
          <cell r="BG3245">
            <v>35.076000000000001</v>
          </cell>
          <cell r="BH3245">
            <v>33.726923076923079</v>
          </cell>
          <cell r="BI3245">
            <v>30</v>
          </cell>
          <cell r="BJ3245">
            <v>0</v>
          </cell>
        </row>
        <row r="3246">
          <cell r="D3246" t="str">
            <v>Slovenská technická univerzita v Bratislave</v>
          </cell>
          <cell r="E3246" t="str">
            <v>Stavebná fakulta</v>
          </cell>
          <cell r="AN3246">
            <v>40</v>
          </cell>
          <cell r="AO3246">
            <v>41</v>
          </cell>
          <cell r="AP3246">
            <v>41</v>
          </cell>
          <cell r="AQ3246">
            <v>40</v>
          </cell>
          <cell r="AR3246">
            <v>40</v>
          </cell>
          <cell r="BF3246">
            <v>30.4</v>
          </cell>
          <cell r="BG3246">
            <v>40.128</v>
          </cell>
          <cell r="BH3246">
            <v>40.128</v>
          </cell>
          <cell r="BI3246">
            <v>41</v>
          </cell>
          <cell r="BJ3246">
            <v>0</v>
          </cell>
        </row>
        <row r="3247">
          <cell r="D3247" t="str">
            <v>Slovenská technická univerzita v Bratislave</v>
          </cell>
          <cell r="E3247" t="str">
            <v>Fakulta chemickej a potravinárskej technológie</v>
          </cell>
          <cell r="AN3247">
            <v>4</v>
          </cell>
          <cell r="AO3247">
            <v>4</v>
          </cell>
          <cell r="AP3247">
            <v>4</v>
          </cell>
          <cell r="AQ3247">
            <v>4</v>
          </cell>
          <cell r="AR3247">
            <v>4</v>
          </cell>
          <cell r="BF3247">
            <v>3.0999999999999996</v>
          </cell>
          <cell r="BG3247">
            <v>4.5879999999999992</v>
          </cell>
          <cell r="BH3247">
            <v>4.5573110367892973</v>
          </cell>
          <cell r="BI3247">
            <v>4</v>
          </cell>
          <cell r="BJ3247">
            <v>0</v>
          </cell>
        </row>
        <row r="3248">
          <cell r="D3248" t="str">
            <v>Slovenská technická univerzita v Bratislave</v>
          </cell>
          <cell r="E3248" t="str">
            <v>Fakulta chemickej a potravinárskej technológie</v>
          </cell>
          <cell r="AN3248">
            <v>17</v>
          </cell>
          <cell r="AO3248">
            <v>17</v>
          </cell>
          <cell r="AP3248">
            <v>0</v>
          </cell>
          <cell r="AQ3248">
            <v>0</v>
          </cell>
          <cell r="AR3248">
            <v>17</v>
          </cell>
          <cell r="BF3248">
            <v>13.1</v>
          </cell>
          <cell r="BG3248">
            <v>31.571000000000002</v>
          </cell>
          <cell r="BH3248">
            <v>29.247593073593077</v>
          </cell>
          <cell r="BI3248">
            <v>17</v>
          </cell>
          <cell r="BJ3248">
            <v>0</v>
          </cell>
        </row>
        <row r="3249">
          <cell r="D3249" t="str">
            <v>Slovenská technická univerzita v Bratislave</v>
          </cell>
          <cell r="E3249" t="str">
            <v>Fakulta chemickej a potravinárskej technológie</v>
          </cell>
          <cell r="AN3249">
            <v>43</v>
          </cell>
          <cell r="AO3249">
            <v>43</v>
          </cell>
          <cell r="AP3249">
            <v>43</v>
          </cell>
          <cell r="AQ3249">
            <v>43</v>
          </cell>
          <cell r="AR3249">
            <v>43</v>
          </cell>
          <cell r="BF3249">
            <v>32.799999999999997</v>
          </cell>
          <cell r="BG3249">
            <v>63.795999999999999</v>
          </cell>
          <cell r="BH3249">
            <v>61.0331811023622</v>
          </cell>
          <cell r="BI3249">
            <v>43</v>
          </cell>
          <cell r="BJ3249">
            <v>0</v>
          </cell>
        </row>
        <row r="3250">
          <cell r="D3250" t="str">
            <v>Univerzita Konštantína Filozofa v Nitre</v>
          </cell>
          <cell r="E3250" t="str">
            <v>Filozofická fakulta</v>
          </cell>
          <cell r="AN3250">
            <v>0</v>
          </cell>
          <cell r="AO3250">
            <v>0</v>
          </cell>
          <cell r="AP3250">
            <v>0</v>
          </cell>
          <cell r="AQ3250">
            <v>0</v>
          </cell>
          <cell r="AR3250">
            <v>0</v>
          </cell>
          <cell r="BF3250">
            <v>0</v>
          </cell>
          <cell r="BG3250">
            <v>0</v>
          </cell>
          <cell r="BH3250">
            <v>0</v>
          </cell>
          <cell r="BI3250">
            <v>0.5</v>
          </cell>
          <cell r="BJ3250">
            <v>0</v>
          </cell>
        </row>
        <row r="3251">
          <cell r="D3251" t="str">
            <v>Univerzita Komenského v Bratislave</v>
          </cell>
          <cell r="E3251" t="str">
            <v>Fakulta managementu</v>
          </cell>
          <cell r="AN3251">
            <v>41</v>
          </cell>
          <cell r="AO3251">
            <v>41</v>
          </cell>
          <cell r="AP3251">
            <v>0</v>
          </cell>
          <cell r="AQ3251">
            <v>0</v>
          </cell>
          <cell r="AR3251">
            <v>41</v>
          </cell>
          <cell r="BF3251">
            <v>61.5</v>
          </cell>
          <cell r="BG3251">
            <v>63.96</v>
          </cell>
          <cell r="BH3251">
            <v>59.833548387096776</v>
          </cell>
          <cell r="BI3251">
            <v>41</v>
          </cell>
          <cell r="BJ3251">
            <v>0</v>
          </cell>
        </row>
        <row r="3252">
          <cell r="D3252" t="str">
            <v>Slovenská poľnohospodárska univerzita v Nitre</v>
          </cell>
          <cell r="E3252" t="str">
            <v>Fakulta agrobiológie a potravinových zdrojov</v>
          </cell>
          <cell r="AN3252">
            <v>1</v>
          </cell>
          <cell r="AO3252">
            <v>0</v>
          </cell>
          <cell r="AP3252">
            <v>0</v>
          </cell>
          <cell r="AQ3252">
            <v>0</v>
          </cell>
          <cell r="AR3252">
            <v>1</v>
          </cell>
          <cell r="BF3252">
            <v>4</v>
          </cell>
          <cell r="BG3252">
            <v>8.52</v>
          </cell>
          <cell r="BH3252">
            <v>8.52</v>
          </cell>
          <cell r="BI3252">
            <v>1</v>
          </cell>
          <cell r="BJ3252">
            <v>1</v>
          </cell>
        </row>
        <row r="3253">
          <cell r="D3253" t="str">
            <v>Slovenská poľnohospodárska univerzita v Nitre</v>
          </cell>
          <cell r="E3253" t="str">
            <v>Fakulta záhradníctva a krajinného inžinierstva</v>
          </cell>
          <cell r="AN3253">
            <v>56</v>
          </cell>
          <cell r="AO3253">
            <v>62</v>
          </cell>
          <cell r="AP3253">
            <v>0</v>
          </cell>
          <cell r="AQ3253">
            <v>0</v>
          </cell>
          <cell r="AR3253">
            <v>56</v>
          </cell>
          <cell r="BF3253">
            <v>84</v>
          </cell>
          <cell r="BG3253">
            <v>133.56</v>
          </cell>
          <cell r="BH3253">
            <v>98.718260869565214</v>
          </cell>
          <cell r="BI3253">
            <v>62</v>
          </cell>
          <cell r="BJ3253">
            <v>0</v>
          </cell>
        </row>
        <row r="3254">
          <cell r="D3254" t="str">
            <v>Slovenská poľnohospodárska univerzita v Nitre</v>
          </cell>
          <cell r="E3254" t="str">
            <v>Technická fakulta</v>
          </cell>
          <cell r="AN3254">
            <v>29</v>
          </cell>
          <cell r="AO3254">
            <v>29</v>
          </cell>
          <cell r="AP3254">
            <v>0</v>
          </cell>
          <cell r="AQ3254">
            <v>0</v>
          </cell>
          <cell r="AR3254">
            <v>29</v>
          </cell>
          <cell r="BF3254">
            <v>43.5</v>
          </cell>
          <cell r="BG3254">
            <v>64.38</v>
          </cell>
          <cell r="BH3254">
            <v>55.251492537313432</v>
          </cell>
          <cell r="BI3254">
            <v>29</v>
          </cell>
          <cell r="BJ3254">
            <v>0</v>
          </cell>
        </row>
        <row r="3255">
          <cell r="D3255" t="str">
            <v>Slovenská poľnohospodárska univerzita v Nitre</v>
          </cell>
          <cell r="E3255" t="str">
            <v>Fakulta biotechnológie a potravinárstva</v>
          </cell>
          <cell r="AN3255">
            <v>26</v>
          </cell>
          <cell r="AO3255">
            <v>29</v>
          </cell>
          <cell r="AP3255">
            <v>0</v>
          </cell>
          <cell r="AQ3255">
            <v>0</v>
          </cell>
          <cell r="AR3255">
            <v>26</v>
          </cell>
          <cell r="BF3255">
            <v>39</v>
          </cell>
          <cell r="BG3255">
            <v>57.72</v>
          </cell>
          <cell r="BH3255">
            <v>38.480000000000004</v>
          </cell>
          <cell r="BI3255">
            <v>29</v>
          </cell>
          <cell r="BJ3255">
            <v>0</v>
          </cell>
        </row>
        <row r="3256">
          <cell r="D3256" t="str">
            <v>Slovenská poľnohospodárska univerzita v Nitre</v>
          </cell>
          <cell r="E3256" t="str">
            <v>Fakulta agrobiológie a potravinových zdrojov</v>
          </cell>
          <cell r="AN3256">
            <v>43</v>
          </cell>
          <cell r="AO3256">
            <v>43</v>
          </cell>
          <cell r="AP3256">
            <v>0</v>
          </cell>
          <cell r="AQ3256">
            <v>0</v>
          </cell>
          <cell r="AR3256">
            <v>43</v>
          </cell>
          <cell r="BF3256">
            <v>64.5</v>
          </cell>
          <cell r="BG3256">
            <v>102.55500000000001</v>
          </cell>
          <cell r="BH3256">
            <v>72.391764705882352</v>
          </cell>
          <cell r="BI3256">
            <v>43</v>
          </cell>
          <cell r="BJ3256">
            <v>0</v>
          </cell>
        </row>
        <row r="3257">
          <cell r="D3257" t="str">
            <v>Slovenská poľnohospodárska univerzita v Nitre</v>
          </cell>
          <cell r="E3257" t="str">
            <v>Technická fakulta</v>
          </cell>
          <cell r="AN3257">
            <v>96</v>
          </cell>
          <cell r="AO3257">
            <v>98</v>
          </cell>
          <cell r="AP3257">
            <v>0</v>
          </cell>
          <cell r="AQ3257">
            <v>0</v>
          </cell>
          <cell r="AR3257">
            <v>96</v>
          </cell>
          <cell r="BF3257">
            <v>144</v>
          </cell>
          <cell r="BG3257">
            <v>213.12</v>
          </cell>
          <cell r="BH3257">
            <v>189.44</v>
          </cell>
          <cell r="BI3257">
            <v>98</v>
          </cell>
          <cell r="BJ3257">
            <v>0</v>
          </cell>
        </row>
        <row r="3258">
          <cell r="D3258" t="str">
            <v>Slovenská poľnohospodárska univerzita v Nitre</v>
          </cell>
          <cell r="E3258" t="str">
            <v>Fakulta ekonomiky a manažmentu</v>
          </cell>
          <cell r="AN3258">
            <v>127</v>
          </cell>
          <cell r="AO3258">
            <v>128</v>
          </cell>
          <cell r="AP3258">
            <v>0</v>
          </cell>
          <cell r="AQ3258">
            <v>0</v>
          </cell>
          <cell r="AR3258">
            <v>127</v>
          </cell>
          <cell r="BF3258">
            <v>190.5</v>
          </cell>
          <cell r="BG3258">
            <v>198.12</v>
          </cell>
          <cell r="BH3258">
            <v>158.49600000000001</v>
          </cell>
          <cell r="BI3258">
            <v>128</v>
          </cell>
          <cell r="BJ3258">
            <v>0</v>
          </cell>
        </row>
        <row r="3259">
          <cell r="D3259" t="str">
            <v>Slovenská poľnohospodárska univerzita v Nitre</v>
          </cell>
          <cell r="E3259" t="str">
            <v>Fakulta ekonomiky a manažmentu</v>
          </cell>
          <cell r="AN3259">
            <v>0</v>
          </cell>
          <cell r="AO3259">
            <v>14</v>
          </cell>
          <cell r="AP3259">
            <v>0</v>
          </cell>
          <cell r="AQ3259">
            <v>0</v>
          </cell>
          <cell r="AR3259">
            <v>0</v>
          </cell>
          <cell r="BF3259">
            <v>0</v>
          </cell>
          <cell r="BG3259">
            <v>0</v>
          </cell>
          <cell r="BH3259">
            <v>0</v>
          </cell>
          <cell r="BI3259">
            <v>14</v>
          </cell>
          <cell r="BJ3259">
            <v>0</v>
          </cell>
        </row>
        <row r="3260">
          <cell r="D3260" t="str">
            <v>Slovenská poľnohospodárska univerzita v Nitre</v>
          </cell>
          <cell r="E3260" t="str">
            <v>Technická fakulta</v>
          </cell>
          <cell r="AN3260">
            <v>30</v>
          </cell>
          <cell r="AO3260">
            <v>31</v>
          </cell>
          <cell r="AP3260">
            <v>0</v>
          </cell>
          <cell r="AQ3260">
            <v>0</v>
          </cell>
          <cell r="AR3260">
            <v>30</v>
          </cell>
          <cell r="BF3260">
            <v>45</v>
          </cell>
          <cell r="BG3260">
            <v>66.599999999999994</v>
          </cell>
          <cell r="BH3260">
            <v>61.04999999999999</v>
          </cell>
          <cell r="BI3260">
            <v>31</v>
          </cell>
          <cell r="BJ3260">
            <v>0</v>
          </cell>
        </row>
        <row r="3261">
          <cell r="D3261" t="str">
            <v>Slovenská poľnohospodárska univerzita v Nitre</v>
          </cell>
          <cell r="E3261" t="str">
            <v>Fakulta agrobiológie a potravinových zdrojov</v>
          </cell>
          <cell r="AN3261">
            <v>40</v>
          </cell>
          <cell r="AO3261">
            <v>40</v>
          </cell>
          <cell r="AP3261">
            <v>0</v>
          </cell>
          <cell r="AQ3261">
            <v>0</v>
          </cell>
          <cell r="AR3261">
            <v>40</v>
          </cell>
          <cell r="BF3261">
            <v>60</v>
          </cell>
          <cell r="BG3261">
            <v>95.4</v>
          </cell>
          <cell r="BH3261">
            <v>68.900000000000006</v>
          </cell>
          <cell r="BI3261">
            <v>40</v>
          </cell>
          <cell r="BJ3261">
            <v>0</v>
          </cell>
        </row>
        <row r="3262">
          <cell r="D3262" t="str">
            <v>Slovenská poľnohospodárska univerzita v Nitre</v>
          </cell>
          <cell r="E3262" t="str">
            <v>Fakulta agrobiológie a potravinových zdrojov</v>
          </cell>
          <cell r="AN3262">
            <v>16</v>
          </cell>
          <cell r="AO3262">
            <v>17</v>
          </cell>
          <cell r="AP3262">
            <v>0</v>
          </cell>
          <cell r="AQ3262">
            <v>0</v>
          </cell>
          <cell r="AR3262">
            <v>16</v>
          </cell>
          <cell r="BF3262">
            <v>24</v>
          </cell>
          <cell r="BG3262">
            <v>38.160000000000004</v>
          </cell>
          <cell r="BH3262">
            <v>32.28923076923077</v>
          </cell>
          <cell r="BI3262">
            <v>17</v>
          </cell>
          <cell r="BJ3262">
            <v>0</v>
          </cell>
        </row>
        <row r="3263">
          <cell r="D3263" t="str">
            <v>Slovenská poľnohospodárska univerzita v Nitre</v>
          </cell>
          <cell r="E3263" t="str">
            <v>Fakulta agrobiológie a potravinových zdrojov</v>
          </cell>
          <cell r="AN3263">
            <v>2</v>
          </cell>
          <cell r="AO3263">
            <v>0</v>
          </cell>
          <cell r="AP3263">
            <v>0</v>
          </cell>
          <cell r="AQ3263">
            <v>0</v>
          </cell>
          <cell r="AR3263">
            <v>2</v>
          </cell>
          <cell r="BF3263">
            <v>8</v>
          </cell>
          <cell r="BG3263">
            <v>17.04</v>
          </cell>
          <cell r="BH3263">
            <v>13.94181818181818</v>
          </cell>
          <cell r="BI3263">
            <v>2</v>
          </cell>
          <cell r="BJ3263">
            <v>2</v>
          </cell>
        </row>
        <row r="3264">
          <cell r="D3264" t="str">
            <v>Slovenská poľnohospodárska univerzita v Nitre</v>
          </cell>
          <cell r="E3264" t="str">
            <v>Fakulta ekonomiky a manažmentu</v>
          </cell>
          <cell r="AN3264">
            <v>0</v>
          </cell>
          <cell r="AO3264">
            <v>0</v>
          </cell>
          <cell r="AP3264">
            <v>0</v>
          </cell>
          <cell r="AQ3264">
            <v>0</v>
          </cell>
          <cell r="AR3264">
            <v>0</v>
          </cell>
          <cell r="BF3264">
            <v>0</v>
          </cell>
          <cell r="BG3264">
            <v>0</v>
          </cell>
          <cell r="BH3264">
            <v>0</v>
          </cell>
          <cell r="BI3264">
            <v>2</v>
          </cell>
          <cell r="BJ3264">
            <v>0</v>
          </cell>
        </row>
        <row r="3265">
          <cell r="D3265" t="str">
            <v>Slovenská poľnohospodárska univerzita v Nitre</v>
          </cell>
          <cell r="E3265" t="str">
            <v>Fakulta agrobiológie a potravinových zdrojov</v>
          </cell>
          <cell r="AN3265">
            <v>5</v>
          </cell>
          <cell r="AO3265">
            <v>5</v>
          </cell>
          <cell r="AP3265">
            <v>0</v>
          </cell>
          <cell r="AQ3265">
            <v>0</v>
          </cell>
          <cell r="AR3265">
            <v>5</v>
          </cell>
          <cell r="BF3265">
            <v>7.5</v>
          </cell>
          <cell r="BG3265">
            <v>11.925000000000001</v>
          </cell>
          <cell r="BH3265">
            <v>9.7568181818181809</v>
          </cell>
          <cell r="BI3265">
            <v>5</v>
          </cell>
          <cell r="BJ3265">
            <v>0</v>
          </cell>
        </row>
        <row r="3266">
          <cell r="D3266" t="str">
            <v>Slovenská poľnohospodárska univerzita v Nitre</v>
          </cell>
          <cell r="E3266" t="str">
            <v>Fakulta záhradníctva a krajinného inžinierstva</v>
          </cell>
          <cell r="AN3266">
            <v>0</v>
          </cell>
          <cell r="AO3266">
            <v>3</v>
          </cell>
          <cell r="AP3266">
            <v>0</v>
          </cell>
          <cell r="AQ3266">
            <v>0</v>
          </cell>
          <cell r="AR3266">
            <v>0</v>
          </cell>
          <cell r="BF3266">
            <v>0</v>
          </cell>
          <cell r="BG3266">
            <v>0</v>
          </cell>
          <cell r="BH3266">
            <v>0</v>
          </cell>
          <cell r="BI3266">
            <v>3</v>
          </cell>
          <cell r="BJ3266">
            <v>0</v>
          </cell>
        </row>
        <row r="3267">
          <cell r="D3267" t="str">
            <v>Slovenská poľnohospodárska univerzita v Nitre</v>
          </cell>
          <cell r="E3267" t="str">
            <v>Fakulta ekonomiky a manažmentu</v>
          </cell>
          <cell r="AN3267">
            <v>0</v>
          </cell>
          <cell r="AO3267">
            <v>11</v>
          </cell>
          <cell r="AP3267">
            <v>0</v>
          </cell>
          <cell r="AQ3267">
            <v>0</v>
          </cell>
          <cell r="AR3267">
            <v>0</v>
          </cell>
          <cell r="BF3267">
            <v>0</v>
          </cell>
          <cell r="BG3267">
            <v>0</v>
          </cell>
          <cell r="BH3267">
            <v>0</v>
          </cell>
          <cell r="BI3267">
            <v>11</v>
          </cell>
          <cell r="BJ3267">
            <v>0</v>
          </cell>
        </row>
        <row r="3268">
          <cell r="D3268" t="str">
            <v>Slovenská poľnohospodárska univerzita v Nitre</v>
          </cell>
          <cell r="E3268" t="str">
            <v>Fakulta ekonomiky a manažmentu</v>
          </cell>
          <cell r="AN3268">
            <v>0</v>
          </cell>
          <cell r="AO3268">
            <v>0</v>
          </cell>
          <cell r="AP3268">
            <v>0</v>
          </cell>
          <cell r="AQ3268">
            <v>0</v>
          </cell>
          <cell r="AR3268">
            <v>0</v>
          </cell>
          <cell r="BF3268">
            <v>0</v>
          </cell>
          <cell r="BG3268">
            <v>0</v>
          </cell>
          <cell r="BH3268">
            <v>0</v>
          </cell>
          <cell r="BI3268">
            <v>4</v>
          </cell>
          <cell r="BJ3268">
            <v>0</v>
          </cell>
        </row>
        <row r="3269">
          <cell r="D3269" t="str">
            <v>Prešovská univerzita v Prešove</v>
          </cell>
          <cell r="E3269" t="str">
            <v>Filozofická fakulta</v>
          </cell>
          <cell r="AN3269">
            <v>0</v>
          </cell>
          <cell r="AO3269">
            <v>0</v>
          </cell>
          <cell r="AP3269">
            <v>0</v>
          </cell>
          <cell r="AQ3269">
            <v>0</v>
          </cell>
          <cell r="AR3269">
            <v>0</v>
          </cell>
          <cell r="BF3269">
            <v>0</v>
          </cell>
          <cell r="BG3269">
            <v>0</v>
          </cell>
          <cell r="BH3269">
            <v>0</v>
          </cell>
          <cell r="BI3269">
            <v>11</v>
          </cell>
          <cell r="BJ3269">
            <v>0</v>
          </cell>
        </row>
        <row r="3270">
          <cell r="D3270" t="str">
            <v>Prešovská univerzita v Prešove</v>
          </cell>
          <cell r="E3270" t="str">
            <v>Filozofická fakulta</v>
          </cell>
          <cell r="AN3270">
            <v>5</v>
          </cell>
          <cell r="AO3270">
            <v>6</v>
          </cell>
          <cell r="AP3270">
            <v>0</v>
          </cell>
          <cell r="AQ3270">
            <v>0</v>
          </cell>
          <cell r="AR3270">
            <v>5</v>
          </cell>
          <cell r="BF3270">
            <v>7.5</v>
          </cell>
          <cell r="BG3270">
            <v>7.5</v>
          </cell>
          <cell r="BH3270">
            <v>3</v>
          </cell>
          <cell r="BI3270">
            <v>6</v>
          </cell>
          <cell r="BJ3270">
            <v>0</v>
          </cell>
        </row>
        <row r="3271">
          <cell r="D3271" t="str">
            <v>Prešovská univerzita v Prešove</v>
          </cell>
          <cell r="E3271" t="str">
            <v>Filozofická fakulta</v>
          </cell>
          <cell r="AN3271">
            <v>27</v>
          </cell>
          <cell r="AO3271">
            <v>27</v>
          </cell>
          <cell r="AP3271">
            <v>0</v>
          </cell>
          <cell r="AQ3271">
            <v>0</v>
          </cell>
          <cell r="AR3271">
            <v>27</v>
          </cell>
          <cell r="BF3271">
            <v>40.5</v>
          </cell>
          <cell r="BG3271">
            <v>42.120000000000005</v>
          </cell>
          <cell r="BH3271">
            <v>30.085714285714289</v>
          </cell>
          <cell r="BI3271">
            <v>27</v>
          </cell>
          <cell r="BJ3271">
            <v>0</v>
          </cell>
        </row>
        <row r="3272">
          <cell r="D3272" t="str">
            <v>Prešovská univerzita v Prešove</v>
          </cell>
          <cell r="E3272" t="str">
            <v>Filozofická fakulta</v>
          </cell>
          <cell r="AN3272">
            <v>0</v>
          </cell>
          <cell r="AO3272">
            <v>0</v>
          </cell>
          <cell r="AP3272">
            <v>0</v>
          </cell>
          <cell r="AQ3272">
            <v>0</v>
          </cell>
          <cell r="AR3272">
            <v>0</v>
          </cell>
          <cell r="BF3272">
            <v>0</v>
          </cell>
          <cell r="BG3272">
            <v>0</v>
          </cell>
          <cell r="BH3272">
            <v>0</v>
          </cell>
          <cell r="BI3272">
            <v>1</v>
          </cell>
          <cell r="BJ3272">
            <v>0</v>
          </cell>
        </row>
        <row r="3273">
          <cell r="D3273" t="str">
            <v>Prešovská univerzita v Prešove</v>
          </cell>
          <cell r="E3273" t="str">
            <v>Filozofická fakulta</v>
          </cell>
          <cell r="AN3273">
            <v>4.5</v>
          </cell>
          <cell r="AO3273">
            <v>5</v>
          </cell>
          <cell r="AP3273">
            <v>0</v>
          </cell>
          <cell r="AQ3273">
            <v>0</v>
          </cell>
          <cell r="AR3273">
            <v>4.5</v>
          </cell>
          <cell r="BF3273">
            <v>6.75</v>
          </cell>
          <cell r="BG3273">
            <v>14.512499999999999</v>
          </cell>
          <cell r="BH3273">
            <v>11.61</v>
          </cell>
          <cell r="BI3273">
            <v>5</v>
          </cell>
          <cell r="BJ3273">
            <v>0</v>
          </cell>
        </row>
        <row r="3274">
          <cell r="D3274" t="str">
            <v>Prešovská univerzita v Prešove</v>
          </cell>
          <cell r="E3274" t="str">
            <v>Filozofická fakulta</v>
          </cell>
          <cell r="AN3274">
            <v>24</v>
          </cell>
          <cell r="AO3274">
            <v>24</v>
          </cell>
          <cell r="AP3274">
            <v>0</v>
          </cell>
          <cell r="AQ3274">
            <v>0</v>
          </cell>
          <cell r="AR3274">
            <v>24</v>
          </cell>
          <cell r="BF3274">
            <v>36</v>
          </cell>
          <cell r="BG3274">
            <v>39.24</v>
          </cell>
          <cell r="BH3274">
            <v>39.24</v>
          </cell>
          <cell r="BI3274">
            <v>24</v>
          </cell>
          <cell r="BJ3274">
            <v>0</v>
          </cell>
        </row>
        <row r="3275">
          <cell r="D3275" t="str">
            <v>Prešovská univerzita v Prešove</v>
          </cell>
          <cell r="E3275" t="str">
            <v>Filozofická fakulta</v>
          </cell>
          <cell r="AN3275">
            <v>2</v>
          </cell>
          <cell r="AO3275">
            <v>0</v>
          </cell>
          <cell r="AP3275">
            <v>0</v>
          </cell>
          <cell r="AQ3275">
            <v>0</v>
          </cell>
          <cell r="AR3275">
            <v>2</v>
          </cell>
          <cell r="BF3275">
            <v>6</v>
          </cell>
          <cell r="BG3275">
            <v>6.6000000000000005</v>
          </cell>
          <cell r="BH3275">
            <v>6.6000000000000005</v>
          </cell>
          <cell r="BI3275">
            <v>2</v>
          </cell>
          <cell r="BJ3275">
            <v>2</v>
          </cell>
        </row>
        <row r="3276">
          <cell r="D3276" t="str">
            <v>Prešovská univerzita v Prešove</v>
          </cell>
          <cell r="E3276" t="str">
            <v>Filozofická fakulta</v>
          </cell>
          <cell r="AN3276">
            <v>60</v>
          </cell>
          <cell r="AO3276">
            <v>60</v>
          </cell>
          <cell r="AP3276">
            <v>0</v>
          </cell>
          <cell r="AQ3276">
            <v>0</v>
          </cell>
          <cell r="AR3276">
            <v>60</v>
          </cell>
          <cell r="BF3276">
            <v>90</v>
          </cell>
          <cell r="BG3276">
            <v>90</v>
          </cell>
          <cell r="BH3276">
            <v>79.615384615384613</v>
          </cell>
          <cell r="BI3276">
            <v>60</v>
          </cell>
          <cell r="BJ3276">
            <v>0</v>
          </cell>
        </row>
        <row r="3277">
          <cell r="D3277" t="str">
            <v>Prešovská univerzita v Prešove</v>
          </cell>
          <cell r="E3277" t="str">
            <v>Filozofická fakulta</v>
          </cell>
          <cell r="AN3277">
            <v>7</v>
          </cell>
          <cell r="AO3277">
            <v>7</v>
          </cell>
          <cell r="AP3277">
            <v>0</v>
          </cell>
          <cell r="AQ3277">
            <v>0</v>
          </cell>
          <cell r="AR3277">
            <v>7</v>
          </cell>
          <cell r="BF3277">
            <v>10.5</v>
          </cell>
          <cell r="BG3277">
            <v>15.75</v>
          </cell>
          <cell r="BH3277">
            <v>9.84375</v>
          </cell>
          <cell r="BI3277">
            <v>7</v>
          </cell>
          <cell r="BJ3277">
            <v>0</v>
          </cell>
        </row>
        <row r="3278">
          <cell r="D3278" t="str">
            <v>Prešovská univerzita v Prešove</v>
          </cell>
          <cell r="E3278" t="str">
            <v>Filozofická fakulta</v>
          </cell>
          <cell r="AN3278">
            <v>4</v>
          </cell>
          <cell r="AO3278">
            <v>4</v>
          </cell>
          <cell r="AP3278">
            <v>0</v>
          </cell>
          <cell r="AQ3278">
            <v>0</v>
          </cell>
          <cell r="AR3278">
            <v>4</v>
          </cell>
          <cell r="BF3278">
            <v>6</v>
          </cell>
          <cell r="BG3278">
            <v>9</v>
          </cell>
          <cell r="BH3278">
            <v>0</v>
          </cell>
          <cell r="BI3278">
            <v>4</v>
          </cell>
          <cell r="BJ3278">
            <v>0</v>
          </cell>
        </row>
        <row r="3279">
          <cell r="D3279" t="str">
            <v>Prešovská univerzita v Prešove</v>
          </cell>
          <cell r="E3279" t="str">
            <v>Filozofická fakulta</v>
          </cell>
          <cell r="AN3279">
            <v>7.5</v>
          </cell>
          <cell r="AO3279">
            <v>7.5</v>
          </cell>
          <cell r="AP3279">
            <v>0</v>
          </cell>
          <cell r="AQ3279">
            <v>0</v>
          </cell>
          <cell r="AR3279">
            <v>7.5</v>
          </cell>
          <cell r="BF3279">
            <v>11.25</v>
          </cell>
          <cell r="BG3279">
            <v>16.875</v>
          </cell>
          <cell r="BH3279">
            <v>12.65625</v>
          </cell>
          <cell r="BI3279">
            <v>7.5</v>
          </cell>
          <cell r="BJ3279">
            <v>0</v>
          </cell>
        </row>
        <row r="3280">
          <cell r="D3280" t="str">
            <v>Prešovská univerzita v Prešove</v>
          </cell>
          <cell r="E3280" t="str">
            <v>Filozofická fakulta</v>
          </cell>
          <cell r="AN3280">
            <v>12</v>
          </cell>
          <cell r="AO3280">
            <v>12</v>
          </cell>
          <cell r="AP3280">
            <v>0</v>
          </cell>
          <cell r="AQ3280">
            <v>0</v>
          </cell>
          <cell r="AR3280">
            <v>12</v>
          </cell>
          <cell r="BF3280">
            <v>18</v>
          </cell>
          <cell r="BG3280">
            <v>19.62</v>
          </cell>
          <cell r="BH3280">
            <v>19.62</v>
          </cell>
          <cell r="BI3280">
            <v>12</v>
          </cell>
          <cell r="BJ3280">
            <v>0</v>
          </cell>
        </row>
        <row r="3281">
          <cell r="D3281" t="str">
            <v>Prešovská univerzita v Prešove</v>
          </cell>
          <cell r="E3281" t="str">
            <v>Filozofická fakulta</v>
          </cell>
          <cell r="AN3281">
            <v>8.5</v>
          </cell>
          <cell r="AO3281">
            <v>8.5</v>
          </cell>
          <cell r="AP3281">
            <v>0</v>
          </cell>
          <cell r="AQ3281">
            <v>0</v>
          </cell>
          <cell r="AR3281">
            <v>8.5</v>
          </cell>
          <cell r="BF3281">
            <v>12.75</v>
          </cell>
          <cell r="BG3281">
            <v>13.897500000000001</v>
          </cell>
          <cell r="BH3281">
            <v>13.897500000000001</v>
          </cell>
          <cell r="BI3281">
            <v>8.5</v>
          </cell>
          <cell r="BJ3281">
            <v>0</v>
          </cell>
        </row>
        <row r="3282">
          <cell r="D3282" t="str">
            <v>Prešovská univerzita v Prešove</v>
          </cell>
          <cell r="E3282" t="str">
            <v>Filozofická fakulta</v>
          </cell>
          <cell r="AN3282">
            <v>5.5</v>
          </cell>
          <cell r="AO3282">
            <v>6</v>
          </cell>
          <cell r="AP3282">
            <v>0</v>
          </cell>
          <cell r="AQ3282">
            <v>0</v>
          </cell>
          <cell r="AR3282">
            <v>5.5</v>
          </cell>
          <cell r="BF3282">
            <v>8.25</v>
          </cell>
          <cell r="BG3282">
            <v>8.9925000000000015</v>
          </cell>
          <cell r="BH3282">
            <v>8.9925000000000015</v>
          </cell>
          <cell r="BI3282">
            <v>6</v>
          </cell>
          <cell r="BJ3282">
            <v>0</v>
          </cell>
        </row>
        <row r="3283">
          <cell r="D3283" t="str">
            <v>Prešovská univerzita v Prešove</v>
          </cell>
          <cell r="E3283" t="str">
            <v>Filozofická fakulta</v>
          </cell>
          <cell r="AN3283">
            <v>3</v>
          </cell>
          <cell r="AO3283">
            <v>3</v>
          </cell>
          <cell r="AP3283">
            <v>0</v>
          </cell>
          <cell r="AQ3283">
            <v>0</v>
          </cell>
          <cell r="AR3283">
            <v>3</v>
          </cell>
          <cell r="BF3283">
            <v>4.5</v>
          </cell>
          <cell r="BG3283">
            <v>4.68</v>
          </cell>
          <cell r="BH3283">
            <v>3.794594594594594</v>
          </cell>
          <cell r="BI3283">
            <v>3</v>
          </cell>
          <cell r="BJ3283">
            <v>0</v>
          </cell>
        </row>
        <row r="3284">
          <cell r="D3284" t="str">
            <v>Prešovská univerzita v Prešove</v>
          </cell>
          <cell r="E3284" t="str">
            <v>Filozofická fakulta</v>
          </cell>
          <cell r="AN3284">
            <v>14</v>
          </cell>
          <cell r="AO3284">
            <v>15</v>
          </cell>
          <cell r="AP3284">
            <v>0</v>
          </cell>
          <cell r="AQ3284">
            <v>0</v>
          </cell>
          <cell r="AR3284">
            <v>14</v>
          </cell>
          <cell r="BF3284">
            <v>12.8</v>
          </cell>
          <cell r="BG3284">
            <v>27.52</v>
          </cell>
          <cell r="BH3284">
            <v>26.243804994054695</v>
          </cell>
          <cell r="BI3284">
            <v>15</v>
          </cell>
          <cell r="BJ3284">
            <v>0</v>
          </cell>
        </row>
        <row r="3285">
          <cell r="D3285" t="str">
            <v>Prešovská univerzita v Prešove</v>
          </cell>
          <cell r="E3285" t="str">
            <v>Filozofická fakulta</v>
          </cell>
          <cell r="AN3285">
            <v>11.5</v>
          </cell>
          <cell r="AO3285">
            <v>11.5</v>
          </cell>
          <cell r="AP3285">
            <v>0</v>
          </cell>
          <cell r="AQ3285">
            <v>0</v>
          </cell>
          <cell r="AR3285">
            <v>11.5</v>
          </cell>
          <cell r="BF3285">
            <v>17.25</v>
          </cell>
          <cell r="BG3285">
            <v>37.087499999999999</v>
          </cell>
          <cell r="BH3285">
            <v>37.087499999999999</v>
          </cell>
          <cell r="BI3285">
            <v>11.5</v>
          </cell>
          <cell r="BJ3285">
            <v>0</v>
          </cell>
        </row>
        <row r="3286">
          <cell r="D3286" t="str">
            <v>Prešovská univerzita v Prešove</v>
          </cell>
          <cell r="E3286" t="str">
            <v>Filozofická fakulta</v>
          </cell>
          <cell r="AN3286">
            <v>5</v>
          </cell>
          <cell r="AO3286">
            <v>5.5</v>
          </cell>
          <cell r="AP3286">
            <v>0</v>
          </cell>
          <cell r="AQ3286">
            <v>0</v>
          </cell>
          <cell r="AR3286">
            <v>5</v>
          </cell>
          <cell r="BF3286">
            <v>7.5</v>
          </cell>
          <cell r="BG3286">
            <v>8.1750000000000007</v>
          </cell>
          <cell r="BH3286">
            <v>7.0850000000000009</v>
          </cell>
          <cell r="BI3286">
            <v>5.5</v>
          </cell>
          <cell r="BJ3286">
            <v>0</v>
          </cell>
        </row>
        <row r="3287">
          <cell r="D3287" t="str">
            <v>Prešovská univerzita v Prešove</v>
          </cell>
          <cell r="E3287" t="str">
            <v>Filozofická fakulta</v>
          </cell>
          <cell r="AN3287">
            <v>12</v>
          </cell>
          <cell r="AO3287">
            <v>12</v>
          </cell>
          <cell r="AP3287">
            <v>0</v>
          </cell>
          <cell r="AQ3287">
            <v>0</v>
          </cell>
          <cell r="AR3287">
            <v>12</v>
          </cell>
          <cell r="BF3287">
            <v>18</v>
          </cell>
          <cell r="BG3287">
            <v>18</v>
          </cell>
          <cell r="BH3287">
            <v>15.600000000000001</v>
          </cell>
          <cell r="BI3287">
            <v>12</v>
          </cell>
          <cell r="BJ3287">
            <v>0</v>
          </cell>
        </row>
        <row r="3288">
          <cell r="D3288" t="str">
            <v>Prešovská univerzita v Prešove</v>
          </cell>
          <cell r="E3288" t="str">
            <v>Filozofická fakulta</v>
          </cell>
          <cell r="AN3288">
            <v>3.5</v>
          </cell>
          <cell r="AO3288">
            <v>3.5</v>
          </cell>
          <cell r="AP3288">
            <v>0</v>
          </cell>
          <cell r="AQ3288">
            <v>0</v>
          </cell>
          <cell r="AR3288">
            <v>3.5</v>
          </cell>
          <cell r="BF3288">
            <v>5.25</v>
          </cell>
          <cell r="BG3288">
            <v>5.7225000000000001</v>
          </cell>
          <cell r="BH3288">
            <v>5.2652899484536091</v>
          </cell>
          <cell r="BI3288">
            <v>3.5</v>
          </cell>
          <cell r="BJ3288">
            <v>0</v>
          </cell>
        </row>
        <row r="3289">
          <cell r="D3289" t="str">
            <v>Prešovská univerzita v Prešove</v>
          </cell>
          <cell r="E3289" t="str">
            <v>Filozofická fakulta</v>
          </cell>
          <cell r="AN3289">
            <v>11</v>
          </cell>
          <cell r="AO3289">
            <v>11</v>
          </cell>
          <cell r="AP3289">
            <v>0</v>
          </cell>
          <cell r="AQ3289">
            <v>0</v>
          </cell>
          <cell r="AR3289">
            <v>11</v>
          </cell>
          <cell r="BF3289">
            <v>16.5</v>
          </cell>
          <cell r="BG3289">
            <v>16.5</v>
          </cell>
          <cell r="BH3289">
            <v>13.961538461538462</v>
          </cell>
          <cell r="BI3289">
            <v>11</v>
          </cell>
          <cell r="BJ3289">
            <v>0</v>
          </cell>
        </row>
        <row r="3290">
          <cell r="D3290" t="str">
            <v>Prešovská univerzita v Prešove</v>
          </cell>
          <cell r="E3290" t="str">
            <v>Filozofická fakulta</v>
          </cell>
          <cell r="AN3290">
            <v>5</v>
          </cell>
          <cell r="AO3290">
            <v>5</v>
          </cell>
          <cell r="AP3290">
            <v>0</v>
          </cell>
          <cell r="AQ3290">
            <v>0</v>
          </cell>
          <cell r="AR3290">
            <v>5</v>
          </cell>
          <cell r="BF3290">
            <v>7.5</v>
          </cell>
          <cell r="BG3290">
            <v>7.8000000000000007</v>
          </cell>
          <cell r="BH3290">
            <v>6.5000000000000009</v>
          </cell>
          <cell r="BI3290">
            <v>5</v>
          </cell>
          <cell r="BJ3290">
            <v>0</v>
          </cell>
        </row>
        <row r="3291">
          <cell r="D3291" t="str">
            <v>Prešovská univerzita v Prešove</v>
          </cell>
          <cell r="E3291" t="str">
            <v>Filozofická fakulta</v>
          </cell>
          <cell r="AN3291">
            <v>13.5</v>
          </cell>
          <cell r="AO3291">
            <v>13.5</v>
          </cell>
          <cell r="AP3291">
            <v>0</v>
          </cell>
          <cell r="AQ3291">
            <v>0</v>
          </cell>
          <cell r="AR3291">
            <v>13.5</v>
          </cell>
          <cell r="BF3291">
            <v>10.8</v>
          </cell>
          <cell r="BG3291">
            <v>23.22</v>
          </cell>
          <cell r="BH3291">
            <v>22.143210463733649</v>
          </cell>
          <cell r="BI3291">
            <v>13.5</v>
          </cell>
          <cell r="BJ3291">
            <v>0</v>
          </cell>
        </row>
        <row r="3292">
          <cell r="D3292" t="str">
            <v>Prešovská univerzita v Prešove</v>
          </cell>
          <cell r="E3292" t="str">
            <v>Filozofická fakulta</v>
          </cell>
          <cell r="AN3292">
            <v>6</v>
          </cell>
          <cell r="AO3292">
            <v>7</v>
          </cell>
          <cell r="AP3292">
            <v>0</v>
          </cell>
          <cell r="AQ3292">
            <v>0</v>
          </cell>
          <cell r="AR3292">
            <v>6</v>
          </cell>
          <cell r="BF3292">
            <v>5.4</v>
          </cell>
          <cell r="BG3292">
            <v>5.6160000000000005</v>
          </cell>
          <cell r="BH3292">
            <v>5.6160000000000005</v>
          </cell>
          <cell r="BI3292">
            <v>7</v>
          </cell>
          <cell r="BJ3292">
            <v>0</v>
          </cell>
        </row>
        <row r="3293">
          <cell r="D3293" t="str">
            <v>Prešovská univerzita v Prešove</v>
          </cell>
          <cell r="E3293" t="str">
            <v>Filozofická fakulta</v>
          </cell>
          <cell r="AN3293">
            <v>0</v>
          </cell>
          <cell r="AO3293">
            <v>0</v>
          </cell>
          <cell r="AP3293">
            <v>0</v>
          </cell>
          <cell r="AQ3293">
            <v>0</v>
          </cell>
          <cell r="AR3293">
            <v>0</v>
          </cell>
          <cell r="BF3293">
            <v>0</v>
          </cell>
          <cell r="BG3293">
            <v>0</v>
          </cell>
          <cell r="BH3293">
            <v>0</v>
          </cell>
          <cell r="BI3293">
            <v>1</v>
          </cell>
          <cell r="BJ3293">
            <v>0</v>
          </cell>
        </row>
        <row r="3294">
          <cell r="D3294" t="str">
            <v>Prešovská univerzita v Prešove</v>
          </cell>
          <cell r="E3294" t="str">
            <v>Fakulta humanitných a prírodných vied</v>
          </cell>
          <cell r="AN3294">
            <v>11</v>
          </cell>
          <cell r="AO3294">
            <v>11</v>
          </cell>
          <cell r="AP3294">
            <v>11</v>
          </cell>
          <cell r="AQ3294">
            <v>11</v>
          </cell>
          <cell r="AR3294">
            <v>11</v>
          </cell>
          <cell r="BF3294">
            <v>16.5</v>
          </cell>
          <cell r="BG3294">
            <v>19.634999999999998</v>
          </cell>
          <cell r="BH3294">
            <v>19.634999999999998</v>
          </cell>
          <cell r="BI3294">
            <v>11</v>
          </cell>
          <cell r="BJ3294">
            <v>0</v>
          </cell>
        </row>
        <row r="3295">
          <cell r="D3295" t="str">
            <v>Prešovská univerzita v Prešove</v>
          </cell>
          <cell r="E3295" t="str">
            <v>Fakulta humanitných a prírodných vied</v>
          </cell>
          <cell r="AN3295">
            <v>11</v>
          </cell>
          <cell r="AO3295">
            <v>11</v>
          </cell>
          <cell r="AP3295">
            <v>0</v>
          </cell>
          <cell r="AQ3295">
            <v>0</v>
          </cell>
          <cell r="AR3295">
            <v>11</v>
          </cell>
          <cell r="BF3295">
            <v>16.5</v>
          </cell>
          <cell r="BG3295">
            <v>24.419999999999998</v>
          </cell>
          <cell r="BH3295">
            <v>18.314999999999998</v>
          </cell>
          <cell r="BI3295">
            <v>11</v>
          </cell>
          <cell r="BJ3295">
            <v>0</v>
          </cell>
        </row>
        <row r="3296">
          <cell r="D3296" t="str">
            <v>Prešovská univerzita v Prešove</v>
          </cell>
          <cell r="E3296" t="str">
            <v>Fakulta humanitných a prírodných vied</v>
          </cell>
          <cell r="AN3296">
            <v>3.5</v>
          </cell>
          <cell r="AO3296">
            <v>3.5</v>
          </cell>
          <cell r="AP3296">
            <v>3.5</v>
          </cell>
          <cell r="AQ3296">
            <v>3.5</v>
          </cell>
          <cell r="AR3296">
            <v>3.5</v>
          </cell>
          <cell r="BF3296">
            <v>5.25</v>
          </cell>
          <cell r="BG3296">
            <v>7.56</v>
          </cell>
          <cell r="BH3296">
            <v>7.56</v>
          </cell>
          <cell r="BI3296">
            <v>3.5</v>
          </cell>
          <cell r="BJ3296">
            <v>0</v>
          </cell>
        </row>
        <row r="3297">
          <cell r="D3297" t="str">
            <v>Prešovská univerzita v Prešove</v>
          </cell>
          <cell r="E3297" t="str">
            <v>Fakulta humanitných a prírodných vied</v>
          </cell>
          <cell r="AN3297">
            <v>28</v>
          </cell>
          <cell r="AO3297">
            <v>28</v>
          </cell>
          <cell r="AP3297">
            <v>0</v>
          </cell>
          <cell r="AQ3297">
            <v>0</v>
          </cell>
          <cell r="AR3297">
            <v>28</v>
          </cell>
          <cell r="BF3297">
            <v>42</v>
          </cell>
          <cell r="BG3297">
            <v>62.16</v>
          </cell>
          <cell r="BH3297">
            <v>47.534117647058821</v>
          </cell>
          <cell r="BI3297">
            <v>28</v>
          </cell>
          <cell r="BJ3297">
            <v>0</v>
          </cell>
        </row>
        <row r="3298">
          <cell r="D3298" t="str">
            <v>Prešovská univerzita v Prešove</v>
          </cell>
          <cell r="E3298" t="str">
            <v>Fakulta humanitných a prírodných vied</v>
          </cell>
          <cell r="AN3298">
            <v>1.5</v>
          </cell>
          <cell r="AO3298">
            <v>1.5</v>
          </cell>
          <cell r="AP3298">
            <v>0</v>
          </cell>
          <cell r="AQ3298">
            <v>0</v>
          </cell>
          <cell r="AR3298">
            <v>1.5</v>
          </cell>
          <cell r="BF3298">
            <v>1.35</v>
          </cell>
          <cell r="BG3298">
            <v>1.944</v>
          </cell>
          <cell r="BH3298">
            <v>1.944</v>
          </cell>
          <cell r="BI3298">
            <v>1.5</v>
          </cell>
          <cell r="BJ3298">
            <v>0</v>
          </cell>
        </row>
        <row r="3299">
          <cell r="D3299" t="str">
            <v>Prešovská univerzita v Prešove</v>
          </cell>
          <cell r="E3299" t="str">
            <v>Fakulta humanitných a prírodných vied</v>
          </cell>
          <cell r="AN3299">
            <v>0</v>
          </cell>
          <cell r="AO3299">
            <v>0</v>
          </cell>
          <cell r="AP3299">
            <v>0</v>
          </cell>
          <cell r="AQ3299">
            <v>0</v>
          </cell>
          <cell r="AR3299">
            <v>0</v>
          </cell>
          <cell r="BF3299">
            <v>0</v>
          </cell>
          <cell r="BG3299">
            <v>0</v>
          </cell>
          <cell r="BH3299">
            <v>0</v>
          </cell>
          <cell r="BI3299">
            <v>1</v>
          </cell>
          <cell r="BJ3299">
            <v>0</v>
          </cell>
        </row>
        <row r="3300">
          <cell r="D3300" t="str">
            <v>Prešovská univerzita v Prešove</v>
          </cell>
          <cell r="E3300" t="str">
            <v>Fakulta manažmentu</v>
          </cell>
          <cell r="AN3300">
            <v>0</v>
          </cell>
          <cell r="AO3300">
            <v>0</v>
          </cell>
          <cell r="AP3300">
            <v>0</v>
          </cell>
          <cell r="AQ3300">
            <v>0</v>
          </cell>
          <cell r="AR3300">
            <v>0</v>
          </cell>
          <cell r="BF3300">
            <v>0</v>
          </cell>
          <cell r="BG3300">
            <v>0</v>
          </cell>
          <cell r="BH3300">
            <v>0</v>
          </cell>
          <cell r="BI3300">
            <v>2</v>
          </cell>
          <cell r="BJ3300">
            <v>0</v>
          </cell>
        </row>
        <row r="3301">
          <cell r="D3301" t="str">
            <v>Prešovská univerzita v Prešove</v>
          </cell>
          <cell r="E3301" t="str">
            <v>Pedagogická fakulta</v>
          </cell>
          <cell r="AN3301">
            <v>64</v>
          </cell>
          <cell r="AO3301">
            <v>64</v>
          </cell>
          <cell r="AP3301">
            <v>0</v>
          </cell>
          <cell r="AQ3301">
            <v>0</v>
          </cell>
          <cell r="AR3301">
            <v>64</v>
          </cell>
          <cell r="BF3301">
            <v>96</v>
          </cell>
          <cell r="BG3301">
            <v>114.24</v>
          </cell>
          <cell r="BH3301">
            <v>99.96</v>
          </cell>
          <cell r="BI3301">
            <v>64</v>
          </cell>
          <cell r="BJ3301">
            <v>0</v>
          </cell>
        </row>
        <row r="3302">
          <cell r="D3302" t="str">
            <v>Prešovská univerzita v Prešove</v>
          </cell>
          <cell r="E3302" t="str">
            <v>Fakulta športu</v>
          </cell>
          <cell r="AN3302">
            <v>66</v>
          </cell>
          <cell r="AO3302">
            <v>68</v>
          </cell>
          <cell r="AP3302">
            <v>0</v>
          </cell>
          <cell r="AQ3302">
            <v>0</v>
          </cell>
          <cell r="AR3302">
            <v>66</v>
          </cell>
          <cell r="BF3302">
            <v>54</v>
          </cell>
          <cell r="BG3302">
            <v>64.259999999999991</v>
          </cell>
          <cell r="BH3302">
            <v>64.259999999999991</v>
          </cell>
          <cell r="BI3302">
            <v>68</v>
          </cell>
          <cell r="BJ3302">
            <v>0</v>
          </cell>
        </row>
        <row r="3303">
          <cell r="D3303" t="str">
            <v>Prešovská univerzita v Prešove</v>
          </cell>
          <cell r="E3303" t="str">
            <v>Fakulta športu</v>
          </cell>
          <cell r="AN3303">
            <v>0</v>
          </cell>
          <cell r="AO3303">
            <v>0</v>
          </cell>
          <cell r="AP3303">
            <v>0</v>
          </cell>
          <cell r="AQ3303">
            <v>0</v>
          </cell>
          <cell r="AR3303">
            <v>0</v>
          </cell>
          <cell r="BF3303">
            <v>0</v>
          </cell>
          <cell r="BG3303">
            <v>0</v>
          </cell>
          <cell r="BH3303">
            <v>0</v>
          </cell>
          <cell r="BI3303">
            <v>2</v>
          </cell>
          <cell r="BJ3303">
            <v>0</v>
          </cell>
        </row>
        <row r="3304">
          <cell r="D3304" t="str">
            <v>Prešovská univerzita v Prešove</v>
          </cell>
          <cell r="E3304" t="str">
            <v>Fakulta športu</v>
          </cell>
          <cell r="AN3304">
            <v>0</v>
          </cell>
          <cell r="AO3304">
            <v>0</v>
          </cell>
          <cell r="AP3304">
            <v>0</v>
          </cell>
          <cell r="AQ3304">
            <v>0</v>
          </cell>
          <cell r="AR3304">
            <v>0</v>
          </cell>
          <cell r="BF3304">
            <v>0</v>
          </cell>
          <cell r="BG3304">
            <v>0</v>
          </cell>
          <cell r="BH3304">
            <v>0</v>
          </cell>
          <cell r="BI3304">
            <v>1</v>
          </cell>
          <cell r="BJ3304">
            <v>0</v>
          </cell>
        </row>
        <row r="3305">
          <cell r="D3305" t="str">
            <v>Prešovská univerzita v Prešove</v>
          </cell>
          <cell r="E3305" t="str">
            <v>Fakulta zdravotníckych odborov</v>
          </cell>
          <cell r="AN3305">
            <v>41</v>
          </cell>
          <cell r="AO3305">
            <v>41</v>
          </cell>
          <cell r="AP3305">
            <v>0</v>
          </cell>
          <cell r="AQ3305">
            <v>0</v>
          </cell>
          <cell r="AR3305">
            <v>41</v>
          </cell>
          <cell r="BF3305">
            <v>61.5</v>
          </cell>
          <cell r="BG3305">
            <v>132.22499999999999</v>
          </cell>
          <cell r="BH3305">
            <v>132.22499999999999</v>
          </cell>
          <cell r="BI3305">
            <v>41</v>
          </cell>
          <cell r="BJ3305">
            <v>0</v>
          </cell>
        </row>
        <row r="3306">
          <cell r="D3306" t="str">
            <v>Prešovská univerzita v Prešove</v>
          </cell>
          <cell r="E3306" t="str">
            <v>Fakulta zdravotníckych odborov</v>
          </cell>
          <cell r="AN3306">
            <v>46</v>
          </cell>
          <cell r="AO3306">
            <v>46</v>
          </cell>
          <cell r="AP3306">
            <v>0</v>
          </cell>
          <cell r="AQ3306">
            <v>0</v>
          </cell>
          <cell r="AR3306">
            <v>46</v>
          </cell>
          <cell r="BF3306">
            <v>69</v>
          </cell>
          <cell r="BG3306">
            <v>71.760000000000005</v>
          </cell>
          <cell r="BH3306">
            <v>71.760000000000005</v>
          </cell>
          <cell r="BI3306">
            <v>46</v>
          </cell>
          <cell r="BJ3306">
            <v>0</v>
          </cell>
        </row>
        <row r="3307">
          <cell r="D3307" t="str">
            <v>Prešovská univerzita v Prešove</v>
          </cell>
          <cell r="E3307">
            <v>0</v>
          </cell>
          <cell r="AN3307">
            <v>1</v>
          </cell>
          <cell r="AO3307">
            <v>1</v>
          </cell>
          <cell r="AP3307">
            <v>0</v>
          </cell>
          <cell r="AQ3307">
            <v>0</v>
          </cell>
          <cell r="AR3307">
            <v>1</v>
          </cell>
          <cell r="BF3307">
            <v>1.5</v>
          </cell>
          <cell r="BG3307">
            <v>1.6350000000000002</v>
          </cell>
          <cell r="BH3307">
            <v>1.6350000000000002</v>
          </cell>
          <cell r="BI3307">
            <v>1</v>
          </cell>
          <cell r="BJ3307">
            <v>0</v>
          </cell>
        </row>
        <row r="3308">
          <cell r="D3308" t="str">
            <v>Prešovská univerzita v Prešove</v>
          </cell>
          <cell r="E3308">
            <v>0</v>
          </cell>
          <cell r="AN3308">
            <v>2</v>
          </cell>
          <cell r="AO3308">
            <v>2</v>
          </cell>
          <cell r="AP3308">
            <v>0</v>
          </cell>
          <cell r="AQ3308">
            <v>0</v>
          </cell>
          <cell r="AR3308">
            <v>2</v>
          </cell>
          <cell r="BF3308">
            <v>3</v>
          </cell>
          <cell r="BG3308">
            <v>3.2700000000000005</v>
          </cell>
          <cell r="BH3308">
            <v>3.0087371134020624</v>
          </cell>
          <cell r="BI3308">
            <v>2</v>
          </cell>
          <cell r="BJ3308">
            <v>0</v>
          </cell>
        </row>
        <row r="3309">
          <cell r="D3309" t="str">
            <v>Prešovská univerzita v Prešove</v>
          </cell>
          <cell r="E3309">
            <v>0</v>
          </cell>
          <cell r="AN3309">
            <v>2.5</v>
          </cell>
          <cell r="AO3309">
            <v>3</v>
          </cell>
          <cell r="AP3309">
            <v>0</v>
          </cell>
          <cell r="AQ3309">
            <v>0</v>
          </cell>
          <cell r="AR3309">
            <v>2.5</v>
          </cell>
          <cell r="BF3309">
            <v>1.9</v>
          </cell>
          <cell r="BG3309">
            <v>2.0710000000000002</v>
          </cell>
          <cell r="BH3309">
            <v>1.9749607609988111</v>
          </cell>
          <cell r="BI3309">
            <v>3</v>
          </cell>
          <cell r="BJ3309">
            <v>0</v>
          </cell>
        </row>
        <row r="3310">
          <cell r="D3310" t="str">
            <v>Univerzita Konštantína Filozofa v Nitre</v>
          </cell>
          <cell r="E3310" t="str">
            <v>Fakulta sociálnych vied a zdravotníctva</v>
          </cell>
          <cell r="AN3310">
            <v>29</v>
          </cell>
          <cell r="AO3310">
            <v>29</v>
          </cell>
          <cell r="AP3310">
            <v>0</v>
          </cell>
          <cell r="AQ3310">
            <v>0</v>
          </cell>
          <cell r="AR3310">
            <v>29</v>
          </cell>
          <cell r="BF3310">
            <v>43.5</v>
          </cell>
          <cell r="BG3310">
            <v>43.5</v>
          </cell>
          <cell r="BH3310">
            <v>31.636363636363637</v>
          </cell>
          <cell r="BI3310">
            <v>29</v>
          </cell>
          <cell r="BJ3310">
            <v>0</v>
          </cell>
        </row>
        <row r="3311">
          <cell r="D3311" t="str">
            <v>Žilinská univerzita v Žiline</v>
          </cell>
          <cell r="E3311" t="str">
            <v>Fakulta humanitných vied</v>
          </cell>
          <cell r="AN3311">
            <v>11.5</v>
          </cell>
          <cell r="AO3311">
            <v>12</v>
          </cell>
          <cell r="AP3311">
            <v>0</v>
          </cell>
          <cell r="AQ3311">
            <v>0</v>
          </cell>
          <cell r="AR3311">
            <v>11.5</v>
          </cell>
          <cell r="BF3311">
            <v>17.25</v>
          </cell>
          <cell r="BG3311">
            <v>18.802500000000002</v>
          </cell>
          <cell r="BH3311">
            <v>17.356153846153848</v>
          </cell>
          <cell r="BI3311">
            <v>12</v>
          </cell>
          <cell r="BJ3311">
            <v>0</v>
          </cell>
        </row>
        <row r="3312">
          <cell r="D3312" t="str">
            <v>Univerzita Pavla Jozefa Šafárika v Košiciach</v>
          </cell>
          <cell r="E3312" t="str">
            <v>Filozofická fakulta</v>
          </cell>
          <cell r="AN3312">
            <v>0</v>
          </cell>
          <cell r="AO3312">
            <v>12</v>
          </cell>
          <cell r="AP3312">
            <v>0</v>
          </cell>
          <cell r="AQ3312">
            <v>0</v>
          </cell>
          <cell r="AR3312">
            <v>0</v>
          </cell>
          <cell r="BF3312">
            <v>0</v>
          </cell>
          <cell r="BG3312">
            <v>0</v>
          </cell>
          <cell r="BH3312">
            <v>0</v>
          </cell>
          <cell r="BI3312">
            <v>12</v>
          </cell>
          <cell r="BJ3312">
            <v>0</v>
          </cell>
        </row>
        <row r="3313">
          <cell r="D3313" t="str">
            <v>Univerzita sv. Cyrila a Metoda v Trnave</v>
          </cell>
          <cell r="E3313">
            <v>0</v>
          </cell>
          <cell r="AN3313">
            <v>89</v>
          </cell>
          <cell r="AO3313">
            <v>89</v>
          </cell>
          <cell r="AP3313">
            <v>0</v>
          </cell>
          <cell r="AQ3313">
            <v>0</v>
          </cell>
          <cell r="AR3313">
            <v>89</v>
          </cell>
          <cell r="BF3313">
            <v>133.5</v>
          </cell>
          <cell r="BG3313">
            <v>287.02499999999998</v>
          </cell>
          <cell r="BH3313">
            <v>246.02142857142857</v>
          </cell>
          <cell r="BI3313">
            <v>89</v>
          </cell>
          <cell r="BJ3313">
            <v>0</v>
          </cell>
        </row>
        <row r="3314">
          <cell r="D3314" t="str">
            <v>Univerzita sv. Cyrila a Metoda v Trnave</v>
          </cell>
          <cell r="E3314" t="str">
            <v>Filozofická fakulta</v>
          </cell>
          <cell r="AN3314">
            <v>3</v>
          </cell>
          <cell r="AO3314">
            <v>6</v>
          </cell>
          <cell r="AP3314">
            <v>0</v>
          </cell>
          <cell r="AQ3314">
            <v>0</v>
          </cell>
          <cell r="AR3314">
            <v>3</v>
          </cell>
          <cell r="BF3314">
            <v>4.5</v>
          </cell>
          <cell r="BG3314">
            <v>4.5</v>
          </cell>
          <cell r="BH3314">
            <v>3.375</v>
          </cell>
          <cell r="BI3314">
            <v>6</v>
          </cell>
          <cell r="BJ3314">
            <v>0</v>
          </cell>
        </row>
        <row r="3315">
          <cell r="D3315" t="str">
            <v>Univerzita sv. Cyrila a Metoda v Trnave</v>
          </cell>
          <cell r="E3315" t="str">
            <v>Fakulta masmediálnej komunikácie</v>
          </cell>
          <cell r="AN3315">
            <v>4</v>
          </cell>
          <cell r="AO3315">
            <v>0</v>
          </cell>
          <cell r="AP3315">
            <v>0</v>
          </cell>
          <cell r="AQ3315">
            <v>0</v>
          </cell>
          <cell r="AR3315">
            <v>4</v>
          </cell>
          <cell r="BF3315">
            <v>16</v>
          </cell>
          <cell r="BG3315">
            <v>17.600000000000001</v>
          </cell>
          <cell r="BH3315">
            <v>17.600000000000001</v>
          </cell>
          <cell r="BI3315">
            <v>4</v>
          </cell>
          <cell r="BJ3315">
            <v>4</v>
          </cell>
        </row>
        <row r="3316">
          <cell r="D3316" t="str">
            <v>Univerzita sv. Cyrila a Metoda v Trnave</v>
          </cell>
          <cell r="E3316" t="str">
            <v>Filozofická fakulta</v>
          </cell>
          <cell r="AN3316">
            <v>16</v>
          </cell>
          <cell r="AO3316">
            <v>17</v>
          </cell>
          <cell r="AP3316">
            <v>0</v>
          </cell>
          <cell r="AQ3316">
            <v>0</v>
          </cell>
          <cell r="AR3316">
            <v>16</v>
          </cell>
          <cell r="BF3316">
            <v>24</v>
          </cell>
          <cell r="BG3316">
            <v>24.96</v>
          </cell>
          <cell r="BH3316">
            <v>24.96</v>
          </cell>
          <cell r="BI3316">
            <v>17</v>
          </cell>
          <cell r="BJ3316">
            <v>0</v>
          </cell>
        </row>
        <row r="3317">
          <cell r="D3317" t="str">
            <v>Univerzita sv. Cyrila a Metoda v Trnave</v>
          </cell>
          <cell r="E3317" t="str">
            <v>Filozofická fakulta</v>
          </cell>
          <cell r="AN3317">
            <v>10</v>
          </cell>
          <cell r="AO3317">
            <v>10</v>
          </cell>
          <cell r="AP3317">
            <v>0</v>
          </cell>
          <cell r="AQ3317">
            <v>0</v>
          </cell>
          <cell r="AR3317">
            <v>10</v>
          </cell>
          <cell r="BF3317">
            <v>15</v>
          </cell>
          <cell r="BG3317">
            <v>15</v>
          </cell>
          <cell r="BH3317">
            <v>12.75</v>
          </cell>
          <cell r="BI3317">
            <v>10</v>
          </cell>
          <cell r="BJ3317">
            <v>0</v>
          </cell>
        </row>
        <row r="3318">
          <cell r="D3318" t="str">
            <v>Univerzita sv. Cyrila a Metoda v Trnave</v>
          </cell>
          <cell r="E3318" t="str">
            <v>Fakulta prírodných vied</v>
          </cell>
          <cell r="AN3318">
            <v>22</v>
          </cell>
          <cell r="AO3318">
            <v>22</v>
          </cell>
          <cell r="AP3318">
            <v>0</v>
          </cell>
          <cell r="AQ3318">
            <v>0</v>
          </cell>
          <cell r="AR3318">
            <v>22</v>
          </cell>
          <cell r="BF3318">
            <v>33</v>
          </cell>
          <cell r="BG3318">
            <v>48.839999999999996</v>
          </cell>
          <cell r="BH3318">
            <v>45.583999999999996</v>
          </cell>
          <cell r="BI3318">
            <v>22</v>
          </cell>
          <cell r="BJ3318">
            <v>0</v>
          </cell>
        </row>
        <row r="3319">
          <cell r="D3319" t="str">
            <v>Univerzita sv. Cyrila a Metoda v Trnave</v>
          </cell>
          <cell r="E3319" t="str">
            <v>Fakulta prírodných vied</v>
          </cell>
          <cell r="AN3319">
            <v>43</v>
          </cell>
          <cell r="AO3319">
            <v>44</v>
          </cell>
          <cell r="AP3319">
            <v>0</v>
          </cell>
          <cell r="AQ3319">
            <v>0</v>
          </cell>
          <cell r="AR3319">
            <v>43</v>
          </cell>
          <cell r="BF3319">
            <v>64.5</v>
          </cell>
          <cell r="BG3319">
            <v>95.46</v>
          </cell>
          <cell r="BH3319">
            <v>75.363157894736844</v>
          </cell>
          <cell r="BI3319">
            <v>44</v>
          </cell>
          <cell r="BJ3319">
            <v>0</v>
          </cell>
        </row>
        <row r="3320">
          <cell r="D3320" t="str">
            <v>Univerzita sv. Cyrila a Metoda v Trnave</v>
          </cell>
          <cell r="E3320" t="str">
            <v>Fakulta prírodných vied</v>
          </cell>
          <cell r="AN3320">
            <v>26</v>
          </cell>
          <cell r="AO3320">
            <v>26</v>
          </cell>
          <cell r="AP3320">
            <v>0</v>
          </cell>
          <cell r="AQ3320">
            <v>0</v>
          </cell>
          <cell r="AR3320">
            <v>26</v>
          </cell>
          <cell r="BF3320">
            <v>39</v>
          </cell>
          <cell r="BG3320">
            <v>57.72</v>
          </cell>
          <cell r="BH3320">
            <v>43.29</v>
          </cell>
          <cell r="BI3320">
            <v>26</v>
          </cell>
          <cell r="BJ3320">
            <v>0</v>
          </cell>
        </row>
        <row r="3321">
          <cell r="D3321" t="str">
            <v>Univerzita sv. Cyrila a Metoda v Trnave</v>
          </cell>
          <cell r="E3321" t="str">
            <v>Filozofická fakulta</v>
          </cell>
          <cell r="AN3321">
            <v>7</v>
          </cell>
          <cell r="AO3321">
            <v>8</v>
          </cell>
          <cell r="AP3321">
            <v>0</v>
          </cell>
          <cell r="AQ3321">
            <v>0</v>
          </cell>
          <cell r="AR3321">
            <v>7</v>
          </cell>
          <cell r="BF3321">
            <v>10.5</v>
          </cell>
          <cell r="BG3321">
            <v>11.445</v>
          </cell>
          <cell r="BH3321">
            <v>11.445</v>
          </cell>
          <cell r="BI3321">
            <v>8</v>
          </cell>
          <cell r="BJ3321">
            <v>0</v>
          </cell>
        </row>
        <row r="3322">
          <cell r="D3322" t="str">
            <v>Univerzita sv. Cyrila a Metoda v Trnave</v>
          </cell>
          <cell r="E3322" t="str">
            <v>Fakulta prírodných vied</v>
          </cell>
          <cell r="AN3322">
            <v>8</v>
          </cell>
          <cell r="AO3322">
            <v>8</v>
          </cell>
          <cell r="AP3322">
            <v>0</v>
          </cell>
          <cell r="AQ3322">
            <v>0</v>
          </cell>
          <cell r="AR3322">
            <v>8</v>
          </cell>
          <cell r="BF3322">
            <v>12</v>
          </cell>
          <cell r="BG3322">
            <v>17.759999999999998</v>
          </cell>
          <cell r="BH3322">
            <v>13.319999999999999</v>
          </cell>
          <cell r="BI3322">
            <v>8</v>
          </cell>
          <cell r="BJ3322">
            <v>0</v>
          </cell>
        </row>
        <row r="3323">
          <cell r="D3323" t="str">
            <v>Univerzita sv. Cyrila a Metoda v Trnave</v>
          </cell>
          <cell r="E3323" t="str">
            <v>Filozofická fakulta</v>
          </cell>
          <cell r="AN3323">
            <v>0</v>
          </cell>
          <cell r="AO3323">
            <v>0</v>
          </cell>
          <cell r="AP3323">
            <v>0</v>
          </cell>
          <cell r="AQ3323">
            <v>0</v>
          </cell>
          <cell r="AR3323">
            <v>0</v>
          </cell>
          <cell r="BF3323">
            <v>0</v>
          </cell>
          <cell r="BG3323">
            <v>0</v>
          </cell>
          <cell r="BH3323">
            <v>0</v>
          </cell>
          <cell r="BI3323">
            <v>7</v>
          </cell>
          <cell r="BJ3323">
            <v>0</v>
          </cell>
        </row>
        <row r="3324">
          <cell r="D3324" t="str">
            <v>Univerzita sv. Cyrila a Metoda v Trnave</v>
          </cell>
          <cell r="E3324" t="str">
            <v>Filozofická fakulta</v>
          </cell>
          <cell r="AN3324">
            <v>7</v>
          </cell>
          <cell r="AO3324">
            <v>15</v>
          </cell>
          <cell r="AP3324">
            <v>0</v>
          </cell>
          <cell r="AQ3324">
            <v>0</v>
          </cell>
          <cell r="AR3324">
            <v>7</v>
          </cell>
          <cell r="BF3324">
            <v>5.1999999999999993</v>
          </cell>
          <cell r="BG3324">
            <v>5.1999999999999993</v>
          </cell>
          <cell r="BH3324">
            <v>5.1999999999999993</v>
          </cell>
          <cell r="BI3324">
            <v>15</v>
          </cell>
          <cell r="BJ3324">
            <v>0</v>
          </cell>
        </row>
        <row r="3325">
          <cell r="D3325" t="str">
            <v>Univerzita sv. Cyrila a Metoda v Trnave</v>
          </cell>
          <cell r="E3325" t="str">
            <v>Fakulta prírodných vied</v>
          </cell>
          <cell r="AN3325">
            <v>3</v>
          </cell>
          <cell r="AO3325">
            <v>5</v>
          </cell>
          <cell r="AP3325">
            <v>0</v>
          </cell>
          <cell r="AQ3325">
            <v>0</v>
          </cell>
          <cell r="AR3325">
            <v>3</v>
          </cell>
          <cell r="BF3325">
            <v>2.4</v>
          </cell>
          <cell r="BG3325">
            <v>3.552</v>
          </cell>
          <cell r="BH3325">
            <v>3.1629714285714283</v>
          </cell>
          <cell r="BI3325">
            <v>5</v>
          </cell>
          <cell r="BJ3325">
            <v>0</v>
          </cell>
        </row>
        <row r="3326">
          <cell r="D3326" t="str">
            <v>Univerzita sv. Cyrila a Metoda v Trnave</v>
          </cell>
          <cell r="E3326" t="str">
            <v>Filozofická fakulta</v>
          </cell>
          <cell r="AN3326">
            <v>8</v>
          </cell>
          <cell r="AO3326">
            <v>8</v>
          </cell>
          <cell r="AP3326">
            <v>0</v>
          </cell>
          <cell r="AQ3326">
            <v>0</v>
          </cell>
          <cell r="AR3326">
            <v>8</v>
          </cell>
          <cell r="BF3326">
            <v>6.35</v>
          </cell>
          <cell r="BG3326">
            <v>6.9215</v>
          </cell>
          <cell r="BH3326">
            <v>6.9215</v>
          </cell>
          <cell r="BI3326">
            <v>8</v>
          </cell>
          <cell r="BJ3326">
            <v>0</v>
          </cell>
        </row>
        <row r="3327">
          <cell r="D3327" t="str">
            <v>Univerzita sv. Cyrila a Metoda v Trnave</v>
          </cell>
          <cell r="E3327" t="str">
            <v>Filozofická fakulta</v>
          </cell>
          <cell r="AN3327">
            <v>0</v>
          </cell>
          <cell r="AO3327">
            <v>0</v>
          </cell>
          <cell r="AP3327">
            <v>0</v>
          </cell>
          <cell r="AQ3327">
            <v>0</v>
          </cell>
          <cell r="AR3327">
            <v>0</v>
          </cell>
          <cell r="BF3327">
            <v>0</v>
          </cell>
          <cell r="BG3327">
            <v>0</v>
          </cell>
          <cell r="BH3327">
            <v>0</v>
          </cell>
          <cell r="BI3327">
            <v>1</v>
          </cell>
          <cell r="BJ3327">
            <v>0</v>
          </cell>
        </row>
        <row r="3328">
          <cell r="D3328" t="str">
            <v>Univerzita sv. Cyrila a Metoda v Trnave</v>
          </cell>
          <cell r="E3328" t="str">
            <v>Filozofická fakulta</v>
          </cell>
          <cell r="AN3328">
            <v>0</v>
          </cell>
          <cell r="AO3328">
            <v>0</v>
          </cell>
          <cell r="AP3328">
            <v>0</v>
          </cell>
          <cell r="AQ3328">
            <v>0</v>
          </cell>
          <cell r="AR3328">
            <v>0</v>
          </cell>
          <cell r="BF3328">
            <v>0</v>
          </cell>
          <cell r="BG3328">
            <v>0</v>
          </cell>
          <cell r="BH3328">
            <v>0</v>
          </cell>
          <cell r="BI3328">
            <v>2</v>
          </cell>
          <cell r="BJ3328">
            <v>0</v>
          </cell>
        </row>
        <row r="3329">
          <cell r="D3329" t="str">
            <v>Univerzita sv. Cyrila a Metoda v Trnave</v>
          </cell>
          <cell r="E3329" t="str">
            <v>Filozofická fakulta</v>
          </cell>
          <cell r="AN3329">
            <v>3</v>
          </cell>
          <cell r="AO3329">
            <v>0</v>
          </cell>
          <cell r="AP3329">
            <v>0</v>
          </cell>
          <cell r="AQ3329">
            <v>0</v>
          </cell>
          <cell r="AR3329">
            <v>3</v>
          </cell>
          <cell r="BF3329">
            <v>12</v>
          </cell>
          <cell r="BG3329">
            <v>13.200000000000001</v>
          </cell>
          <cell r="BH3329">
            <v>13.200000000000001</v>
          </cell>
          <cell r="BI3329">
            <v>3</v>
          </cell>
          <cell r="BJ3329">
            <v>3</v>
          </cell>
        </row>
        <row r="3330">
          <cell r="D3330" t="str">
            <v>Univerzita sv. Cyrila a Metoda v Trnave</v>
          </cell>
          <cell r="E3330" t="str">
            <v>Filozofická fakulta</v>
          </cell>
          <cell r="AN3330">
            <v>3</v>
          </cell>
          <cell r="AO3330">
            <v>0</v>
          </cell>
          <cell r="AP3330">
            <v>0</v>
          </cell>
          <cell r="AQ3330">
            <v>0</v>
          </cell>
          <cell r="AR3330">
            <v>3</v>
          </cell>
          <cell r="BF3330">
            <v>12</v>
          </cell>
          <cell r="BG3330">
            <v>13.200000000000001</v>
          </cell>
          <cell r="BH3330">
            <v>13.200000000000001</v>
          </cell>
          <cell r="BI3330">
            <v>3</v>
          </cell>
          <cell r="BJ3330">
            <v>3</v>
          </cell>
        </row>
        <row r="3331">
          <cell r="D3331" t="str">
            <v>Univerzita Pavla Jozefa Šafárika v Košiciach</v>
          </cell>
          <cell r="E3331" t="str">
            <v>Lekárska fakulta</v>
          </cell>
          <cell r="AN3331">
            <v>1</v>
          </cell>
          <cell r="AO3331">
            <v>0</v>
          </cell>
          <cell r="AP3331">
            <v>0</v>
          </cell>
          <cell r="AQ3331">
            <v>0</v>
          </cell>
          <cell r="AR3331">
            <v>1</v>
          </cell>
          <cell r="BF3331">
            <v>3</v>
          </cell>
          <cell r="BG3331">
            <v>10.23</v>
          </cell>
          <cell r="BH3331">
            <v>10.23</v>
          </cell>
          <cell r="BI3331">
            <v>1</v>
          </cell>
          <cell r="BJ3331">
            <v>1</v>
          </cell>
        </row>
        <row r="3332">
          <cell r="D3332" t="str">
            <v>Univerzita Mateja Bela v Banskej Bystrici</v>
          </cell>
          <cell r="E3332" t="str">
            <v>Fakulta prírodných vied</v>
          </cell>
          <cell r="AN3332">
            <v>26</v>
          </cell>
          <cell r="AO3332">
            <v>26</v>
          </cell>
          <cell r="AP3332">
            <v>0</v>
          </cell>
          <cell r="AQ3332">
            <v>0</v>
          </cell>
          <cell r="AR3332">
            <v>26</v>
          </cell>
          <cell r="BF3332">
            <v>39</v>
          </cell>
          <cell r="BG3332">
            <v>56.16</v>
          </cell>
          <cell r="BH3332">
            <v>49.688029739776944</v>
          </cell>
          <cell r="BI3332">
            <v>26</v>
          </cell>
          <cell r="BJ3332">
            <v>0</v>
          </cell>
        </row>
        <row r="3333">
          <cell r="D3333" t="str">
            <v>Technická univerzita v Košiciach</v>
          </cell>
          <cell r="E3333" t="str">
            <v>Fakulta baníctva, ekológie, riadenia a geotechnológií</v>
          </cell>
          <cell r="AN3333">
            <v>0</v>
          </cell>
          <cell r="AO3333">
            <v>0</v>
          </cell>
          <cell r="AP3333">
            <v>0</v>
          </cell>
          <cell r="AQ3333">
            <v>0</v>
          </cell>
          <cell r="AR3333">
            <v>0</v>
          </cell>
          <cell r="BF3333">
            <v>0</v>
          </cell>
          <cell r="BG3333">
            <v>0</v>
          </cell>
          <cell r="BH3333">
            <v>0</v>
          </cell>
          <cell r="BI3333">
            <v>2</v>
          </cell>
          <cell r="BJ3333">
            <v>0</v>
          </cell>
        </row>
        <row r="3334">
          <cell r="D3334" t="str">
            <v>Technická univerzita v Košiciach</v>
          </cell>
          <cell r="E3334" t="str">
            <v>Ekonomická fakulta</v>
          </cell>
          <cell r="AN3334">
            <v>1</v>
          </cell>
          <cell r="AO3334">
            <v>6</v>
          </cell>
          <cell r="AP3334">
            <v>0</v>
          </cell>
          <cell r="AQ3334">
            <v>0</v>
          </cell>
          <cell r="AR3334">
            <v>1</v>
          </cell>
          <cell r="BF3334">
            <v>0.7</v>
          </cell>
          <cell r="BG3334">
            <v>0.72799999999999998</v>
          </cell>
          <cell r="BH3334">
            <v>0.6799722222222222</v>
          </cell>
          <cell r="BI3334">
            <v>6</v>
          </cell>
          <cell r="BJ3334">
            <v>0</v>
          </cell>
        </row>
        <row r="3335">
          <cell r="D3335" t="str">
            <v>Technická univerzita v Košiciach</v>
          </cell>
          <cell r="E3335" t="str">
            <v>Fakulta materiálov, metalurgie a recyklácie</v>
          </cell>
          <cell r="AN3335">
            <v>0</v>
          </cell>
          <cell r="AO3335">
            <v>0</v>
          </cell>
          <cell r="AP3335">
            <v>0</v>
          </cell>
          <cell r="AQ3335">
            <v>0</v>
          </cell>
          <cell r="AR3335">
            <v>0</v>
          </cell>
          <cell r="BF3335">
            <v>0</v>
          </cell>
          <cell r="BG3335">
            <v>0</v>
          </cell>
          <cell r="BH3335">
            <v>0</v>
          </cell>
          <cell r="BI3335">
            <v>1</v>
          </cell>
          <cell r="BJ3335">
            <v>0</v>
          </cell>
        </row>
        <row r="3336">
          <cell r="D3336" t="str">
            <v>Vysoká škola múzických umení v Bratislave</v>
          </cell>
          <cell r="E3336" t="str">
            <v>Filmová a televízna fakulta</v>
          </cell>
          <cell r="AN3336">
            <v>1</v>
          </cell>
          <cell r="AO3336">
            <v>0</v>
          </cell>
          <cell r="AP3336">
            <v>0</v>
          </cell>
          <cell r="AQ3336">
            <v>0</v>
          </cell>
          <cell r="AR3336">
            <v>1</v>
          </cell>
          <cell r="BF3336">
            <v>4</v>
          </cell>
          <cell r="BG3336">
            <v>4.4000000000000004</v>
          </cell>
          <cell r="BH3336">
            <v>4.4000000000000004</v>
          </cell>
          <cell r="BI3336">
            <v>1</v>
          </cell>
          <cell r="BJ3336">
            <v>1</v>
          </cell>
        </row>
        <row r="3337">
          <cell r="D3337" t="str">
            <v>Univerzita sv. Cyrila a Metoda v Trnave</v>
          </cell>
          <cell r="E3337" t="str">
            <v>Fakulta prírodných vied</v>
          </cell>
          <cell r="AN3337">
            <v>7</v>
          </cell>
          <cell r="AO3337">
            <v>0</v>
          </cell>
          <cell r="AP3337">
            <v>0</v>
          </cell>
          <cell r="AQ3337">
            <v>7</v>
          </cell>
          <cell r="AR3337">
            <v>7</v>
          </cell>
          <cell r="BF3337">
            <v>21</v>
          </cell>
          <cell r="BG3337">
            <v>44.73</v>
          </cell>
          <cell r="BH3337">
            <v>44.73</v>
          </cell>
          <cell r="BI3337">
            <v>7</v>
          </cell>
          <cell r="BJ3337">
            <v>7</v>
          </cell>
        </row>
        <row r="3338">
          <cell r="D3338" t="str">
            <v>Univerzita sv. Cyrila a Metoda v Trnave</v>
          </cell>
          <cell r="E3338" t="str">
            <v>Filozofická fakulta</v>
          </cell>
          <cell r="AN3338">
            <v>7</v>
          </cell>
          <cell r="AO3338">
            <v>7</v>
          </cell>
          <cell r="AP3338">
            <v>0</v>
          </cell>
          <cell r="AQ3338">
            <v>0</v>
          </cell>
          <cell r="AR3338">
            <v>7</v>
          </cell>
          <cell r="BF3338">
            <v>10.5</v>
          </cell>
          <cell r="BG3338">
            <v>10.5</v>
          </cell>
          <cell r="BH3338">
            <v>7.875</v>
          </cell>
          <cell r="BI3338">
            <v>7</v>
          </cell>
          <cell r="BJ3338">
            <v>0</v>
          </cell>
        </row>
        <row r="3339">
          <cell r="D3339" t="str">
            <v>Paneurópska vysoká škola</v>
          </cell>
          <cell r="E3339" t="str">
            <v>Fakulta práva</v>
          </cell>
          <cell r="AN3339">
            <v>0</v>
          </cell>
          <cell r="AO3339">
            <v>0</v>
          </cell>
          <cell r="AP3339">
            <v>0</v>
          </cell>
          <cell r="AQ3339">
            <v>0</v>
          </cell>
          <cell r="AR3339">
            <v>0</v>
          </cell>
          <cell r="BF3339">
            <v>0</v>
          </cell>
          <cell r="BG3339">
            <v>0</v>
          </cell>
          <cell r="BH3339">
            <v>0</v>
          </cell>
          <cell r="BI3339">
            <v>3</v>
          </cell>
          <cell r="BJ3339">
            <v>0</v>
          </cell>
        </row>
        <row r="3340">
          <cell r="D3340" t="str">
            <v>Paneurópska vysoká škola</v>
          </cell>
          <cell r="E3340" t="str">
            <v>Fakulta práva</v>
          </cell>
          <cell r="AN3340">
            <v>0</v>
          </cell>
          <cell r="AO3340">
            <v>0</v>
          </cell>
          <cell r="AP3340">
            <v>0</v>
          </cell>
          <cell r="AQ3340">
            <v>0</v>
          </cell>
          <cell r="AR3340">
            <v>0</v>
          </cell>
          <cell r="BF3340">
            <v>0</v>
          </cell>
          <cell r="BG3340">
            <v>0</v>
          </cell>
          <cell r="BH3340">
            <v>0</v>
          </cell>
          <cell r="BI3340">
            <v>2</v>
          </cell>
          <cell r="BJ3340">
            <v>0</v>
          </cell>
        </row>
        <row r="3341">
          <cell r="D3341" t="str">
            <v>Paneurópska vysoká škola</v>
          </cell>
          <cell r="E3341" t="str">
            <v>Fakulta práva</v>
          </cell>
          <cell r="AN3341">
            <v>0</v>
          </cell>
          <cell r="AO3341">
            <v>0</v>
          </cell>
          <cell r="AP3341">
            <v>0</v>
          </cell>
          <cell r="AQ3341">
            <v>0</v>
          </cell>
          <cell r="AR3341">
            <v>0</v>
          </cell>
          <cell r="BF3341">
            <v>0</v>
          </cell>
          <cell r="BG3341">
            <v>0</v>
          </cell>
          <cell r="BH3341">
            <v>0</v>
          </cell>
          <cell r="BI3341">
            <v>2</v>
          </cell>
          <cell r="BJ3341">
            <v>0</v>
          </cell>
        </row>
        <row r="3342">
          <cell r="D3342" t="str">
            <v>Paneurópska vysoká škola</v>
          </cell>
          <cell r="E3342" t="str">
            <v>Fakulta práva</v>
          </cell>
          <cell r="AN3342">
            <v>0</v>
          </cell>
          <cell r="AO3342">
            <v>0</v>
          </cell>
          <cell r="AP3342">
            <v>0</v>
          </cell>
          <cell r="AQ3342">
            <v>0</v>
          </cell>
          <cell r="AR3342">
            <v>0</v>
          </cell>
          <cell r="BF3342">
            <v>0</v>
          </cell>
          <cell r="BG3342">
            <v>0</v>
          </cell>
          <cell r="BH3342">
            <v>0</v>
          </cell>
          <cell r="BI3342">
            <v>1</v>
          </cell>
          <cell r="BJ3342">
            <v>0</v>
          </cell>
        </row>
        <row r="3343">
          <cell r="D3343" t="str">
            <v>Univerzita Komenského v Bratislave</v>
          </cell>
          <cell r="E3343" t="str">
            <v>Právnická fakulta</v>
          </cell>
          <cell r="AN3343">
            <v>4</v>
          </cell>
          <cell r="AO3343">
            <v>0</v>
          </cell>
          <cell r="AP3343">
            <v>0</v>
          </cell>
          <cell r="AQ3343">
            <v>0</v>
          </cell>
          <cell r="AR3343">
            <v>4</v>
          </cell>
          <cell r="BF3343">
            <v>16</v>
          </cell>
          <cell r="BG3343">
            <v>17.600000000000001</v>
          </cell>
          <cell r="BH3343">
            <v>17.600000000000001</v>
          </cell>
          <cell r="BI3343">
            <v>4</v>
          </cell>
          <cell r="BJ3343">
            <v>4</v>
          </cell>
        </row>
        <row r="3344">
          <cell r="D3344" t="str">
            <v>Trnavská univerzita v Trnave</v>
          </cell>
          <cell r="E3344" t="str">
            <v>Pedagogická fakulta</v>
          </cell>
          <cell r="AN3344">
            <v>3</v>
          </cell>
          <cell r="AO3344">
            <v>0</v>
          </cell>
          <cell r="AP3344">
            <v>0</v>
          </cell>
          <cell r="AQ3344">
            <v>0</v>
          </cell>
          <cell r="AR3344">
            <v>3</v>
          </cell>
          <cell r="BF3344">
            <v>12</v>
          </cell>
          <cell r="BG3344">
            <v>13.200000000000001</v>
          </cell>
          <cell r="BH3344">
            <v>13.200000000000001</v>
          </cell>
          <cell r="BI3344">
            <v>3</v>
          </cell>
          <cell r="BJ3344">
            <v>3</v>
          </cell>
        </row>
        <row r="3345">
          <cell r="D3345" t="str">
            <v>Trnavská univerzita v Trnave</v>
          </cell>
          <cell r="E3345" t="str">
            <v>Pedagogická fakulta</v>
          </cell>
          <cell r="AN3345">
            <v>0</v>
          </cell>
          <cell r="AO3345">
            <v>0</v>
          </cell>
          <cell r="AP3345">
            <v>0</v>
          </cell>
          <cell r="AQ3345">
            <v>0</v>
          </cell>
          <cell r="AR3345">
            <v>0</v>
          </cell>
          <cell r="BF3345">
            <v>0</v>
          </cell>
          <cell r="BG3345">
            <v>0</v>
          </cell>
          <cell r="BH3345">
            <v>0</v>
          </cell>
          <cell r="BI3345">
            <v>1</v>
          </cell>
          <cell r="BJ3345">
            <v>0</v>
          </cell>
        </row>
        <row r="3346">
          <cell r="D3346" t="str">
            <v>Trnavská univerzita v Trnave</v>
          </cell>
          <cell r="E3346" t="str">
            <v>Pedagogická fakulta</v>
          </cell>
          <cell r="AN3346">
            <v>0</v>
          </cell>
          <cell r="AO3346">
            <v>0</v>
          </cell>
          <cell r="AP3346">
            <v>0</v>
          </cell>
          <cell r="AQ3346">
            <v>0</v>
          </cell>
          <cell r="AR3346">
            <v>0</v>
          </cell>
          <cell r="BF3346">
            <v>0</v>
          </cell>
          <cell r="BG3346">
            <v>0</v>
          </cell>
          <cell r="BH3346">
            <v>0</v>
          </cell>
          <cell r="BI3346">
            <v>3</v>
          </cell>
          <cell r="BJ3346">
            <v>0</v>
          </cell>
        </row>
        <row r="3347">
          <cell r="D3347" t="str">
            <v>Trnavská univerzita v Trnave</v>
          </cell>
          <cell r="E3347" t="str">
            <v>Pedagogická fakulta</v>
          </cell>
          <cell r="AN3347">
            <v>2</v>
          </cell>
          <cell r="AO3347">
            <v>0</v>
          </cell>
          <cell r="AP3347">
            <v>0</v>
          </cell>
          <cell r="AQ3347">
            <v>0</v>
          </cell>
          <cell r="AR3347">
            <v>2</v>
          </cell>
          <cell r="BF3347">
            <v>8</v>
          </cell>
          <cell r="BG3347">
            <v>8.8000000000000007</v>
          </cell>
          <cell r="BH3347">
            <v>8.5684210526315798</v>
          </cell>
          <cell r="BI3347">
            <v>2</v>
          </cell>
          <cell r="BJ3347">
            <v>2</v>
          </cell>
        </row>
        <row r="3348">
          <cell r="D3348" t="str">
            <v>Trnavská univerzita v Trnave</v>
          </cell>
          <cell r="E3348" t="str">
            <v>Pedagogická fakulta</v>
          </cell>
          <cell r="AN3348">
            <v>20.5</v>
          </cell>
          <cell r="AO3348">
            <v>21.5</v>
          </cell>
          <cell r="AP3348">
            <v>0</v>
          </cell>
          <cell r="AQ3348">
            <v>0</v>
          </cell>
          <cell r="AR3348">
            <v>20.5</v>
          </cell>
          <cell r="BF3348">
            <v>30.75</v>
          </cell>
          <cell r="BG3348">
            <v>33.517500000000005</v>
          </cell>
          <cell r="BH3348">
            <v>33.517500000000005</v>
          </cell>
          <cell r="BI3348">
            <v>21.5</v>
          </cell>
          <cell r="BJ3348">
            <v>0</v>
          </cell>
        </row>
        <row r="3349">
          <cell r="D3349" t="str">
            <v>Trnavská univerzita v Trnave</v>
          </cell>
          <cell r="E3349" t="str">
            <v>Pedagogická fakulta</v>
          </cell>
          <cell r="AN3349">
            <v>2</v>
          </cell>
          <cell r="AO3349">
            <v>2.5</v>
          </cell>
          <cell r="AP3349">
            <v>0</v>
          </cell>
          <cell r="AQ3349">
            <v>0</v>
          </cell>
          <cell r="AR3349">
            <v>2</v>
          </cell>
          <cell r="BF3349">
            <v>3</v>
          </cell>
          <cell r="BG3349">
            <v>3.2700000000000005</v>
          </cell>
          <cell r="BH3349">
            <v>3.2700000000000005</v>
          </cell>
          <cell r="BI3349">
            <v>2.5</v>
          </cell>
          <cell r="BJ3349">
            <v>0</v>
          </cell>
        </row>
        <row r="3350">
          <cell r="D3350" t="str">
            <v>Trnavská univerzita v Trnave</v>
          </cell>
          <cell r="E3350" t="str">
            <v>Pedagogická fakulta</v>
          </cell>
          <cell r="AN3350">
            <v>5</v>
          </cell>
          <cell r="AO3350">
            <v>5</v>
          </cell>
          <cell r="AP3350">
            <v>0</v>
          </cell>
          <cell r="AQ3350">
            <v>0</v>
          </cell>
          <cell r="AR3350">
            <v>5</v>
          </cell>
          <cell r="BF3350">
            <v>7.5</v>
          </cell>
          <cell r="BG3350">
            <v>8.1750000000000007</v>
          </cell>
          <cell r="BH3350">
            <v>8.1750000000000007</v>
          </cell>
          <cell r="BI3350">
            <v>5</v>
          </cell>
          <cell r="BJ3350">
            <v>0</v>
          </cell>
        </row>
        <row r="3351">
          <cell r="D3351" t="str">
            <v>Trnavská univerzita v Trnave</v>
          </cell>
          <cell r="E3351" t="str">
            <v>Pedagogická fakulta</v>
          </cell>
          <cell r="AN3351">
            <v>5.5</v>
          </cell>
          <cell r="AO3351">
            <v>5.5</v>
          </cell>
          <cell r="AP3351">
            <v>0</v>
          </cell>
          <cell r="AQ3351">
            <v>0</v>
          </cell>
          <cell r="AR3351">
            <v>5.5</v>
          </cell>
          <cell r="BF3351">
            <v>8.25</v>
          </cell>
          <cell r="BG3351">
            <v>17.737500000000001</v>
          </cell>
          <cell r="BH3351">
            <v>17.737500000000001</v>
          </cell>
          <cell r="BI3351">
            <v>5.5</v>
          </cell>
          <cell r="BJ3351">
            <v>0</v>
          </cell>
        </row>
        <row r="3352">
          <cell r="D3352" t="str">
            <v>Trnavská univerzita v Trnave</v>
          </cell>
          <cell r="E3352" t="str">
            <v>Pedagogická fakulta</v>
          </cell>
          <cell r="AN3352">
            <v>16</v>
          </cell>
          <cell r="AO3352">
            <v>16</v>
          </cell>
          <cell r="AP3352">
            <v>0</v>
          </cell>
          <cell r="AQ3352">
            <v>0</v>
          </cell>
          <cell r="AR3352">
            <v>16</v>
          </cell>
          <cell r="BF3352">
            <v>24</v>
          </cell>
          <cell r="BG3352">
            <v>28.56</v>
          </cell>
          <cell r="BH3352">
            <v>27.502222222222223</v>
          </cell>
          <cell r="BI3352">
            <v>16</v>
          </cell>
          <cell r="BJ3352">
            <v>0</v>
          </cell>
        </row>
        <row r="3353">
          <cell r="D3353" t="str">
            <v>Trnavská univerzita v Trnave</v>
          </cell>
          <cell r="E3353" t="str">
            <v>Pedagogická fakulta</v>
          </cell>
          <cell r="AN3353">
            <v>0</v>
          </cell>
          <cell r="AO3353">
            <v>0</v>
          </cell>
          <cell r="AP3353">
            <v>0</v>
          </cell>
          <cell r="AQ3353">
            <v>0</v>
          </cell>
          <cell r="AR3353">
            <v>0</v>
          </cell>
          <cell r="BF3353">
            <v>0</v>
          </cell>
          <cell r="BG3353">
            <v>0</v>
          </cell>
          <cell r="BH3353">
            <v>0</v>
          </cell>
          <cell r="BI3353">
            <v>3</v>
          </cell>
          <cell r="BJ3353">
            <v>0</v>
          </cell>
        </row>
        <row r="3354">
          <cell r="D3354" t="str">
            <v>Trnavská univerzita v Trnave</v>
          </cell>
          <cell r="E3354" t="str">
            <v>Pedagogická fakulta</v>
          </cell>
          <cell r="AN3354">
            <v>0</v>
          </cell>
          <cell r="AO3354">
            <v>0</v>
          </cell>
          <cell r="AP3354">
            <v>0</v>
          </cell>
          <cell r="AQ3354">
            <v>0</v>
          </cell>
          <cell r="AR3354">
            <v>0</v>
          </cell>
          <cell r="BF3354">
            <v>0</v>
          </cell>
          <cell r="BG3354">
            <v>0</v>
          </cell>
          <cell r="BH3354">
            <v>0</v>
          </cell>
          <cell r="BI3354">
            <v>2</v>
          </cell>
          <cell r="BJ3354">
            <v>0</v>
          </cell>
        </row>
        <row r="3355">
          <cell r="D3355" t="str">
            <v>Trnavská univerzita v Trnave</v>
          </cell>
          <cell r="E3355" t="str">
            <v>Pedagogická fakulta</v>
          </cell>
          <cell r="AN3355">
            <v>11</v>
          </cell>
          <cell r="AO3355">
            <v>11</v>
          </cell>
          <cell r="AP3355">
            <v>0</v>
          </cell>
          <cell r="AQ3355">
            <v>0</v>
          </cell>
          <cell r="AR3355">
            <v>11</v>
          </cell>
          <cell r="BF3355">
            <v>16.5</v>
          </cell>
          <cell r="BG3355">
            <v>17.985000000000003</v>
          </cell>
          <cell r="BH3355">
            <v>17.985000000000003</v>
          </cell>
          <cell r="BI3355">
            <v>11</v>
          </cell>
          <cell r="BJ3355">
            <v>0</v>
          </cell>
        </row>
        <row r="3356">
          <cell r="D3356" t="str">
            <v>Trnavská univerzita v Trnave</v>
          </cell>
          <cell r="E3356" t="str">
            <v>Pedagogická fakulta</v>
          </cell>
          <cell r="AN3356">
            <v>2</v>
          </cell>
          <cell r="AO3356">
            <v>0</v>
          </cell>
          <cell r="AP3356">
            <v>0</v>
          </cell>
          <cell r="AQ3356">
            <v>0</v>
          </cell>
          <cell r="AR3356">
            <v>2</v>
          </cell>
          <cell r="BF3356">
            <v>8</v>
          </cell>
          <cell r="BG3356">
            <v>8.8000000000000007</v>
          </cell>
          <cell r="BH3356">
            <v>8.8000000000000007</v>
          </cell>
          <cell r="BI3356">
            <v>2</v>
          </cell>
          <cell r="BJ3356">
            <v>2</v>
          </cell>
        </row>
        <row r="3357">
          <cell r="D3357" t="str">
            <v>Trnavská univerzita v Trnave</v>
          </cell>
          <cell r="E3357" t="str">
            <v>Fakulta zdravotníctva a sociálnej práce</v>
          </cell>
          <cell r="AN3357">
            <v>4</v>
          </cell>
          <cell r="AO3357">
            <v>0</v>
          </cell>
          <cell r="AP3357">
            <v>0</v>
          </cell>
          <cell r="AQ3357">
            <v>0</v>
          </cell>
          <cell r="AR3357">
            <v>4</v>
          </cell>
          <cell r="BF3357">
            <v>16</v>
          </cell>
          <cell r="BG3357">
            <v>34.08</v>
          </cell>
          <cell r="BH3357">
            <v>34.08</v>
          </cell>
          <cell r="BI3357">
            <v>4</v>
          </cell>
          <cell r="BJ3357">
            <v>4</v>
          </cell>
        </row>
        <row r="3358">
          <cell r="D3358" t="str">
            <v>Trnavská univerzita v Trnave</v>
          </cell>
          <cell r="E3358" t="str">
            <v>Fakulta zdravotníctva a sociálnej práce</v>
          </cell>
          <cell r="AN3358">
            <v>27</v>
          </cell>
          <cell r="AO3358">
            <v>30</v>
          </cell>
          <cell r="AP3358">
            <v>0</v>
          </cell>
          <cell r="AQ3358">
            <v>0</v>
          </cell>
          <cell r="AR3358">
            <v>27</v>
          </cell>
          <cell r="BF3358">
            <v>40.5</v>
          </cell>
          <cell r="BG3358">
            <v>40.5</v>
          </cell>
          <cell r="BH3358">
            <v>33.75</v>
          </cell>
          <cell r="BI3358">
            <v>30</v>
          </cell>
          <cell r="BJ3358">
            <v>0</v>
          </cell>
        </row>
        <row r="3359">
          <cell r="D3359" t="str">
            <v>Trnavská univerzita v Trnave</v>
          </cell>
          <cell r="E3359" t="str">
            <v>Fakulta zdravotníctva a sociálnej práce</v>
          </cell>
          <cell r="AN3359">
            <v>20</v>
          </cell>
          <cell r="AO3359">
            <v>20</v>
          </cell>
          <cell r="AP3359">
            <v>0</v>
          </cell>
          <cell r="AQ3359">
            <v>0</v>
          </cell>
          <cell r="AR3359">
            <v>20</v>
          </cell>
          <cell r="BF3359">
            <v>30</v>
          </cell>
          <cell r="BG3359">
            <v>44.4</v>
          </cell>
          <cell r="BH3359">
            <v>44.4</v>
          </cell>
          <cell r="BI3359">
            <v>20</v>
          </cell>
          <cell r="BJ3359">
            <v>0</v>
          </cell>
        </row>
        <row r="3360">
          <cell r="D3360" t="str">
            <v>Trnavská univerzita v Trnave</v>
          </cell>
          <cell r="E3360" t="str">
            <v>Fakulta zdravotníctva a sociálnej práce</v>
          </cell>
          <cell r="AN3360">
            <v>66</v>
          </cell>
          <cell r="AO3360">
            <v>66</v>
          </cell>
          <cell r="AP3360">
            <v>0</v>
          </cell>
          <cell r="AQ3360">
            <v>0</v>
          </cell>
          <cell r="AR3360">
            <v>66</v>
          </cell>
          <cell r="BF3360">
            <v>99</v>
          </cell>
          <cell r="BG3360">
            <v>146.52000000000001</v>
          </cell>
          <cell r="BH3360">
            <v>117.21600000000001</v>
          </cell>
          <cell r="BI3360">
            <v>66</v>
          </cell>
          <cell r="BJ3360">
            <v>0</v>
          </cell>
        </row>
        <row r="3361">
          <cell r="D3361" t="str">
            <v>Trnavská univerzita v Trnave</v>
          </cell>
          <cell r="E3361" t="str">
            <v>Fakulta zdravotníctva a sociálnej práce</v>
          </cell>
          <cell r="AN3361">
            <v>14</v>
          </cell>
          <cell r="AO3361">
            <v>15</v>
          </cell>
          <cell r="AP3361">
            <v>0</v>
          </cell>
          <cell r="AQ3361">
            <v>0</v>
          </cell>
          <cell r="AR3361">
            <v>14</v>
          </cell>
          <cell r="BF3361">
            <v>21</v>
          </cell>
          <cell r="BG3361">
            <v>21</v>
          </cell>
          <cell r="BH3361">
            <v>18.375</v>
          </cell>
          <cell r="BI3361">
            <v>15</v>
          </cell>
          <cell r="BJ3361">
            <v>0</v>
          </cell>
        </row>
        <row r="3362">
          <cell r="D3362" t="str">
            <v>Trnavská univerzita v Trnave</v>
          </cell>
          <cell r="E3362" t="str">
            <v>Fakulta zdravotníctva a sociálnej práce</v>
          </cell>
          <cell r="AN3362">
            <v>0</v>
          </cell>
          <cell r="AO3362">
            <v>0</v>
          </cell>
          <cell r="AP3362">
            <v>0</v>
          </cell>
          <cell r="AQ3362">
            <v>0</v>
          </cell>
          <cell r="AR3362">
            <v>0</v>
          </cell>
          <cell r="BF3362">
            <v>0</v>
          </cell>
          <cell r="BG3362">
            <v>0</v>
          </cell>
          <cell r="BH3362">
            <v>0</v>
          </cell>
          <cell r="BI3362">
            <v>7</v>
          </cell>
          <cell r="BJ3362">
            <v>0</v>
          </cell>
        </row>
        <row r="3363">
          <cell r="D3363" t="str">
            <v>Univerzita Mateja Bela v Banskej Bystrici</v>
          </cell>
          <cell r="E3363" t="str">
            <v>Fakulta politických vied a medzinárodných vzťahov</v>
          </cell>
          <cell r="AN3363">
            <v>6</v>
          </cell>
          <cell r="AO3363">
            <v>6</v>
          </cell>
          <cell r="AP3363">
            <v>0</v>
          </cell>
          <cell r="AQ3363">
            <v>0</v>
          </cell>
          <cell r="AR3363">
            <v>6</v>
          </cell>
          <cell r="BF3363">
            <v>9</v>
          </cell>
          <cell r="BG3363">
            <v>9</v>
          </cell>
          <cell r="BH3363">
            <v>9</v>
          </cell>
          <cell r="BI3363">
            <v>6</v>
          </cell>
          <cell r="BJ3363">
            <v>0</v>
          </cell>
        </row>
        <row r="3364">
          <cell r="D3364" t="str">
            <v>Katolícka univerzita v Ružomberku</v>
          </cell>
          <cell r="E3364" t="str">
            <v>Teologická fakulta v Košiciach</v>
          </cell>
          <cell r="AN3364">
            <v>0</v>
          </cell>
          <cell r="AO3364">
            <v>0</v>
          </cell>
          <cell r="AP3364">
            <v>0</v>
          </cell>
          <cell r="AQ3364">
            <v>0</v>
          </cell>
          <cell r="AR3364">
            <v>0</v>
          </cell>
          <cell r="BF3364">
            <v>0</v>
          </cell>
          <cell r="BG3364">
            <v>0</v>
          </cell>
          <cell r="BH3364">
            <v>0</v>
          </cell>
          <cell r="BI3364">
            <v>5</v>
          </cell>
          <cell r="BJ3364">
            <v>0</v>
          </cell>
        </row>
        <row r="3365">
          <cell r="D3365" t="str">
            <v>Katolícka univerzita v Ružomberku</v>
          </cell>
          <cell r="E3365" t="str">
            <v>Teologická fakulta v Košiciach</v>
          </cell>
          <cell r="AN3365">
            <v>38</v>
          </cell>
          <cell r="AO3365">
            <v>40</v>
          </cell>
          <cell r="AP3365">
            <v>0</v>
          </cell>
          <cell r="AQ3365">
            <v>0</v>
          </cell>
          <cell r="AR3365">
            <v>38</v>
          </cell>
          <cell r="BF3365">
            <v>57</v>
          </cell>
          <cell r="BG3365">
            <v>122.55</v>
          </cell>
          <cell r="BH3365">
            <v>122.55</v>
          </cell>
          <cell r="BI3365">
            <v>40</v>
          </cell>
          <cell r="BJ3365">
            <v>0</v>
          </cell>
        </row>
        <row r="3366">
          <cell r="D3366" t="str">
            <v>Katolícka univerzita v Ružomberku</v>
          </cell>
          <cell r="E3366" t="str">
            <v>Teologická fakulta v Košiciach</v>
          </cell>
          <cell r="AN3366">
            <v>37</v>
          </cell>
          <cell r="AO3366">
            <v>39</v>
          </cell>
          <cell r="AP3366">
            <v>0</v>
          </cell>
          <cell r="AQ3366">
            <v>0</v>
          </cell>
          <cell r="AR3366">
            <v>37</v>
          </cell>
          <cell r="BF3366">
            <v>29.5</v>
          </cell>
          <cell r="BG3366">
            <v>63.424999999999997</v>
          </cell>
          <cell r="BH3366">
            <v>63.424999999999997</v>
          </cell>
          <cell r="BI3366">
            <v>39</v>
          </cell>
          <cell r="BJ3366">
            <v>0</v>
          </cell>
        </row>
        <row r="3367">
          <cell r="D3367" t="str">
            <v>Katolícka univerzita v Ružomberku</v>
          </cell>
          <cell r="E3367" t="str">
            <v>Teologická fakulta v Košiciach</v>
          </cell>
          <cell r="AN3367">
            <v>0.5</v>
          </cell>
          <cell r="AO3367">
            <v>1</v>
          </cell>
          <cell r="AP3367">
            <v>0</v>
          </cell>
          <cell r="AQ3367">
            <v>0</v>
          </cell>
          <cell r="AR3367">
            <v>0.5</v>
          </cell>
          <cell r="BF3367">
            <v>0.75</v>
          </cell>
          <cell r="BG3367">
            <v>0.81750000000000012</v>
          </cell>
          <cell r="BH3367">
            <v>0.81750000000000012</v>
          </cell>
          <cell r="BI3367">
            <v>1</v>
          </cell>
          <cell r="BJ3367">
            <v>0</v>
          </cell>
        </row>
        <row r="3368">
          <cell r="D3368" t="str">
            <v>Katolícka univerzita v Ružomberku</v>
          </cell>
          <cell r="E3368" t="str">
            <v>Pedagogická fakulta</v>
          </cell>
          <cell r="AN3368">
            <v>0</v>
          </cell>
          <cell r="AO3368">
            <v>0</v>
          </cell>
          <cell r="AP3368">
            <v>0</v>
          </cell>
          <cell r="AQ3368">
            <v>0</v>
          </cell>
          <cell r="AR3368">
            <v>0</v>
          </cell>
          <cell r="BF3368">
            <v>0</v>
          </cell>
          <cell r="BG3368">
            <v>0</v>
          </cell>
          <cell r="BH3368">
            <v>0</v>
          </cell>
          <cell r="BI3368">
            <v>3</v>
          </cell>
          <cell r="BJ3368">
            <v>0</v>
          </cell>
        </row>
        <row r="3369">
          <cell r="D3369" t="str">
            <v>Katolícka univerzita v Ružomberku</v>
          </cell>
          <cell r="E3369" t="str">
            <v>Pedagogická fakulta</v>
          </cell>
          <cell r="AN3369">
            <v>26</v>
          </cell>
          <cell r="AO3369">
            <v>28</v>
          </cell>
          <cell r="AP3369">
            <v>0</v>
          </cell>
          <cell r="AQ3369">
            <v>0</v>
          </cell>
          <cell r="AR3369">
            <v>26</v>
          </cell>
          <cell r="BF3369">
            <v>20.9</v>
          </cell>
          <cell r="BG3369">
            <v>24.870999999999999</v>
          </cell>
          <cell r="BH3369">
            <v>23.412290322580645</v>
          </cell>
          <cell r="BI3369">
            <v>28</v>
          </cell>
          <cell r="BJ3369">
            <v>0</v>
          </cell>
        </row>
        <row r="3370">
          <cell r="D3370" t="str">
            <v>Katolícka univerzita v Ružomberku</v>
          </cell>
          <cell r="E3370" t="str">
            <v>Pedagogická fakulta</v>
          </cell>
          <cell r="AN3370">
            <v>6</v>
          </cell>
          <cell r="AO3370">
            <v>0</v>
          </cell>
          <cell r="AP3370">
            <v>0</v>
          </cell>
          <cell r="AQ3370">
            <v>0</v>
          </cell>
          <cell r="AR3370">
            <v>6</v>
          </cell>
          <cell r="BF3370">
            <v>24</v>
          </cell>
          <cell r="BG3370">
            <v>26.400000000000002</v>
          </cell>
          <cell r="BH3370">
            <v>24.847058823529412</v>
          </cell>
          <cell r="BI3370">
            <v>6</v>
          </cell>
          <cell r="BJ3370">
            <v>6</v>
          </cell>
        </row>
        <row r="3371">
          <cell r="D3371" t="str">
            <v>Slovenská technická univerzita v Bratislave</v>
          </cell>
          <cell r="E3371" t="str">
            <v>Strojnícka fakulta</v>
          </cell>
          <cell r="AN3371">
            <v>2</v>
          </cell>
          <cell r="AO3371">
            <v>0</v>
          </cell>
          <cell r="AP3371">
            <v>0</v>
          </cell>
          <cell r="AQ3371">
            <v>2</v>
          </cell>
          <cell r="AR3371">
            <v>2</v>
          </cell>
          <cell r="BF3371">
            <v>8</v>
          </cell>
          <cell r="BG3371">
            <v>17.04</v>
          </cell>
          <cell r="BH3371">
            <v>17.04</v>
          </cell>
          <cell r="BI3371">
            <v>2</v>
          </cell>
          <cell r="BJ3371">
            <v>2</v>
          </cell>
        </row>
        <row r="3372">
          <cell r="D3372" t="str">
            <v>Trnavská univerzita v Trnave</v>
          </cell>
          <cell r="E3372" t="str">
            <v>Filozofická fakulta</v>
          </cell>
          <cell r="AN3372">
            <v>4</v>
          </cell>
          <cell r="AO3372">
            <v>0</v>
          </cell>
          <cell r="AP3372">
            <v>0</v>
          </cell>
          <cell r="AQ3372">
            <v>0</v>
          </cell>
          <cell r="AR3372">
            <v>4</v>
          </cell>
          <cell r="BF3372">
            <v>16</v>
          </cell>
          <cell r="BG3372">
            <v>17.600000000000001</v>
          </cell>
          <cell r="BH3372">
            <v>17.600000000000001</v>
          </cell>
          <cell r="BI3372">
            <v>4</v>
          </cell>
          <cell r="BJ3372">
            <v>4</v>
          </cell>
        </row>
        <row r="3373">
          <cell r="D3373" t="str">
            <v>Trnavská univerzita v Trnave</v>
          </cell>
          <cell r="E3373" t="str">
            <v>Filozofická fakulta</v>
          </cell>
          <cell r="AN3373">
            <v>3</v>
          </cell>
          <cell r="AO3373">
            <v>5</v>
          </cell>
          <cell r="AP3373">
            <v>0</v>
          </cell>
          <cell r="AQ3373">
            <v>0</v>
          </cell>
          <cell r="AR3373">
            <v>3</v>
          </cell>
          <cell r="BF3373">
            <v>4.5</v>
          </cell>
          <cell r="BG3373">
            <v>4.5</v>
          </cell>
          <cell r="BH3373">
            <v>4.5</v>
          </cell>
          <cell r="BI3373">
            <v>5</v>
          </cell>
          <cell r="BJ3373">
            <v>0</v>
          </cell>
        </row>
        <row r="3374">
          <cell r="D3374" t="str">
            <v>Trnavská univerzita v Trnave</v>
          </cell>
          <cell r="E3374" t="str">
            <v>Filozofická fakulta</v>
          </cell>
          <cell r="AN3374">
            <v>0</v>
          </cell>
          <cell r="AO3374">
            <v>0</v>
          </cell>
          <cell r="AP3374">
            <v>0</v>
          </cell>
          <cell r="AQ3374">
            <v>0</v>
          </cell>
          <cell r="AR3374">
            <v>0</v>
          </cell>
          <cell r="BF3374">
            <v>0</v>
          </cell>
          <cell r="BG3374">
            <v>0</v>
          </cell>
          <cell r="BH3374">
            <v>0</v>
          </cell>
          <cell r="BI3374">
            <v>3</v>
          </cell>
          <cell r="BJ3374">
            <v>0</v>
          </cell>
        </row>
        <row r="3375">
          <cell r="D3375" t="str">
            <v>Trnavská univerzita v Trnave</v>
          </cell>
          <cell r="E3375" t="str">
            <v>Filozofická fakulta</v>
          </cell>
          <cell r="AN3375">
            <v>5</v>
          </cell>
          <cell r="AO3375">
            <v>5</v>
          </cell>
          <cell r="AP3375">
            <v>0</v>
          </cell>
          <cell r="AQ3375">
            <v>0</v>
          </cell>
          <cell r="AR3375">
            <v>5</v>
          </cell>
          <cell r="BF3375">
            <v>7.5</v>
          </cell>
          <cell r="BG3375">
            <v>7.5</v>
          </cell>
          <cell r="BH3375">
            <v>6</v>
          </cell>
          <cell r="BI3375">
            <v>5</v>
          </cell>
          <cell r="BJ3375">
            <v>0</v>
          </cell>
        </row>
        <row r="3376">
          <cell r="D3376" t="str">
            <v>Trnavská univerzita v Trnave</v>
          </cell>
          <cell r="E3376" t="str">
            <v>Filozofická fakulta</v>
          </cell>
          <cell r="AN3376">
            <v>2</v>
          </cell>
          <cell r="AO3376">
            <v>0</v>
          </cell>
          <cell r="AP3376">
            <v>0</v>
          </cell>
          <cell r="AQ3376">
            <v>0</v>
          </cell>
          <cell r="AR3376">
            <v>2</v>
          </cell>
          <cell r="BF3376">
            <v>8</v>
          </cell>
          <cell r="BG3376">
            <v>8.8000000000000007</v>
          </cell>
          <cell r="BH3376">
            <v>8.8000000000000007</v>
          </cell>
          <cell r="BI3376">
            <v>2</v>
          </cell>
          <cell r="BJ3376">
            <v>2</v>
          </cell>
        </row>
        <row r="3377">
          <cell r="D3377" t="str">
            <v>Trnavská univerzita v Trnave</v>
          </cell>
          <cell r="E3377" t="str">
            <v>Filozofická fakulta</v>
          </cell>
          <cell r="AN3377">
            <v>16</v>
          </cell>
          <cell r="AO3377">
            <v>16</v>
          </cell>
          <cell r="AP3377">
            <v>0</v>
          </cell>
          <cell r="AQ3377">
            <v>0</v>
          </cell>
          <cell r="AR3377">
            <v>16</v>
          </cell>
          <cell r="BF3377">
            <v>24</v>
          </cell>
          <cell r="BG3377">
            <v>24</v>
          </cell>
          <cell r="BH3377">
            <v>18</v>
          </cell>
          <cell r="BI3377">
            <v>16</v>
          </cell>
          <cell r="BJ3377">
            <v>0</v>
          </cell>
        </row>
        <row r="3378">
          <cell r="D3378" t="str">
            <v>Trnavská univerzita v Trnave</v>
          </cell>
          <cell r="E3378" t="str">
            <v>Filozofická fakulta</v>
          </cell>
          <cell r="AN3378">
            <v>10</v>
          </cell>
          <cell r="AO3378">
            <v>11</v>
          </cell>
          <cell r="AP3378">
            <v>0</v>
          </cell>
          <cell r="AQ3378">
            <v>0</v>
          </cell>
          <cell r="AR3378">
            <v>10</v>
          </cell>
          <cell r="BF3378">
            <v>15</v>
          </cell>
          <cell r="BG3378">
            <v>15</v>
          </cell>
          <cell r="BH3378">
            <v>12.394366197183098</v>
          </cell>
          <cell r="BI3378">
            <v>11</v>
          </cell>
          <cell r="BJ3378">
            <v>0</v>
          </cell>
        </row>
        <row r="3379">
          <cell r="D3379" t="str">
            <v>Trnavská univerzita v Trnave</v>
          </cell>
          <cell r="E3379" t="str">
            <v>Filozofická fakulta</v>
          </cell>
          <cell r="AN3379">
            <v>7</v>
          </cell>
          <cell r="AO3379">
            <v>7</v>
          </cell>
          <cell r="AP3379">
            <v>0</v>
          </cell>
          <cell r="AQ3379">
            <v>0</v>
          </cell>
          <cell r="AR3379">
            <v>7</v>
          </cell>
          <cell r="BF3379">
            <v>10.5</v>
          </cell>
          <cell r="BG3379">
            <v>10.5</v>
          </cell>
          <cell r="BH3379">
            <v>8.25</v>
          </cell>
          <cell r="BI3379">
            <v>7</v>
          </cell>
          <cell r="BJ3379">
            <v>0</v>
          </cell>
        </row>
        <row r="3380">
          <cell r="D3380" t="str">
            <v>Univerzita J. Selyeho</v>
          </cell>
          <cell r="E3380" t="str">
            <v>Pedagogická fakulta</v>
          </cell>
          <cell r="AN3380">
            <v>66</v>
          </cell>
          <cell r="AO3380">
            <v>67</v>
          </cell>
          <cell r="AP3380">
            <v>0</v>
          </cell>
          <cell r="AQ3380">
            <v>0</v>
          </cell>
          <cell r="AR3380">
            <v>66</v>
          </cell>
          <cell r="BF3380">
            <v>99</v>
          </cell>
          <cell r="BG3380">
            <v>117.80999999999999</v>
          </cell>
          <cell r="BH3380">
            <v>89.759999999999991</v>
          </cell>
          <cell r="BI3380">
            <v>67</v>
          </cell>
          <cell r="BJ3380">
            <v>0</v>
          </cell>
        </row>
        <row r="3381">
          <cell r="D3381" t="str">
            <v>Univerzita J. Selyeho</v>
          </cell>
          <cell r="E3381" t="str">
            <v>Pedagogická fakulta</v>
          </cell>
          <cell r="AN3381">
            <v>28</v>
          </cell>
          <cell r="AO3381">
            <v>29</v>
          </cell>
          <cell r="AP3381">
            <v>0</v>
          </cell>
          <cell r="AQ3381">
            <v>0</v>
          </cell>
          <cell r="AR3381">
            <v>28</v>
          </cell>
          <cell r="BF3381">
            <v>23.5</v>
          </cell>
          <cell r="BG3381">
            <v>27.965</v>
          </cell>
          <cell r="BH3381">
            <v>25.592212121212121</v>
          </cell>
          <cell r="BI3381">
            <v>29</v>
          </cell>
          <cell r="BJ3381">
            <v>0</v>
          </cell>
        </row>
        <row r="3382">
          <cell r="D3382" t="str">
            <v>Univerzita J. Selyeho</v>
          </cell>
          <cell r="E3382" t="str">
            <v>Pedagogická fakulta</v>
          </cell>
          <cell r="AN3382">
            <v>14.5</v>
          </cell>
          <cell r="AO3382">
            <v>16</v>
          </cell>
          <cell r="AP3382">
            <v>0</v>
          </cell>
          <cell r="AQ3382">
            <v>0</v>
          </cell>
          <cell r="AR3382">
            <v>14.5</v>
          </cell>
          <cell r="BF3382">
            <v>21.75</v>
          </cell>
          <cell r="BG3382">
            <v>23.707500000000003</v>
          </cell>
          <cell r="BH3382">
            <v>18.439166666666669</v>
          </cell>
          <cell r="BI3382">
            <v>16</v>
          </cell>
          <cell r="BJ3382">
            <v>0</v>
          </cell>
        </row>
        <row r="3383">
          <cell r="D3383" t="str">
            <v>Univerzita J. Selyeho</v>
          </cell>
          <cell r="E3383" t="str">
            <v>Reformovaná teologická fakulta</v>
          </cell>
          <cell r="AN3383">
            <v>9</v>
          </cell>
          <cell r="AO3383">
            <v>9</v>
          </cell>
          <cell r="AP3383">
            <v>0</v>
          </cell>
          <cell r="AQ3383">
            <v>0</v>
          </cell>
          <cell r="AR3383">
            <v>9</v>
          </cell>
          <cell r="BF3383">
            <v>13.5</v>
          </cell>
          <cell r="BG3383">
            <v>13.5</v>
          </cell>
          <cell r="BH3383">
            <v>10.8</v>
          </cell>
          <cell r="BI3383">
            <v>9</v>
          </cell>
          <cell r="BJ3383">
            <v>0</v>
          </cell>
        </row>
        <row r="3384">
          <cell r="D3384" t="str">
            <v>Univerzita J. Selyeho</v>
          </cell>
          <cell r="E3384" t="str">
            <v>Pedagogická fakulta</v>
          </cell>
          <cell r="AN3384">
            <v>3.5</v>
          </cell>
          <cell r="AO3384">
            <v>3.5</v>
          </cell>
          <cell r="AP3384">
            <v>0</v>
          </cell>
          <cell r="AQ3384">
            <v>0</v>
          </cell>
          <cell r="AR3384">
            <v>3.5</v>
          </cell>
          <cell r="BF3384">
            <v>5.25</v>
          </cell>
          <cell r="BG3384">
            <v>5.7225000000000001</v>
          </cell>
          <cell r="BH3384">
            <v>5.7225000000000001</v>
          </cell>
          <cell r="BI3384">
            <v>3.5</v>
          </cell>
          <cell r="BJ3384">
            <v>0</v>
          </cell>
        </row>
        <row r="3385">
          <cell r="D3385" t="str">
            <v>Univerzita J. Selyeho</v>
          </cell>
          <cell r="E3385" t="str">
            <v>Pedagogická fakulta</v>
          </cell>
          <cell r="AN3385">
            <v>2.5</v>
          </cell>
          <cell r="AO3385">
            <v>2.5</v>
          </cell>
          <cell r="AP3385">
            <v>0</v>
          </cell>
          <cell r="AQ3385">
            <v>0</v>
          </cell>
          <cell r="AR3385">
            <v>2.5</v>
          </cell>
          <cell r="BF3385">
            <v>3.75</v>
          </cell>
          <cell r="BG3385">
            <v>4.0875000000000004</v>
          </cell>
          <cell r="BH3385">
            <v>4.0875000000000004</v>
          </cell>
          <cell r="BI3385">
            <v>2.5</v>
          </cell>
          <cell r="BJ3385">
            <v>0</v>
          </cell>
        </row>
        <row r="3386">
          <cell r="D3386" t="str">
            <v>Univerzita J. Selyeho</v>
          </cell>
          <cell r="E3386" t="str">
            <v>Fakulta ekonómie a informatiky</v>
          </cell>
          <cell r="AN3386">
            <v>25</v>
          </cell>
          <cell r="AO3386">
            <v>25</v>
          </cell>
          <cell r="AP3386">
            <v>0</v>
          </cell>
          <cell r="AQ3386">
            <v>0</v>
          </cell>
          <cell r="AR3386">
            <v>25</v>
          </cell>
          <cell r="BF3386">
            <v>21.4</v>
          </cell>
          <cell r="BG3386">
            <v>22.256</v>
          </cell>
          <cell r="BH3386">
            <v>21.042036363636363</v>
          </cell>
          <cell r="BI3386">
            <v>25</v>
          </cell>
          <cell r="BJ3386">
            <v>0</v>
          </cell>
        </row>
        <row r="3387">
          <cell r="D3387" t="str">
            <v>Vysoká škola zdravotníctva a sociálnej práce sv. Alžbety v Bratislave, n. o.</v>
          </cell>
          <cell r="E3387">
            <v>0</v>
          </cell>
          <cell r="AN3387">
            <v>197</v>
          </cell>
          <cell r="AO3387">
            <v>197</v>
          </cell>
          <cell r="AP3387">
            <v>197</v>
          </cell>
          <cell r="AQ3387">
            <v>0</v>
          </cell>
          <cell r="AR3387">
            <v>197</v>
          </cell>
          <cell r="BF3387">
            <v>165.8</v>
          </cell>
          <cell r="BG3387">
            <v>356.47</v>
          </cell>
          <cell r="BH3387">
            <v>350.25972125435544</v>
          </cell>
          <cell r="BI3387">
            <v>197</v>
          </cell>
          <cell r="BJ3387">
            <v>0</v>
          </cell>
        </row>
        <row r="3388">
          <cell r="D3388" t="str">
            <v>Vysoká škola DTI</v>
          </cell>
          <cell r="E3388">
            <v>0</v>
          </cell>
          <cell r="AN3388">
            <v>106</v>
          </cell>
          <cell r="AO3388">
            <v>106</v>
          </cell>
          <cell r="AP3388">
            <v>0</v>
          </cell>
          <cell r="AQ3388">
            <v>0</v>
          </cell>
          <cell r="AR3388">
            <v>106</v>
          </cell>
          <cell r="BF3388">
            <v>84.1</v>
          </cell>
          <cell r="BG3388">
            <v>87.463999999999999</v>
          </cell>
          <cell r="BH3388">
            <v>83.090800000000002</v>
          </cell>
          <cell r="BI3388">
            <v>106</v>
          </cell>
          <cell r="BJ3388">
            <v>0</v>
          </cell>
        </row>
        <row r="3389">
          <cell r="D3389" t="str">
            <v>Slovenská poľnohospodárska univerzita v Nitre</v>
          </cell>
          <cell r="E3389" t="str">
            <v>Fakulta záhradníctva a krajinného inžinierstva</v>
          </cell>
          <cell r="AN3389">
            <v>0</v>
          </cell>
          <cell r="AO3389">
            <v>2</v>
          </cell>
          <cell r="AP3389">
            <v>0</v>
          </cell>
          <cell r="AQ3389">
            <v>0</v>
          </cell>
          <cell r="AR3389">
            <v>0</v>
          </cell>
          <cell r="BF3389">
            <v>0</v>
          </cell>
          <cell r="BG3389">
            <v>0</v>
          </cell>
          <cell r="BH3389">
            <v>0</v>
          </cell>
          <cell r="BI3389">
            <v>2</v>
          </cell>
          <cell r="BJ3389">
            <v>0</v>
          </cell>
        </row>
        <row r="3390">
          <cell r="D3390" t="str">
            <v>Prešovská univerzita v Prešove</v>
          </cell>
          <cell r="E3390" t="str">
            <v>Fakulta humanitných a prírodných vied</v>
          </cell>
          <cell r="AN3390">
            <v>0</v>
          </cell>
          <cell r="AO3390">
            <v>0</v>
          </cell>
          <cell r="AP3390">
            <v>0</v>
          </cell>
          <cell r="AQ3390">
            <v>0</v>
          </cell>
          <cell r="AR3390">
            <v>0</v>
          </cell>
          <cell r="BF3390">
            <v>0</v>
          </cell>
          <cell r="BG3390">
            <v>0</v>
          </cell>
          <cell r="BH3390">
            <v>0</v>
          </cell>
          <cell r="BI3390">
            <v>3</v>
          </cell>
          <cell r="BJ3390">
            <v>0</v>
          </cell>
        </row>
        <row r="3391">
          <cell r="D3391" t="str">
            <v>Ekonomická univerzita v Bratislave</v>
          </cell>
          <cell r="E3391" t="str">
            <v>Národohospodárska fakulta</v>
          </cell>
          <cell r="AN3391">
            <v>0</v>
          </cell>
          <cell r="AO3391">
            <v>0</v>
          </cell>
          <cell r="AP3391">
            <v>0</v>
          </cell>
          <cell r="AQ3391">
            <v>0</v>
          </cell>
          <cell r="AR3391">
            <v>0</v>
          </cell>
          <cell r="BF3391">
            <v>0</v>
          </cell>
          <cell r="BG3391">
            <v>0</v>
          </cell>
          <cell r="BH3391">
            <v>0</v>
          </cell>
          <cell r="BI3391">
            <v>3</v>
          </cell>
          <cell r="BJ3391">
            <v>0</v>
          </cell>
        </row>
        <row r="3392">
          <cell r="D3392" t="str">
            <v>Technická univerzita v Košiciach</v>
          </cell>
          <cell r="E3392" t="str">
            <v>Strojnícka fakulta</v>
          </cell>
          <cell r="AN3392">
            <v>0</v>
          </cell>
          <cell r="AO3392">
            <v>4</v>
          </cell>
          <cell r="AP3392">
            <v>4</v>
          </cell>
          <cell r="AQ3392">
            <v>0</v>
          </cell>
          <cell r="AR3392">
            <v>0</v>
          </cell>
          <cell r="BF3392">
            <v>0</v>
          </cell>
          <cell r="BG3392">
            <v>0</v>
          </cell>
          <cell r="BH3392">
            <v>0</v>
          </cell>
          <cell r="BI3392">
            <v>4</v>
          </cell>
          <cell r="BJ3392">
            <v>0</v>
          </cell>
        </row>
        <row r="3393">
          <cell r="D3393" t="str">
            <v>Trenčianska univerzita Alexandra Dubčeka v Trenčíne</v>
          </cell>
          <cell r="E3393" t="str">
            <v>Fakulta priemyselných technológií v Púchove</v>
          </cell>
          <cell r="AN3393">
            <v>0</v>
          </cell>
          <cell r="AO3393">
            <v>0</v>
          </cell>
          <cell r="AP3393">
            <v>0</v>
          </cell>
          <cell r="AQ3393">
            <v>0</v>
          </cell>
          <cell r="AR3393">
            <v>0</v>
          </cell>
          <cell r="BF3393">
            <v>0</v>
          </cell>
          <cell r="BG3393">
            <v>0</v>
          </cell>
          <cell r="BH3393">
            <v>0</v>
          </cell>
          <cell r="BI3393">
            <v>8</v>
          </cell>
          <cell r="BJ3393">
            <v>0</v>
          </cell>
        </row>
        <row r="3394">
          <cell r="D3394" t="str">
            <v>Vysoká škola múzických umení v Bratislave</v>
          </cell>
          <cell r="E3394" t="str">
            <v>Filmová a televízna fakulta</v>
          </cell>
          <cell r="AN3394">
            <v>0</v>
          </cell>
          <cell r="AO3394">
            <v>0</v>
          </cell>
          <cell r="AP3394">
            <v>0</v>
          </cell>
          <cell r="AQ3394">
            <v>0</v>
          </cell>
          <cell r="AR3394">
            <v>0</v>
          </cell>
          <cell r="BF3394">
            <v>0</v>
          </cell>
          <cell r="BG3394">
            <v>0</v>
          </cell>
          <cell r="BH3394">
            <v>0</v>
          </cell>
          <cell r="BI3394">
            <v>3</v>
          </cell>
          <cell r="BJ3394">
            <v>0</v>
          </cell>
        </row>
        <row r="3395">
          <cell r="D3395" t="str">
            <v>Vysoká škola zdravotníctva a sociálnej práce sv. Alžbety v Bratislave, n. o.</v>
          </cell>
          <cell r="E3395">
            <v>0</v>
          </cell>
          <cell r="AN3395">
            <v>2</v>
          </cell>
          <cell r="AO3395">
            <v>0</v>
          </cell>
          <cell r="AP3395">
            <v>0</v>
          </cell>
          <cell r="AQ3395">
            <v>0</v>
          </cell>
          <cell r="AR3395">
            <v>0</v>
          </cell>
          <cell r="BF3395">
            <v>0</v>
          </cell>
          <cell r="BG3395">
            <v>0</v>
          </cell>
          <cell r="BH3395">
            <v>0</v>
          </cell>
          <cell r="BI3395">
            <v>2</v>
          </cell>
          <cell r="BJ3395">
            <v>0</v>
          </cell>
        </row>
        <row r="3396">
          <cell r="D3396" t="str">
            <v>Technická univerzita v Košiciach</v>
          </cell>
          <cell r="E3396" t="str">
            <v>Letecká fakulta</v>
          </cell>
          <cell r="AN3396">
            <v>42</v>
          </cell>
          <cell r="AO3396">
            <v>45</v>
          </cell>
          <cell r="AP3396">
            <v>0</v>
          </cell>
          <cell r="AQ3396">
            <v>0</v>
          </cell>
          <cell r="AR3396">
            <v>42</v>
          </cell>
          <cell r="BF3396">
            <v>34.200000000000003</v>
          </cell>
          <cell r="BG3396">
            <v>50.616000000000007</v>
          </cell>
          <cell r="BH3396">
            <v>44.783703703703708</v>
          </cell>
          <cell r="BI3396">
            <v>45</v>
          </cell>
          <cell r="BJ3396">
            <v>0</v>
          </cell>
        </row>
        <row r="3397">
          <cell r="D3397" t="str">
            <v>Slovenská technická univerzita v Bratislave</v>
          </cell>
          <cell r="E3397" t="str">
            <v>Strojnícka fakulta</v>
          </cell>
          <cell r="AN3397">
            <v>31</v>
          </cell>
          <cell r="AO3397">
            <v>31</v>
          </cell>
          <cell r="AP3397">
            <v>31</v>
          </cell>
          <cell r="AQ3397">
            <v>31</v>
          </cell>
          <cell r="AR3397">
            <v>31</v>
          </cell>
          <cell r="BF3397">
            <v>25.9</v>
          </cell>
          <cell r="BG3397">
            <v>38.332000000000001</v>
          </cell>
          <cell r="BH3397">
            <v>36.217601423487544</v>
          </cell>
          <cell r="BI3397">
            <v>31</v>
          </cell>
          <cell r="BJ3397">
            <v>0</v>
          </cell>
        </row>
        <row r="3398">
          <cell r="D3398" t="str">
            <v>Trenčianska univerzita Alexandra Dubčeka v Trenčíne</v>
          </cell>
          <cell r="E3398" t="str">
            <v>Fakulta zdravotníctva</v>
          </cell>
          <cell r="AN3398">
            <v>93</v>
          </cell>
          <cell r="AO3398">
            <v>93</v>
          </cell>
          <cell r="AP3398">
            <v>0</v>
          </cell>
          <cell r="AQ3398">
            <v>0</v>
          </cell>
          <cell r="AR3398">
            <v>93</v>
          </cell>
          <cell r="BF3398">
            <v>139.5</v>
          </cell>
          <cell r="BG3398">
            <v>299.92500000000001</v>
          </cell>
          <cell r="BH3398">
            <v>280.57500000000005</v>
          </cell>
          <cell r="BI3398">
            <v>93</v>
          </cell>
          <cell r="BJ3398">
            <v>0</v>
          </cell>
        </row>
        <row r="3399">
          <cell r="D3399" t="str">
            <v>Univerzita Pavla Jozefa Šafárika v Košiciach</v>
          </cell>
          <cell r="E3399" t="str">
            <v>Prírodovedecká fakulta</v>
          </cell>
          <cell r="AN3399">
            <v>0</v>
          </cell>
          <cell r="AO3399">
            <v>0</v>
          </cell>
          <cell r="AP3399">
            <v>0</v>
          </cell>
          <cell r="AQ3399">
            <v>0</v>
          </cell>
          <cell r="AR3399">
            <v>0</v>
          </cell>
          <cell r="BF3399">
            <v>0</v>
          </cell>
          <cell r="BG3399">
            <v>0</v>
          </cell>
          <cell r="BH3399">
            <v>0</v>
          </cell>
          <cell r="BI3399">
            <v>1</v>
          </cell>
          <cell r="BJ3399">
            <v>0</v>
          </cell>
        </row>
        <row r="3400">
          <cell r="D3400" t="str">
            <v>Katolícka univerzita v Ružomberku</v>
          </cell>
          <cell r="E3400" t="str">
            <v>Pedagogická fakulta</v>
          </cell>
          <cell r="AN3400">
            <v>0</v>
          </cell>
          <cell r="AO3400">
            <v>0</v>
          </cell>
          <cell r="AP3400">
            <v>0</v>
          </cell>
          <cell r="AQ3400">
            <v>0</v>
          </cell>
          <cell r="AR3400">
            <v>0</v>
          </cell>
          <cell r="BF3400">
            <v>0</v>
          </cell>
          <cell r="BG3400">
            <v>0</v>
          </cell>
          <cell r="BH3400">
            <v>0</v>
          </cell>
          <cell r="BI3400">
            <v>3</v>
          </cell>
          <cell r="BJ3400">
            <v>0</v>
          </cell>
        </row>
        <row r="3401">
          <cell r="D3401" t="str">
            <v>Vysoká škola bezpečnostného manažérstva v Košiciach</v>
          </cell>
          <cell r="E3401">
            <v>0</v>
          </cell>
          <cell r="AN3401">
            <v>12</v>
          </cell>
          <cell r="AO3401">
            <v>0</v>
          </cell>
          <cell r="AP3401">
            <v>0</v>
          </cell>
          <cell r="AQ3401">
            <v>0</v>
          </cell>
          <cell r="AR3401">
            <v>0</v>
          </cell>
          <cell r="BF3401">
            <v>0</v>
          </cell>
          <cell r="BG3401">
            <v>0</v>
          </cell>
          <cell r="BH3401">
            <v>0</v>
          </cell>
          <cell r="BI3401">
            <v>12</v>
          </cell>
          <cell r="BJ3401">
            <v>0</v>
          </cell>
        </row>
        <row r="3402">
          <cell r="D3402" t="str">
            <v>Vysoká škola bezpečnostného manažérstva v Košiciach</v>
          </cell>
          <cell r="E3402">
            <v>0</v>
          </cell>
          <cell r="AN3402">
            <v>6</v>
          </cell>
          <cell r="AO3402">
            <v>0</v>
          </cell>
          <cell r="AP3402">
            <v>0</v>
          </cell>
          <cell r="AQ3402">
            <v>0</v>
          </cell>
          <cell r="AR3402">
            <v>6</v>
          </cell>
          <cell r="BF3402">
            <v>24</v>
          </cell>
          <cell r="BG3402">
            <v>51.12</v>
          </cell>
          <cell r="BH3402">
            <v>46.472727272727269</v>
          </cell>
          <cell r="BI3402">
            <v>6</v>
          </cell>
          <cell r="BJ3402">
            <v>6</v>
          </cell>
        </row>
        <row r="3403">
          <cell r="D3403" t="str">
            <v>Univerzita Komenského v Bratislave</v>
          </cell>
          <cell r="E3403" t="str">
            <v>Fakulta sociálnych a ekonomických vied</v>
          </cell>
          <cell r="AN3403">
            <v>17</v>
          </cell>
          <cell r="AO3403">
            <v>18</v>
          </cell>
          <cell r="AP3403">
            <v>0</v>
          </cell>
          <cell r="AQ3403">
            <v>0</v>
          </cell>
          <cell r="AR3403">
            <v>17</v>
          </cell>
          <cell r="BF3403">
            <v>11.899999999999999</v>
          </cell>
          <cell r="BG3403">
            <v>14.160999999999998</v>
          </cell>
          <cell r="BH3403">
            <v>14.160999999999998</v>
          </cell>
          <cell r="BI3403">
            <v>18</v>
          </cell>
          <cell r="BJ3403">
            <v>0</v>
          </cell>
        </row>
        <row r="3404">
          <cell r="D3404" t="str">
            <v>Technická univerzita v Košiciach</v>
          </cell>
          <cell r="E3404" t="str">
            <v>Strojnícka fakulta</v>
          </cell>
          <cell r="AN3404">
            <v>0</v>
          </cell>
          <cell r="AO3404">
            <v>6</v>
          </cell>
          <cell r="AP3404">
            <v>6</v>
          </cell>
          <cell r="AQ3404">
            <v>0</v>
          </cell>
          <cell r="AR3404">
            <v>0</v>
          </cell>
          <cell r="BF3404">
            <v>0</v>
          </cell>
          <cell r="BG3404">
            <v>0</v>
          </cell>
          <cell r="BH3404">
            <v>0</v>
          </cell>
          <cell r="BI3404">
            <v>6</v>
          </cell>
          <cell r="BJ3404">
            <v>0</v>
          </cell>
        </row>
        <row r="3405">
          <cell r="D3405" t="str">
            <v>Vysoká škola DTI</v>
          </cell>
          <cell r="E3405">
            <v>0</v>
          </cell>
          <cell r="AN3405">
            <v>37</v>
          </cell>
          <cell r="AO3405">
            <v>0</v>
          </cell>
          <cell r="AP3405">
            <v>0</v>
          </cell>
          <cell r="AQ3405">
            <v>0</v>
          </cell>
          <cell r="AR3405">
            <v>0</v>
          </cell>
          <cell r="BF3405">
            <v>0</v>
          </cell>
          <cell r="BG3405">
            <v>0</v>
          </cell>
          <cell r="BH3405">
            <v>0</v>
          </cell>
          <cell r="BI3405">
            <v>37</v>
          </cell>
          <cell r="BJ3405">
            <v>0</v>
          </cell>
        </row>
        <row r="3406">
          <cell r="D3406" t="str">
            <v>Univerzita Komenského v Bratislave</v>
          </cell>
          <cell r="E3406" t="str">
            <v>Fakulta telesnej výchovy a športu</v>
          </cell>
          <cell r="AN3406">
            <v>0</v>
          </cell>
          <cell r="AO3406">
            <v>0</v>
          </cell>
          <cell r="AP3406">
            <v>0</v>
          </cell>
          <cell r="AQ3406">
            <v>0</v>
          </cell>
          <cell r="AR3406">
            <v>0</v>
          </cell>
          <cell r="BF3406">
            <v>0</v>
          </cell>
          <cell r="BG3406">
            <v>0</v>
          </cell>
          <cell r="BH3406">
            <v>0</v>
          </cell>
          <cell r="BI3406">
            <v>3</v>
          </cell>
          <cell r="BJ3406">
            <v>0</v>
          </cell>
        </row>
        <row r="3407">
          <cell r="D3407" t="str">
            <v>Univerzita Pavla Jozefa Šafárika v Košiciach</v>
          </cell>
          <cell r="E3407" t="str">
            <v>Prírodovedecká fakulta</v>
          </cell>
          <cell r="AN3407">
            <v>0</v>
          </cell>
          <cell r="AO3407">
            <v>0</v>
          </cell>
          <cell r="AP3407">
            <v>0</v>
          </cell>
          <cell r="AQ3407">
            <v>0</v>
          </cell>
          <cell r="AR3407">
            <v>0</v>
          </cell>
          <cell r="BF3407">
            <v>0</v>
          </cell>
          <cell r="BG3407">
            <v>0</v>
          </cell>
          <cell r="BH3407">
            <v>0</v>
          </cell>
          <cell r="BI3407">
            <v>1</v>
          </cell>
          <cell r="BJ3407">
            <v>0</v>
          </cell>
        </row>
        <row r="3408">
          <cell r="D3408" t="str">
            <v>Univerzita veterinárskeho lekárstva a farmácie v Košiciach</v>
          </cell>
          <cell r="E3408">
            <v>0</v>
          </cell>
          <cell r="AN3408">
            <v>1</v>
          </cell>
          <cell r="AO3408">
            <v>0</v>
          </cell>
          <cell r="AP3408">
            <v>0</v>
          </cell>
          <cell r="AQ3408">
            <v>0</v>
          </cell>
          <cell r="AR3408">
            <v>0</v>
          </cell>
          <cell r="BF3408">
            <v>0</v>
          </cell>
          <cell r="BG3408">
            <v>0</v>
          </cell>
          <cell r="BH3408">
            <v>0</v>
          </cell>
          <cell r="BI3408">
            <v>1</v>
          </cell>
          <cell r="BJ3408">
            <v>0</v>
          </cell>
        </row>
        <row r="3409">
          <cell r="D3409" t="str">
            <v>Vysoká škola výtvarných umení v Bratislave</v>
          </cell>
          <cell r="E3409">
            <v>0</v>
          </cell>
          <cell r="AN3409">
            <v>0</v>
          </cell>
          <cell r="AO3409">
            <v>0</v>
          </cell>
          <cell r="AP3409">
            <v>0</v>
          </cell>
          <cell r="AQ3409">
            <v>0</v>
          </cell>
          <cell r="AR3409">
            <v>0</v>
          </cell>
          <cell r="BF3409">
            <v>0</v>
          </cell>
          <cell r="BG3409">
            <v>0</v>
          </cell>
          <cell r="BH3409">
            <v>0</v>
          </cell>
          <cell r="BI3409">
            <v>6</v>
          </cell>
          <cell r="BJ3409">
            <v>0</v>
          </cell>
        </row>
        <row r="3410">
          <cell r="D3410" t="str">
            <v>Vysoká škola výtvarných umení v Bratislave</v>
          </cell>
          <cell r="E3410">
            <v>0</v>
          </cell>
          <cell r="AN3410">
            <v>10</v>
          </cell>
          <cell r="AO3410">
            <v>12</v>
          </cell>
          <cell r="AP3410">
            <v>0</v>
          </cell>
          <cell r="AQ3410">
            <v>0</v>
          </cell>
          <cell r="AR3410">
            <v>10</v>
          </cell>
          <cell r="BF3410">
            <v>15</v>
          </cell>
          <cell r="BG3410">
            <v>48.45</v>
          </cell>
          <cell r="BH3410">
            <v>39.9</v>
          </cell>
          <cell r="BI3410">
            <v>12</v>
          </cell>
          <cell r="BJ3410">
            <v>0</v>
          </cell>
        </row>
        <row r="3411">
          <cell r="D3411" t="str">
            <v>Vysoká škola výtvarných umení v Bratislave</v>
          </cell>
          <cell r="E3411">
            <v>0</v>
          </cell>
          <cell r="AN3411">
            <v>9</v>
          </cell>
          <cell r="AO3411">
            <v>9</v>
          </cell>
          <cell r="AP3411">
            <v>0</v>
          </cell>
          <cell r="AQ3411">
            <v>0</v>
          </cell>
          <cell r="AR3411">
            <v>9</v>
          </cell>
          <cell r="BF3411">
            <v>13.5</v>
          </cell>
          <cell r="BG3411">
            <v>43.604999999999997</v>
          </cell>
          <cell r="BH3411">
            <v>29.07</v>
          </cell>
          <cell r="BI3411">
            <v>9</v>
          </cell>
          <cell r="BJ3411">
            <v>0</v>
          </cell>
        </row>
        <row r="3412">
          <cell r="D3412" t="str">
            <v>Vysoká škola výtvarných umení v Bratislave</v>
          </cell>
          <cell r="E3412">
            <v>0</v>
          </cell>
          <cell r="AN3412">
            <v>5</v>
          </cell>
          <cell r="AO3412">
            <v>6</v>
          </cell>
          <cell r="AP3412">
            <v>0</v>
          </cell>
          <cell r="AQ3412">
            <v>0</v>
          </cell>
          <cell r="AR3412">
            <v>5</v>
          </cell>
          <cell r="BF3412">
            <v>7.5</v>
          </cell>
          <cell r="BG3412">
            <v>24.225000000000001</v>
          </cell>
          <cell r="BH3412">
            <v>16.150000000000002</v>
          </cell>
          <cell r="BI3412">
            <v>6</v>
          </cell>
          <cell r="BJ3412">
            <v>0</v>
          </cell>
        </row>
        <row r="3413">
          <cell r="D3413" t="str">
            <v>Vysoká škola výtvarných umení v Bratislave</v>
          </cell>
          <cell r="E3413">
            <v>0</v>
          </cell>
          <cell r="AN3413">
            <v>10</v>
          </cell>
          <cell r="AO3413">
            <v>10</v>
          </cell>
          <cell r="AP3413">
            <v>0</v>
          </cell>
          <cell r="AQ3413">
            <v>0</v>
          </cell>
          <cell r="AR3413">
            <v>10</v>
          </cell>
          <cell r="BF3413">
            <v>15</v>
          </cell>
          <cell r="BG3413">
            <v>48.45</v>
          </cell>
          <cell r="BH3413">
            <v>37.753246753246756</v>
          </cell>
          <cell r="BI3413">
            <v>10</v>
          </cell>
          <cell r="BJ3413">
            <v>0</v>
          </cell>
        </row>
        <row r="3414">
          <cell r="D3414" t="str">
            <v>Vysoká škola výtvarných umení v Bratislave</v>
          </cell>
          <cell r="E3414">
            <v>0</v>
          </cell>
          <cell r="AN3414">
            <v>0</v>
          </cell>
          <cell r="AO3414">
            <v>0</v>
          </cell>
          <cell r="AP3414">
            <v>0</v>
          </cell>
          <cell r="AQ3414">
            <v>0</v>
          </cell>
          <cell r="AR3414">
            <v>0</v>
          </cell>
          <cell r="BF3414">
            <v>0</v>
          </cell>
          <cell r="BG3414">
            <v>0</v>
          </cell>
          <cell r="BH3414">
            <v>0</v>
          </cell>
          <cell r="BI3414">
            <v>2</v>
          </cell>
          <cell r="BJ3414">
            <v>0</v>
          </cell>
        </row>
        <row r="3415">
          <cell r="D3415" t="str">
            <v>Vysoká škola zdravotníctva a sociálnej práce sv. Alžbety v Bratislave, n. o.</v>
          </cell>
          <cell r="E3415">
            <v>0</v>
          </cell>
          <cell r="AN3415">
            <v>166</v>
          </cell>
          <cell r="AO3415">
            <v>0</v>
          </cell>
          <cell r="AP3415">
            <v>0</v>
          </cell>
          <cell r="AQ3415">
            <v>0</v>
          </cell>
          <cell r="AR3415">
            <v>0</v>
          </cell>
          <cell r="BF3415">
            <v>0</v>
          </cell>
          <cell r="BG3415">
            <v>0</v>
          </cell>
          <cell r="BH3415">
            <v>0</v>
          </cell>
          <cell r="BI3415">
            <v>166</v>
          </cell>
          <cell r="BJ3415">
            <v>0</v>
          </cell>
        </row>
        <row r="3416">
          <cell r="D3416" t="str">
            <v>Vysoká škola zdravotníctva a sociálnej práce sv. Alžbety v Bratislave, n. o.</v>
          </cell>
          <cell r="E3416" t="str">
            <v>Fakulta zdravotníctva a sociálnej práce sv. Ladislava</v>
          </cell>
          <cell r="AN3416">
            <v>21</v>
          </cell>
          <cell r="AO3416">
            <v>21</v>
          </cell>
          <cell r="AP3416">
            <v>0</v>
          </cell>
          <cell r="AQ3416">
            <v>0</v>
          </cell>
          <cell r="AR3416">
            <v>21</v>
          </cell>
          <cell r="BF3416">
            <v>21</v>
          </cell>
          <cell r="BG3416">
            <v>45.15</v>
          </cell>
          <cell r="BH3416">
            <v>25.799999999999997</v>
          </cell>
          <cell r="BI3416">
            <v>21</v>
          </cell>
          <cell r="BJ3416">
            <v>0</v>
          </cell>
        </row>
        <row r="3417">
          <cell r="D3417" t="str">
            <v>Hudobná a umelecká akadémia Jána Albrechta - Banská Štiavnica, s. r. o., odborná vysoká škola</v>
          </cell>
          <cell r="E3417">
            <v>0</v>
          </cell>
          <cell r="AN3417">
            <v>4</v>
          </cell>
          <cell r="AO3417">
            <v>0</v>
          </cell>
          <cell r="AP3417">
            <v>0</v>
          </cell>
          <cell r="AQ3417">
            <v>0</v>
          </cell>
          <cell r="AR3417">
            <v>0</v>
          </cell>
          <cell r="BF3417">
            <v>0</v>
          </cell>
          <cell r="BG3417">
            <v>0</v>
          </cell>
          <cell r="BH3417">
            <v>0</v>
          </cell>
          <cell r="BI3417">
            <v>7</v>
          </cell>
          <cell r="BJ3417">
            <v>0</v>
          </cell>
        </row>
        <row r="3418">
          <cell r="D3418" t="str">
            <v>Hudobná a umelecká akadémia Jána Albrechta - Banská Štiavnica, s. r. o., odborná vysoká škola</v>
          </cell>
          <cell r="E3418">
            <v>0</v>
          </cell>
          <cell r="AN3418">
            <v>1</v>
          </cell>
          <cell r="AO3418">
            <v>0</v>
          </cell>
          <cell r="AP3418">
            <v>0</v>
          </cell>
          <cell r="AQ3418">
            <v>0</v>
          </cell>
          <cell r="AR3418">
            <v>1</v>
          </cell>
          <cell r="BF3418">
            <v>4</v>
          </cell>
          <cell r="BG3418">
            <v>4.4000000000000004</v>
          </cell>
          <cell r="BH3418">
            <v>4.4000000000000004</v>
          </cell>
          <cell r="BI3418">
            <v>2</v>
          </cell>
          <cell r="BJ3418">
            <v>1</v>
          </cell>
        </row>
        <row r="3419">
          <cell r="D3419" t="str">
            <v>Vysoká škola medzinárodného podnikania ISM Slovakia v Prešove</v>
          </cell>
          <cell r="E3419">
            <v>0</v>
          </cell>
          <cell r="AN3419">
            <v>10</v>
          </cell>
          <cell r="AO3419">
            <v>10</v>
          </cell>
          <cell r="AP3419">
            <v>0</v>
          </cell>
          <cell r="AQ3419">
            <v>0</v>
          </cell>
          <cell r="AR3419">
            <v>10</v>
          </cell>
          <cell r="BF3419">
            <v>15</v>
          </cell>
          <cell r="BG3419">
            <v>15</v>
          </cell>
          <cell r="BH3419">
            <v>15</v>
          </cell>
          <cell r="BI3419">
            <v>10</v>
          </cell>
          <cell r="BJ3419">
            <v>0</v>
          </cell>
        </row>
        <row r="3420">
          <cell r="D3420" t="str">
            <v>Univerzita Komenského v Bratislave</v>
          </cell>
          <cell r="E3420" t="str">
            <v>Pedagogická fakulta</v>
          </cell>
          <cell r="AN3420">
            <v>6</v>
          </cell>
          <cell r="AO3420">
            <v>7</v>
          </cell>
          <cell r="AP3420">
            <v>0</v>
          </cell>
          <cell r="AQ3420">
            <v>0</v>
          </cell>
          <cell r="AR3420">
            <v>6</v>
          </cell>
          <cell r="BF3420">
            <v>9</v>
          </cell>
          <cell r="BG3420">
            <v>19.349999999999998</v>
          </cell>
          <cell r="BH3420">
            <v>19.349999999999998</v>
          </cell>
          <cell r="BI3420">
            <v>7</v>
          </cell>
          <cell r="BJ3420">
            <v>0</v>
          </cell>
        </row>
        <row r="3421">
          <cell r="D3421" t="str">
            <v>Univerzita Konštantína Filozofa v Nitre</v>
          </cell>
          <cell r="E3421" t="str">
            <v>Filozofická fakulta</v>
          </cell>
          <cell r="AN3421">
            <v>4</v>
          </cell>
          <cell r="AO3421">
            <v>0</v>
          </cell>
          <cell r="AP3421">
            <v>0</v>
          </cell>
          <cell r="AQ3421">
            <v>0</v>
          </cell>
          <cell r="AR3421">
            <v>4</v>
          </cell>
          <cell r="BF3421">
            <v>16</v>
          </cell>
          <cell r="BG3421">
            <v>17.600000000000001</v>
          </cell>
          <cell r="BH3421">
            <v>17.600000000000001</v>
          </cell>
          <cell r="BI3421">
            <v>4</v>
          </cell>
          <cell r="BJ3421">
            <v>4</v>
          </cell>
        </row>
        <row r="3422">
          <cell r="D3422" t="str">
            <v>Univerzita Konštantína Filozofa v Nitre</v>
          </cell>
          <cell r="E3422" t="str">
            <v>Filozofická fakulta</v>
          </cell>
          <cell r="AN3422">
            <v>0</v>
          </cell>
          <cell r="AO3422">
            <v>0</v>
          </cell>
          <cell r="AP3422">
            <v>0</v>
          </cell>
          <cell r="AQ3422">
            <v>0</v>
          </cell>
          <cell r="AR3422">
            <v>0</v>
          </cell>
          <cell r="BF3422">
            <v>0</v>
          </cell>
          <cell r="BG3422">
            <v>0</v>
          </cell>
          <cell r="BH3422">
            <v>0</v>
          </cell>
          <cell r="BI3422">
            <v>8</v>
          </cell>
          <cell r="BJ3422">
            <v>0</v>
          </cell>
        </row>
        <row r="3423">
          <cell r="D3423" t="str">
            <v>Univerzita Komenského v Bratislave</v>
          </cell>
          <cell r="E3423" t="str">
            <v>Fakulta sociálnych a ekonomických vied</v>
          </cell>
          <cell r="AN3423">
            <v>0</v>
          </cell>
          <cell r="AO3423">
            <v>0</v>
          </cell>
          <cell r="AP3423">
            <v>0</v>
          </cell>
          <cell r="AQ3423">
            <v>0</v>
          </cell>
          <cell r="AR3423">
            <v>0</v>
          </cell>
          <cell r="BF3423">
            <v>0</v>
          </cell>
          <cell r="BG3423">
            <v>0</v>
          </cell>
          <cell r="BH3423">
            <v>0</v>
          </cell>
          <cell r="BI3423">
            <v>3</v>
          </cell>
          <cell r="BJ3423">
            <v>0</v>
          </cell>
        </row>
        <row r="3424">
          <cell r="D3424" t="str">
            <v>Univerzita sv. Cyrila a Metoda v Trnave</v>
          </cell>
          <cell r="E3424" t="str">
            <v>Fakulta sociálnych vied</v>
          </cell>
          <cell r="AN3424">
            <v>30</v>
          </cell>
          <cell r="AO3424">
            <v>35</v>
          </cell>
          <cell r="AP3424">
            <v>0</v>
          </cell>
          <cell r="AQ3424">
            <v>0</v>
          </cell>
          <cell r="AR3424">
            <v>30</v>
          </cell>
          <cell r="BF3424">
            <v>21</v>
          </cell>
          <cell r="BG3424">
            <v>21</v>
          </cell>
          <cell r="BH3424">
            <v>21</v>
          </cell>
          <cell r="BI3424">
            <v>35</v>
          </cell>
          <cell r="BJ3424">
            <v>0</v>
          </cell>
        </row>
        <row r="3425">
          <cell r="D3425" t="str">
            <v>Univerzita sv. Cyrila a Metoda v Trnave</v>
          </cell>
          <cell r="E3425" t="str">
            <v>Fakulta sociálnych vied</v>
          </cell>
          <cell r="AN3425">
            <v>25</v>
          </cell>
          <cell r="AO3425">
            <v>29</v>
          </cell>
          <cell r="AP3425">
            <v>0</v>
          </cell>
          <cell r="AQ3425">
            <v>0</v>
          </cell>
          <cell r="AR3425">
            <v>25</v>
          </cell>
          <cell r="BF3425">
            <v>37.5</v>
          </cell>
          <cell r="BG3425">
            <v>37.5</v>
          </cell>
          <cell r="BH3425">
            <v>37.5</v>
          </cell>
          <cell r="BI3425">
            <v>29</v>
          </cell>
          <cell r="BJ3425">
            <v>0</v>
          </cell>
        </row>
        <row r="3426">
          <cell r="D3426" t="str">
            <v>Univerzita sv. Cyrila a Metoda v Trnave</v>
          </cell>
          <cell r="E3426" t="str">
            <v>Fakulta sociálnych vied</v>
          </cell>
          <cell r="AN3426">
            <v>7</v>
          </cell>
          <cell r="AO3426">
            <v>0</v>
          </cell>
          <cell r="AP3426">
            <v>0</v>
          </cell>
          <cell r="AQ3426">
            <v>0</v>
          </cell>
          <cell r="AR3426">
            <v>7</v>
          </cell>
          <cell r="BF3426">
            <v>28</v>
          </cell>
          <cell r="BG3426">
            <v>30.800000000000004</v>
          </cell>
          <cell r="BH3426">
            <v>30.800000000000004</v>
          </cell>
          <cell r="BI3426">
            <v>8</v>
          </cell>
          <cell r="BJ3426">
            <v>7</v>
          </cell>
        </row>
        <row r="3427">
          <cell r="D3427" t="str">
            <v>Univerzita Konštantína Filozofa v Nitre</v>
          </cell>
          <cell r="E3427" t="str">
            <v>Filozofická fakulta</v>
          </cell>
          <cell r="AN3427">
            <v>0</v>
          </cell>
          <cell r="AO3427">
            <v>0</v>
          </cell>
          <cell r="AP3427">
            <v>0</v>
          </cell>
          <cell r="AQ3427">
            <v>0</v>
          </cell>
          <cell r="AR3427">
            <v>0</v>
          </cell>
          <cell r="BF3427">
            <v>0</v>
          </cell>
          <cell r="BG3427">
            <v>0</v>
          </cell>
          <cell r="BH3427">
            <v>0</v>
          </cell>
          <cell r="BI3427">
            <v>2</v>
          </cell>
          <cell r="BJ3427">
            <v>0</v>
          </cell>
        </row>
        <row r="3428">
          <cell r="D3428" t="str">
            <v>Univerzita Komenského v Bratislave</v>
          </cell>
          <cell r="E3428" t="str">
            <v>Fakulta telesnej výchovy a športu</v>
          </cell>
          <cell r="AN3428">
            <v>20</v>
          </cell>
          <cell r="AO3428">
            <v>20</v>
          </cell>
          <cell r="AP3428">
            <v>0</v>
          </cell>
          <cell r="AQ3428">
            <v>0</v>
          </cell>
          <cell r="AR3428">
            <v>20</v>
          </cell>
          <cell r="BF3428">
            <v>30</v>
          </cell>
          <cell r="BG3428">
            <v>35.699999999999996</v>
          </cell>
          <cell r="BH3428">
            <v>35.699999999999996</v>
          </cell>
          <cell r="BI3428">
            <v>20</v>
          </cell>
          <cell r="BJ3428">
            <v>0</v>
          </cell>
        </row>
        <row r="3429">
          <cell r="D3429" t="str">
            <v>Univerzita Pavla Jozefa Šafárika v Košiciach</v>
          </cell>
          <cell r="E3429" t="str">
            <v>Filozofická fakulta</v>
          </cell>
          <cell r="AN3429">
            <v>7</v>
          </cell>
          <cell r="AO3429">
            <v>8</v>
          </cell>
          <cell r="AP3429">
            <v>0</v>
          </cell>
          <cell r="AQ3429">
            <v>0</v>
          </cell>
          <cell r="AR3429">
            <v>7</v>
          </cell>
          <cell r="BF3429">
            <v>4.8999999999999995</v>
          </cell>
          <cell r="BG3429">
            <v>5.365499999999999</v>
          </cell>
          <cell r="BH3429">
            <v>4.4667106598984763</v>
          </cell>
          <cell r="BI3429">
            <v>8</v>
          </cell>
          <cell r="BJ3429">
            <v>0</v>
          </cell>
        </row>
        <row r="3430">
          <cell r="D3430" t="str">
            <v>Trnavská univerzita v Trnave</v>
          </cell>
          <cell r="E3430" t="str">
            <v>Teologická fakulta</v>
          </cell>
          <cell r="AN3430">
            <v>2</v>
          </cell>
          <cell r="AO3430">
            <v>2</v>
          </cell>
          <cell r="AP3430">
            <v>0</v>
          </cell>
          <cell r="AQ3430">
            <v>0</v>
          </cell>
          <cell r="AR3430">
            <v>2</v>
          </cell>
          <cell r="BF3430">
            <v>3</v>
          </cell>
          <cell r="BG3430">
            <v>3</v>
          </cell>
          <cell r="BH3430">
            <v>2</v>
          </cell>
          <cell r="BI3430">
            <v>2</v>
          </cell>
          <cell r="BJ3430">
            <v>0</v>
          </cell>
        </row>
        <row r="3431">
          <cell r="D3431" t="str">
            <v>Trnavská univerzita v Trnave</v>
          </cell>
          <cell r="E3431" t="str">
            <v>Teologická fakulta</v>
          </cell>
          <cell r="AN3431">
            <v>1</v>
          </cell>
          <cell r="AO3431">
            <v>1</v>
          </cell>
          <cell r="AP3431">
            <v>0</v>
          </cell>
          <cell r="AQ3431">
            <v>0</v>
          </cell>
          <cell r="AR3431">
            <v>1</v>
          </cell>
          <cell r="BF3431">
            <v>0.7</v>
          </cell>
          <cell r="BG3431">
            <v>0.7</v>
          </cell>
          <cell r="BH3431">
            <v>0.66666666666666663</v>
          </cell>
          <cell r="BI3431">
            <v>1</v>
          </cell>
          <cell r="BJ3431">
            <v>0</v>
          </cell>
        </row>
        <row r="3432">
          <cell r="D3432" t="str">
            <v>Univerzita Pavla Jozefa Šafárika v Košiciach</v>
          </cell>
          <cell r="E3432" t="str">
            <v>Prírodovedecká fakulta</v>
          </cell>
          <cell r="AN3432">
            <v>2</v>
          </cell>
          <cell r="AO3432">
            <v>2</v>
          </cell>
          <cell r="AP3432">
            <v>2</v>
          </cell>
          <cell r="AQ3432">
            <v>2</v>
          </cell>
          <cell r="AR3432">
            <v>2</v>
          </cell>
          <cell r="BF3432">
            <v>3</v>
          </cell>
          <cell r="BG3432">
            <v>3.96</v>
          </cell>
          <cell r="BH3432">
            <v>3.96</v>
          </cell>
          <cell r="BI3432">
            <v>2</v>
          </cell>
          <cell r="BJ3432">
            <v>0</v>
          </cell>
        </row>
        <row r="3433">
          <cell r="D3433" t="str">
            <v>Univerzita Pavla Jozefa Šafárika v Košiciach</v>
          </cell>
          <cell r="E3433" t="str">
            <v>Prírodovedecká fakulta</v>
          </cell>
          <cell r="AN3433">
            <v>0.5</v>
          </cell>
          <cell r="AO3433">
            <v>0.5</v>
          </cell>
          <cell r="AP3433">
            <v>0.5</v>
          </cell>
          <cell r="AQ3433">
            <v>0.5</v>
          </cell>
          <cell r="AR3433">
            <v>0.5</v>
          </cell>
          <cell r="BF3433">
            <v>0.75</v>
          </cell>
          <cell r="BG3433">
            <v>0.89249999999999996</v>
          </cell>
          <cell r="BH3433">
            <v>0.89249999999999996</v>
          </cell>
          <cell r="BI3433">
            <v>0.5</v>
          </cell>
          <cell r="BJ3433">
            <v>0</v>
          </cell>
        </row>
        <row r="3434">
          <cell r="D3434" t="str">
            <v>Univerzita Pavla Jozefa Šafárika v Košiciach</v>
          </cell>
          <cell r="E3434" t="str">
            <v>Prírodovedecká fakulta</v>
          </cell>
          <cell r="AN3434">
            <v>2</v>
          </cell>
          <cell r="AO3434">
            <v>3</v>
          </cell>
          <cell r="AP3434">
            <v>3</v>
          </cell>
          <cell r="AQ3434">
            <v>2</v>
          </cell>
          <cell r="AR3434">
            <v>2</v>
          </cell>
          <cell r="BF3434">
            <v>1.4</v>
          </cell>
          <cell r="BG3434">
            <v>1.9599999999999997</v>
          </cell>
          <cell r="BH3434">
            <v>1.9599999999999997</v>
          </cell>
          <cell r="BI3434">
            <v>3</v>
          </cell>
          <cell r="BJ3434">
            <v>0</v>
          </cell>
        </row>
        <row r="3435">
          <cell r="D3435" t="str">
            <v>Univerzita Pavla Jozefa Šafárika v Košiciach</v>
          </cell>
          <cell r="E3435" t="str">
            <v>Prírodovedecká fakulta</v>
          </cell>
          <cell r="AN3435">
            <v>6</v>
          </cell>
          <cell r="AO3435">
            <v>6</v>
          </cell>
          <cell r="AP3435">
            <v>6</v>
          </cell>
          <cell r="AQ3435">
            <v>6</v>
          </cell>
          <cell r="AR3435">
            <v>6</v>
          </cell>
          <cell r="BF3435">
            <v>4.1999999999999993</v>
          </cell>
          <cell r="BG3435">
            <v>6.2159999999999993</v>
          </cell>
          <cell r="BH3435">
            <v>6.2159999999999993</v>
          </cell>
          <cell r="BI3435">
            <v>6</v>
          </cell>
          <cell r="BJ3435">
            <v>0</v>
          </cell>
        </row>
        <row r="3436">
          <cell r="D3436" t="str">
            <v>Univerzita Pavla Jozefa Šafárika v Košiciach</v>
          </cell>
          <cell r="E3436" t="str">
            <v>Prírodovedecká fakulta</v>
          </cell>
          <cell r="AN3436">
            <v>1</v>
          </cell>
          <cell r="AO3436">
            <v>1</v>
          </cell>
          <cell r="AP3436">
            <v>1</v>
          </cell>
          <cell r="AQ3436">
            <v>1</v>
          </cell>
          <cell r="AR3436">
            <v>1</v>
          </cell>
          <cell r="BF3436">
            <v>0.7</v>
          </cell>
          <cell r="BG3436">
            <v>1.036</v>
          </cell>
          <cell r="BH3436">
            <v>1.003625</v>
          </cell>
          <cell r="BI3436">
            <v>1</v>
          </cell>
          <cell r="BJ3436">
            <v>0</v>
          </cell>
        </row>
        <row r="3437">
          <cell r="D3437" t="str">
            <v>Univerzita Pavla Jozefa Šafárika v Košiciach</v>
          </cell>
          <cell r="E3437" t="str">
            <v>Prírodovedecká fakulta</v>
          </cell>
          <cell r="AN3437">
            <v>2</v>
          </cell>
          <cell r="AO3437">
            <v>2</v>
          </cell>
          <cell r="AP3437">
            <v>0</v>
          </cell>
          <cell r="AQ3437">
            <v>0</v>
          </cell>
          <cell r="AR3437">
            <v>2</v>
          </cell>
          <cell r="BF3437">
            <v>1.4</v>
          </cell>
          <cell r="BG3437">
            <v>2.0720000000000001</v>
          </cell>
          <cell r="BH3437">
            <v>1.9185185185185185</v>
          </cell>
          <cell r="BI3437">
            <v>2</v>
          </cell>
          <cell r="BJ3437">
            <v>0</v>
          </cell>
        </row>
        <row r="3438">
          <cell r="D3438" t="str">
            <v>Univerzita Pavla Jozefa Šafárika v Košiciach</v>
          </cell>
          <cell r="E3438" t="str">
            <v>Prírodovedecká fakulta</v>
          </cell>
          <cell r="AN3438">
            <v>1</v>
          </cell>
          <cell r="AO3438">
            <v>1</v>
          </cell>
          <cell r="AP3438">
            <v>1</v>
          </cell>
          <cell r="AQ3438">
            <v>1</v>
          </cell>
          <cell r="AR3438">
            <v>1</v>
          </cell>
          <cell r="BF3438">
            <v>0.7</v>
          </cell>
          <cell r="BG3438">
            <v>1.036</v>
          </cell>
          <cell r="BH3438">
            <v>1.036</v>
          </cell>
          <cell r="BI3438">
            <v>1</v>
          </cell>
          <cell r="BJ3438">
            <v>0</v>
          </cell>
        </row>
        <row r="3439">
          <cell r="D3439" t="str">
            <v>Univerzita Pavla Jozefa Šafárika v Košiciach</v>
          </cell>
          <cell r="E3439" t="str">
            <v>Prírodovedecká fakulta</v>
          </cell>
          <cell r="AN3439">
            <v>1</v>
          </cell>
          <cell r="AO3439">
            <v>1</v>
          </cell>
          <cell r="AP3439">
            <v>0</v>
          </cell>
          <cell r="AQ3439">
            <v>0</v>
          </cell>
          <cell r="AR3439">
            <v>1</v>
          </cell>
          <cell r="BF3439">
            <v>0.7</v>
          </cell>
          <cell r="BG3439">
            <v>1.036</v>
          </cell>
          <cell r="BH3439">
            <v>0.8201666666666666</v>
          </cell>
          <cell r="BI3439">
            <v>1</v>
          </cell>
          <cell r="BJ3439">
            <v>0</v>
          </cell>
        </row>
        <row r="3440">
          <cell r="D3440" t="str">
            <v>Univerzita Konštantína Filozofa v Nitre</v>
          </cell>
          <cell r="E3440" t="str">
            <v>Pedagogická fakulta</v>
          </cell>
          <cell r="AN3440">
            <v>7</v>
          </cell>
          <cell r="AO3440">
            <v>7</v>
          </cell>
          <cell r="AP3440">
            <v>0</v>
          </cell>
          <cell r="AQ3440">
            <v>0</v>
          </cell>
          <cell r="AR3440">
            <v>7</v>
          </cell>
          <cell r="BF3440">
            <v>10.5</v>
          </cell>
          <cell r="BG3440">
            <v>11.445</v>
          </cell>
          <cell r="BH3440">
            <v>10.892482758620691</v>
          </cell>
          <cell r="BI3440">
            <v>7</v>
          </cell>
          <cell r="BJ3440">
            <v>0</v>
          </cell>
        </row>
        <row r="3441">
          <cell r="D3441" t="str">
            <v>Univerzita Konštantína Filozofa v Nitre</v>
          </cell>
          <cell r="E3441" t="str">
            <v>Pedagogická fakulta</v>
          </cell>
          <cell r="AN3441">
            <v>1</v>
          </cell>
          <cell r="AO3441">
            <v>0</v>
          </cell>
          <cell r="AP3441">
            <v>0</v>
          </cell>
          <cell r="AQ3441">
            <v>0</v>
          </cell>
          <cell r="AR3441">
            <v>1</v>
          </cell>
          <cell r="BF3441">
            <v>4</v>
          </cell>
          <cell r="BG3441">
            <v>4.4000000000000004</v>
          </cell>
          <cell r="BH3441">
            <v>2.2000000000000002</v>
          </cell>
          <cell r="BI3441">
            <v>1</v>
          </cell>
          <cell r="BJ3441">
            <v>1</v>
          </cell>
        </row>
        <row r="3442">
          <cell r="D3442" t="str">
            <v>Univerzita Konštantína Filozofa v Nitre</v>
          </cell>
          <cell r="E3442" t="str">
            <v>Pedagogická fakulta</v>
          </cell>
          <cell r="AN3442">
            <v>0</v>
          </cell>
          <cell r="AO3442">
            <v>0</v>
          </cell>
          <cell r="AP3442">
            <v>0</v>
          </cell>
          <cell r="AQ3442">
            <v>0</v>
          </cell>
          <cell r="AR3442">
            <v>0</v>
          </cell>
          <cell r="BF3442">
            <v>0</v>
          </cell>
          <cell r="BG3442">
            <v>0</v>
          </cell>
          <cell r="BH3442">
            <v>0</v>
          </cell>
          <cell r="BI3442">
            <v>1</v>
          </cell>
          <cell r="BJ3442">
            <v>0</v>
          </cell>
        </row>
        <row r="3443">
          <cell r="D3443" t="str">
            <v>Univerzita Konštantína Filozofa v Nitre</v>
          </cell>
          <cell r="E3443" t="str">
            <v>Pedagogická fakulta</v>
          </cell>
          <cell r="AN3443">
            <v>0</v>
          </cell>
          <cell r="AO3443">
            <v>0</v>
          </cell>
          <cell r="AP3443">
            <v>0</v>
          </cell>
          <cell r="AQ3443">
            <v>0</v>
          </cell>
          <cell r="AR3443">
            <v>0</v>
          </cell>
          <cell r="BF3443">
            <v>0</v>
          </cell>
          <cell r="BG3443">
            <v>0</v>
          </cell>
          <cell r="BH3443">
            <v>0</v>
          </cell>
          <cell r="BI3443">
            <v>1</v>
          </cell>
          <cell r="BJ3443">
            <v>0</v>
          </cell>
        </row>
        <row r="3444">
          <cell r="D3444" t="str">
            <v>Univerzita Mateja Bela v Banskej Bystrici</v>
          </cell>
          <cell r="E3444" t="str">
            <v>Pedagogická fakulta</v>
          </cell>
          <cell r="AN3444">
            <v>0</v>
          </cell>
          <cell r="AO3444">
            <v>0</v>
          </cell>
          <cell r="AP3444">
            <v>0</v>
          </cell>
          <cell r="AQ3444">
            <v>0</v>
          </cell>
          <cell r="AR3444">
            <v>0</v>
          </cell>
          <cell r="BF3444">
            <v>0</v>
          </cell>
          <cell r="BG3444">
            <v>0</v>
          </cell>
          <cell r="BH3444">
            <v>0</v>
          </cell>
          <cell r="BI3444">
            <v>2</v>
          </cell>
          <cell r="BJ3444">
            <v>0</v>
          </cell>
        </row>
        <row r="3445">
          <cell r="D3445" t="str">
            <v>Univerzita Mateja Bela v Banskej Bystrici</v>
          </cell>
          <cell r="E3445" t="str">
            <v>Pedagogická fakulta</v>
          </cell>
          <cell r="AN3445">
            <v>0.5</v>
          </cell>
          <cell r="AO3445">
            <v>0.5</v>
          </cell>
          <cell r="AP3445">
            <v>0</v>
          </cell>
          <cell r="AQ3445">
            <v>0</v>
          </cell>
          <cell r="AR3445">
            <v>0.5</v>
          </cell>
          <cell r="BF3445">
            <v>0.75</v>
          </cell>
          <cell r="BG3445">
            <v>0.89249999999999996</v>
          </cell>
          <cell r="BH3445">
            <v>0.76500000000000001</v>
          </cell>
          <cell r="BI3445">
            <v>0.5</v>
          </cell>
          <cell r="BJ3445">
            <v>0</v>
          </cell>
        </row>
        <row r="3446">
          <cell r="D3446" t="str">
            <v>Univerzita Mateja Bela v Banskej Bystrici</v>
          </cell>
          <cell r="E3446" t="str">
            <v>Fakulta politických vied a medzinárodných vzťahov</v>
          </cell>
          <cell r="AN3446">
            <v>0</v>
          </cell>
          <cell r="AO3446">
            <v>4</v>
          </cell>
          <cell r="AP3446">
            <v>0</v>
          </cell>
          <cell r="AQ3446">
            <v>0</v>
          </cell>
          <cell r="AR3446">
            <v>0</v>
          </cell>
          <cell r="BF3446">
            <v>0</v>
          </cell>
          <cell r="BG3446">
            <v>0</v>
          </cell>
          <cell r="BH3446">
            <v>0</v>
          </cell>
          <cell r="BI3446">
            <v>4</v>
          </cell>
          <cell r="BJ3446">
            <v>0</v>
          </cell>
        </row>
        <row r="3447">
          <cell r="D3447" t="str">
            <v>Univerzita Mateja Bela v Banskej Bystrici</v>
          </cell>
          <cell r="E3447" t="str">
            <v>Ekonomická fakulta</v>
          </cell>
          <cell r="AN3447">
            <v>0</v>
          </cell>
          <cell r="AO3447">
            <v>0</v>
          </cell>
          <cell r="AP3447">
            <v>0</v>
          </cell>
          <cell r="AQ3447">
            <v>0</v>
          </cell>
          <cell r="AR3447">
            <v>0</v>
          </cell>
          <cell r="BF3447">
            <v>0</v>
          </cell>
          <cell r="BG3447">
            <v>0</v>
          </cell>
          <cell r="BH3447">
            <v>0</v>
          </cell>
          <cell r="BI3447">
            <v>1</v>
          </cell>
          <cell r="BJ3447">
            <v>0</v>
          </cell>
        </row>
        <row r="3448">
          <cell r="D3448" t="str">
            <v>Univerzita Pavla Jozefa Šafárika v Košiciach</v>
          </cell>
          <cell r="E3448" t="str">
            <v>Lekárska fakulta</v>
          </cell>
          <cell r="AN3448">
            <v>13</v>
          </cell>
          <cell r="AO3448">
            <v>13</v>
          </cell>
          <cell r="AP3448">
            <v>0</v>
          </cell>
          <cell r="AQ3448">
            <v>0</v>
          </cell>
          <cell r="AR3448">
            <v>13</v>
          </cell>
          <cell r="BF3448">
            <v>19.5</v>
          </cell>
          <cell r="BG3448">
            <v>41.924999999999997</v>
          </cell>
          <cell r="BH3448">
            <v>39.220161290322579</v>
          </cell>
          <cell r="BI3448">
            <v>13</v>
          </cell>
          <cell r="BJ3448">
            <v>0</v>
          </cell>
        </row>
        <row r="3449">
          <cell r="D3449" t="str">
            <v>Univerzita Mateja Bela v Banskej Bystrici</v>
          </cell>
          <cell r="E3449" t="str">
            <v>Filozofická fakulta</v>
          </cell>
          <cell r="AN3449">
            <v>1.5</v>
          </cell>
          <cell r="AO3449">
            <v>2</v>
          </cell>
          <cell r="AP3449">
            <v>0</v>
          </cell>
          <cell r="AQ3449">
            <v>0</v>
          </cell>
          <cell r="AR3449">
            <v>1.5</v>
          </cell>
          <cell r="BF3449">
            <v>1.0499999999999998</v>
          </cell>
          <cell r="BG3449">
            <v>1.5749999999999997</v>
          </cell>
          <cell r="BH3449">
            <v>1.5749999999999997</v>
          </cell>
          <cell r="BI3449">
            <v>2</v>
          </cell>
          <cell r="BJ3449">
            <v>0</v>
          </cell>
        </row>
        <row r="3450">
          <cell r="D3450" t="str">
            <v>Univerzita Mateja Bela v Banskej Bystrici</v>
          </cell>
          <cell r="E3450" t="str">
            <v>Filozofická fakulta</v>
          </cell>
          <cell r="AN3450">
            <v>0</v>
          </cell>
          <cell r="AO3450">
            <v>0</v>
          </cell>
          <cell r="AP3450">
            <v>0</v>
          </cell>
          <cell r="AQ3450">
            <v>0</v>
          </cell>
          <cell r="AR3450">
            <v>0</v>
          </cell>
          <cell r="BF3450">
            <v>0</v>
          </cell>
          <cell r="BG3450">
            <v>0</v>
          </cell>
          <cell r="BH3450">
            <v>0</v>
          </cell>
          <cell r="BI3450">
            <v>1</v>
          </cell>
          <cell r="BJ3450">
            <v>0</v>
          </cell>
        </row>
        <row r="3451">
          <cell r="D3451" t="str">
            <v>Univerzita Mateja Bela v Banskej Bystrici</v>
          </cell>
          <cell r="E3451" t="str">
            <v>Filozofická fakulta</v>
          </cell>
          <cell r="AN3451">
            <v>6</v>
          </cell>
          <cell r="AO3451">
            <v>6</v>
          </cell>
          <cell r="AP3451">
            <v>0</v>
          </cell>
          <cell r="AQ3451">
            <v>0</v>
          </cell>
          <cell r="AR3451">
            <v>6</v>
          </cell>
          <cell r="BF3451">
            <v>9</v>
          </cell>
          <cell r="BG3451">
            <v>9.36</v>
          </cell>
          <cell r="BH3451">
            <v>8.2659740259740246</v>
          </cell>
          <cell r="BI3451">
            <v>6</v>
          </cell>
          <cell r="BJ3451">
            <v>0</v>
          </cell>
        </row>
        <row r="3452">
          <cell r="D3452" t="str">
            <v>Univerzita Mateja Bela v Banskej Bystrici</v>
          </cell>
          <cell r="E3452" t="str">
            <v>Filozofická fakulta</v>
          </cell>
          <cell r="AN3452">
            <v>3</v>
          </cell>
          <cell r="AO3452">
            <v>3</v>
          </cell>
          <cell r="AP3452">
            <v>0</v>
          </cell>
          <cell r="AQ3452">
            <v>0</v>
          </cell>
          <cell r="AR3452">
            <v>3</v>
          </cell>
          <cell r="BF3452">
            <v>4.5</v>
          </cell>
          <cell r="BG3452">
            <v>5.625</v>
          </cell>
          <cell r="BH3452">
            <v>4.9675324675324672</v>
          </cell>
          <cell r="BI3452">
            <v>3</v>
          </cell>
          <cell r="BJ3452">
            <v>0</v>
          </cell>
        </row>
        <row r="3453">
          <cell r="D3453" t="str">
            <v>Univerzita Mateja Bela v Banskej Bystrici</v>
          </cell>
          <cell r="E3453" t="str">
            <v>Filozofická fakulta</v>
          </cell>
          <cell r="AN3453">
            <v>4</v>
          </cell>
          <cell r="AO3453">
            <v>4</v>
          </cell>
          <cell r="AP3453">
            <v>0</v>
          </cell>
          <cell r="AQ3453">
            <v>0</v>
          </cell>
          <cell r="AR3453">
            <v>4</v>
          </cell>
          <cell r="BF3453">
            <v>6</v>
          </cell>
          <cell r="BG3453">
            <v>9</v>
          </cell>
          <cell r="BH3453">
            <v>9</v>
          </cell>
          <cell r="BI3453">
            <v>4</v>
          </cell>
          <cell r="BJ3453">
            <v>0</v>
          </cell>
        </row>
        <row r="3454">
          <cell r="D3454" t="str">
            <v>Univerzita Mateja Bela v Banskej Bystrici</v>
          </cell>
          <cell r="E3454" t="str">
            <v>Filozofická fakulta</v>
          </cell>
          <cell r="AN3454">
            <v>12</v>
          </cell>
          <cell r="AO3454">
            <v>12</v>
          </cell>
          <cell r="AP3454">
            <v>0</v>
          </cell>
          <cell r="AQ3454">
            <v>0</v>
          </cell>
          <cell r="AR3454">
            <v>12</v>
          </cell>
          <cell r="BF3454">
            <v>18</v>
          </cell>
          <cell r="BG3454">
            <v>18</v>
          </cell>
          <cell r="BH3454">
            <v>9</v>
          </cell>
          <cell r="BI3454">
            <v>12</v>
          </cell>
          <cell r="BJ3454">
            <v>0</v>
          </cell>
        </row>
        <row r="3455">
          <cell r="D3455" t="str">
            <v>Univerzita Mateja Bela v Banskej Bystrici</v>
          </cell>
          <cell r="E3455" t="str">
            <v>Filozofická fakulta</v>
          </cell>
          <cell r="AN3455">
            <v>2</v>
          </cell>
          <cell r="AO3455">
            <v>2</v>
          </cell>
          <cell r="AP3455">
            <v>0</v>
          </cell>
          <cell r="AQ3455">
            <v>0</v>
          </cell>
          <cell r="AR3455">
            <v>2</v>
          </cell>
          <cell r="BF3455">
            <v>3</v>
          </cell>
          <cell r="BG3455">
            <v>3.75</v>
          </cell>
          <cell r="BH3455">
            <v>3.3116883116883113</v>
          </cell>
          <cell r="BI3455">
            <v>2</v>
          </cell>
          <cell r="BJ3455">
            <v>0</v>
          </cell>
        </row>
        <row r="3456">
          <cell r="D3456" t="str">
            <v>Univerzita Mateja Bela v Banskej Bystrici</v>
          </cell>
          <cell r="E3456" t="str">
            <v>Filozofická fakulta</v>
          </cell>
          <cell r="AN3456">
            <v>2</v>
          </cell>
          <cell r="AO3456">
            <v>2</v>
          </cell>
          <cell r="AP3456">
            <v>0</v>
          </cell>
          <cell r="AQ3456">
            <v>0</v>
          </cell>
          <cell r="AR3456">
            <v>2</v>
          </cell>
          <cell r="BF3456">
            <v>3</v>
          </cell>
          <cell r="BG3456">
            <v>3.75</v>
          </cell>
          <cell r="BH3456">
            <v>3.3116883116883113</v>
          </cell>
          <cell r="BI3456">
            <v>2</v>
          </cell>
          <cell r="BJ3456">
            <v>0</v>
          </cell>
        </row>
        <row r="3457">
          <cell r="D3457" t="str">
            <v>Univerzita Mateja Bela v Banskej Bystrici</v>
          </cell>
          <cell r="E3457" t="str">
            <v>Filozofická fakulta</v>
          </cell>
          <cell r="AN3457">
            <v>2</v>
          </cell>
          <cell r="AO3457">
            <v>2</v>
          </cell>
          <cell r="AP3457">
            <v>0</v>
          </cell>
          <cell r="AQ3457">
            <v>0</v>
          </cell>
          <cell r="AR3457">
            <v>2</v>
          </cell>
          <cell r="BF3457">
            <v>3</v>
          </cell>
          <cell r="BG3457">
            <v>3.75</v>
          </cell>
          <cell r="BH3457">
            <v>3.3116883116883113</v>
          </cell>
          <cell r="BI3457">
            <v>2</v>
          </cell>
          <cell r="BJ3457">
            <v>0</v>
          </cell>
        </row>
        <row r="3458">
          <cell r="D3458" t="str">
            <v>Univerzita Mateja Bela v Banskej Bystrici</v>
          </cell>
          <cell r="E3458" t="str">
            <v>Filozofická fakulta</v>
          </cell>
          <cell r="AN3458">
            <v>0</v>
          </cell>
          <cell r="AO3458">
            <v>0</v>
          </cell>
          <cell r="AP3458">
            <v>0</v>
          </cell>
          <cell r="AQ3458">
            <v>0</v>
          </cell>
          <cell r="AR3458">
            <v>0</v>
          </cell>
          <cell r="BF3458">
            <v>0</v>
          </cell>
          <cell r="BG3458">
            <v>0</v>
          </cell>
          <cell r="BH3458">
            <v>0</v>
          </cell>
          <cell r="BI3458">
            <v>1</v>
          </cell>
          <cell r="BJ3458">
            <v>0</v>
          </cell>
        </row>
        <row r="3459">
          <cell r="D3459" t="str">
            <v>Univerzita Mateja Bela v Banskej Bystrici</v>
          </cell>
          <cell r="E3459" t="str">
            <v>Filozofická fakulta</v>
          </cell>
          <cell r="AN3459">
            <v>1</v>
          </cell>
          <cell r="AO3459">
            <v>1</v>
          </cell>
          <cell r="AP3459">
            <v>0</v>
          </cell>
          <cell r="AQ3459">
            <v>0</v>
          </cell>
          <cell r="AR3459">
            <v>1</v>
          </cell>
          <cell r="BF3459">
            <v>1.5</v>
          </cell>
          <cell r="BG3459">
            <v>1.5</v>
          </cell>
          <cell r="BH3459">
            <v>1.2857142857142858</v>
          </cell>
          <cell r="BI3459">
            <v>1</v>
          </cell>
          <cell r="BJ3459">
            <v>0</v>
          </cell>
        </row>
        <row r="3460">
          <cell r="D3460" t="str">
            <v>Univerzita Mateja Bela v Banskej Bystrici</v>
          </cell>
          <cell r="E3460" t="str">
            <v>Filozofická fakulta</v>
          </cell>
          <cell r="AN3460">
            <v>3</v>
          </cell>
          <cell r="AO3460">
            <v>3</v>
          </cell>
          <cell r="AP3460">
            <v>0</v>
          </cell>
          <cell r="AQ3460">
            <v>0</v>
          </cell>
          <cell r="AR3460">
            <v>3</v>
          </cell>
          <cell r="BF3460">
            <v>2.0999999999999996</v>
          </cell>
          <cell r="BG3460">
            <v>2.6249999999999996</v>
          </cell>
          <cell r="BH3460">
            <v>2.4609374999999996</v>
          </cell>
          <cell r="BI3460">
            <v>3</v>
          </cell>
          <cell r="BJ3460">
            <v>0</v>
          </cell>
        </row>
        <row r="3461">
          <cell r="D3461" t="str">
            <v>Univerzita Mateja Bela v Banskej Bystrici</v>
          </cell>
          <cell r="E3461" t="str">
            <v>Filozofická fakulta</v>
          </cell>
          <cell r="AN3461">
            <v>1</v>
          </cell>
          <cell r="AO3461">
            <v>1</v>
          </cell>
          <cell r="AP3461">
            <v>0</v>
          </cell>
          <cell r="AQ3461">
            <v>0</v>
          </cell>
          <cell r="AR3461">
            <v>1</v>
          </cell>
          <cell r="BF3461">
            <v>0.7</v>
          </cell>
          <cell r="BG3461">
            <v>0.8889999999999999</v>
          </cell>
          <cell r="BH3461">
            <v>0.8889999999999999</v>
          </cell>
          <cell r="BI3461">
            <v>1</v>
          </cell>
          <cell r="BJ3461">
            <v>0</v>
          </cell>
        </row>
        <row r="3462">
          <cell r="D3462" t="str">
            <v>Univerzita Mateja Bela v Banskej Bystrici</v>
          </cell>
          <cell r="E3462" t="str">
            <v>Filozofická fakulta</v>
          </cell>
          <cell r="AN3462">
            <v>1</v>
          </cell>
          <cell r="AO3462">
            <v>1</v>
          </cell>
          <cell r="AP3462">
            <v>0</v>
          </cell>
          <cell r="AQ3462">
            <v>0</v>
          </cell>
          <cell r="AR3462">
            <v>1</v>
          </cell>
          <cell r="BF3462">
            <v>0.7</v>
          </cell>
          <cell r="BG3462">
            <v>0.7</v>
          </cell>
          <cell r="BH3462">
            <v>0.65625</v>
          </cell>
          <cell r="BI3462">
            <v>1</v>
          </cell>
          <cell r="BJ3462">
            <v>0</v>
          </cell>
        </row>
        <row r="3463">
          <cell r="D3463" t="str">
            <v>Univerzita Mateja Bela v Banskej Bystrici</v>
          </cell>
          <cell r="E3463" t="str">
            <v>Filozofická fakulta</v>
          </cell>
          <cell r="AN3463">
            <v>1</v>
          </cell>
          <cell r="AO3463">
            <v>1</v>
          </cell>
          <cell r="AP3463">
            <v>0</v>
          </cell>
          <cell r="AQ3463">
            <v>0</v>
          </cell>
          <cell r="AR3463">
            <v>1</v>
          </cell>
          <cell r="BF3463">
            <v>0.7</v>
          </cell>
          <cell r="BG3463">
            <v>0.7</v>
          </cell>
          <cell r="BH3463">
            <v>0.5444444444444444</v>
          </cell>
          <cell r="BI3463">
            <v>1</v>
          </cell>
          <cell r="BJ3463">
            <v>0</v>
          </cell>
        </row>
        <row r="3464">
          <cell r="D3464" t="str">
            <v>Univerzita Mateja Bela v Banskej Bystrici</v>
          </cell>
          <cell r="E3464" t="str">
            <v>Filozofická fakulta</v>
          </cell>
          <cell r="AN3464">
            <v>0</v>
          </cell>
          <cell r="AO3464">
            <v>0</v>
          </cell>
          <cell r="AP3464">
            <v>0</v>
          </cell>
          <cell r="AQ3464">
            <v>0</v>
          </cell>
          <cell r="AR3464">
            <v>0</v>
          </cell>
          <cell r="BF3464">
            <v>0</v>
          </cell>
          <cell r="BG3464">
            <v>0</v>
          </cell>
          <cell r="BH3464">
            <v>0</v>
          </cell>
          <cell r="BI3464">
            <v>1</v>
          </cell>
          <cell r="BJ3464">
            <v>0</v>
          </cell>
        </row>
        <row r="3465">
          <cell r="D3465" t="str">
            <v>Univerzita Mateja Bela v Banskej Bystrici</v>
          </cell>
          <cell r="E3465" t="str">
            <v>Právnická fakulta</v>
          </cell>
          <cell r="AN3465">
            <v>0</v>
          </cell>
          <cell r="AO3465">
            <v>0</v>
          </cell>
          <cell r="AP3465">
            <v>0</v>
          </cell>
          <cell r="AQ3465">
            <v>0</v>
          </cell>
          <cell r="AR3465">
            <v>0</v>
          </cell>
          <cell r="BF3465">
            <v>0</v>
          </cell>
          <cell r="BG3465">
            <v>0</v>
          </cell>
          <cell r="BH3465">
            <v>0</v>
          </cell>
          <cell r="BI3465">
            <v>11</v>
          </cell>
          <cell r="BJ3465">
            <v>0</v>
          </cell>
        </row>
        <row r="3466">
          <cell r="D3466" t="str">
            <v>Univerzita Mateja Bela v Banskej Bystrici</v>
          </cell>
          <cell r="E3466" t="str">
            <v>Právnická fakulta</v>
          </cell>
          <cell r="AN3466">
            <v>2</v>
          </cell>
          <cell r="AO3466">
            <v>0</v>
          </cell>
          <cell r="AP3466">
            <v>0</v>
          </cell>
          <cell r="AQ3466">
            <v>0</v>
          </cell>
          <cell r="AR3466">
            <v>2</v>
          </cell>
          <cell r="BF3466">
            <v>8</v>
          </cell>
          <cell r="BG3466">
            <v>8.8000000000000007</v>
          </cell>
          <cell r="BH3466">
            <v>8.8000000000000007</v>
          </cell>
          <cell r="BI3466">
            <v>2</v>
          </cell>
          <cell r="BJ3466">
            <v>2</v>
          </cell>
        </row>
        <row r="3467">
          <cell r="D3467" t="str">
            <v>Univerzita Pavla Jozefa Šafárika v Košiciach</v>
          </cell>
          <cell r="E3467" t="str">
            <v>Filozofická fakulta</v>
          </cell>
          <cell r="AN3467">
            <v>11</v>
          </cell>
          <cell r="AO3467">
            <v>14</v>
          </cell>
          <cell r="AP3467">
            <v>0</v>
          </cell>
          <cell r="AQ3467">
            <v>0</v>
          </cell>
          <cell r="AR3467">
            <v>11</v>
          </cell>
          <cell r="BF3467">
            <v>7.6999999999999993</v>
          </cell>
          <cell r="BG3467">
            <v>7.6999999999999993</v>
          </cell>
          <cell r="BH3467">
            <v>6.4101522842639591</v>
          </cell>
          <cell r="BI3467">
            <v>14</v>
          </cell>
          <cell r="BJ3467">
            <v>0</v>
          </cell>
        </row>
        <row r="3468">
          <cell r="D3468" t="str">
            <v>Univerzita Pavla Jozefa Šafárika v Košiciach</v>
          </cell>
          <cell r="E3468" t="str">
            <v>Filozofická fakulta</v>
          </cell>
          <cell r="AN3468">
            <v>0</v>
          </cell>
          <cell r="AO3468">
            <v>1</v>
          </cell>
          <cell r="AP3468">
            <v>0</v>
          </cell>
          <cell r="AQ3468">
            <v>0</v>
          </cell>
          <cell r="AR3468">
            <v>0</v>
          </cell>
          <cell r="BF3468">
            <v>0</v>
          </cell>
          <cell r="BG3468">
            <v>0</v>
          </cell>
          <cell r="BH3468">
            <v>0</v>
          </cell>
          <cell r="BI3468">
            <v>1</v>
          </cell>
          <cell r="BJ3468">
            <v>0</v>
          </cell>
        </row>
        <row r="3469">
          <cell r="D3469" t="str">
            <v>Univerzita Pavla Jozefa Šafárika v Košiciach</v>
          </cell>
          <cell r="E3469" t="str">
            <v>Filozofická fakulta</v>
          </cell>
          <cell r="AN3469">
            <v>1</v>
          </cell>
          <cell r="AO3469">
            <v>0</v>
          </cell>
          <cell r="AP3469">
            <v>0</v>
          </cell>
          <cell r="AQ3469">
            <v>0</v>
          </cell>
          <cell r="AR3469">
            <v>0</v>
          </cell>
          <cell r="BF3469">
            <v>0</v>
          </cell>
          <cell r="BG3469">
            <v>0</v>
          </cell>
          <cell r="BH3469">
            <v>0</v>
          </cell>
          <cell r="BI3469">
            <v>4</v>
          </cell>
          <cell r="BJ3469">
            <v>0</v>
          </cell>
        </row>
        <row r="3470">
          <cell r="D3470" t="str">
            <v>Univerzita Pavla Jozefa Šafárika v Košiciach</v>
          </cell>
          <cell r="E3470" t="str">
            <v>Filozofická fakulta</v>
          </cell>
          <cell r="AN3470">
            <v>4</v>
          </cell>
          <cell r="AO3470">
            <v>4</v>
          </cell>
          <cell r="AP3470">
            <v>0</v>
          </cell>
          <cell r="AQ3470">
            <v>0</v>
          </cell>
          <cell r="AR3470">
            <v>4</v>
          </cell>
          <cell r="BF3470">
            <v>2.8</v>
          </cell>
          <cell r="BG3470">
            <v>2.9119999999999999</v>
          </cell>
          <cell r="BH3470">
            <v>2.9119999999999999</v>
          </cell>
          <cell r="BI3470">
            <v>4</v>
          </cell>
          <cell r="BJ3470">
            <v>0</v>
          </cell>
        </row>
        <row r="3471">
          <cell r="D3471" t="str">
            <v>Univerzita Pavla Jozefa Šafárika v Košiciach</v>
          </cell>
          <cell r="E3471" t="str">
            <v>Filozofická fakulta</v>
          </cell>
          <cell r="AN3471">
            <v>4</v>
          </cell>
          <cell r="AO3471">
            <v>4</v>
          </cell>
          <cell r="AP3471">
            <v>0</v>
          </cell>
          <cell r="AQ3471">
            <v>0</v>
          </cell>
          <cell r="AR3471">
            <v>4</v>
          </cell>
          <cell r="BF3471">
            <v>2.8</v>
          </cell>
          <cell r="BG3471">
            <v>2.8559999999999999</v>
          </cell>
          <cell r="BH3471">
            <v>2.8559999999999999</v>
          </cell>
          <cell r="BI3471">
            <v>4</v>
          </cell>
          <cell r="BJ3471">
            <v>0</v>
          </cell>
        </row>
        <row r="3472">
          <cell r="D3472" t="str">
            <v>Univerzita Pavla Jozefa Šafárika v Košiciach</v>
          </cell>
          <cell r="E3472" t="str">
            <v>Filozofická fakulta</v>
          </cell>
          <cell r="AN3472">
            <v>3</v>
          </cell>
          <cell r="AO3472">
            <v>3</v>
          </cell>
          <cell r="AP3472">
            <v>0</v>
          </cell>
          <cell r="AQ3472">
            <v>0</v>
          </cell>
          <cell r="AR3472">
            <v>3</v>
          </cell>
          <cell r="BF3472">
            <v>2.0999999999999996</v>
          </cell>
          <cell r="BG3472">
            <v>2.0999999999999996</v>
          </cell>
          <cell r="BH3472">
            <v>1.8136363636363633</v>
          </cell>
          <cell r="BI3472">
            <v>3</v>
          </cell>
          <cell r="BJ3472">
            <v>0</v>
          </cell>
        </row>
        <row r="3473">
          <cell r="D3473" t="str">
            <v>Univerzita Pavla Jozefa Šafárika v Košiciach</v>
          </cell>
          <cell r="E3473" t="str">
            <v>Filozofická fakulta</v>
          </cell>
          <cell r="AN3473">
            <v>1</v>
          </cell>
          <cell r="AO3473">
            <v>1</v>
          </cell>
          <cell r="AP3473">
            <v>0</v>
          </cell>
          <cell r="AQ3473">
            <v>0</v>
          </cell>
          <cell r="AR3473">
            <v>1</v>
          </cell>
          <cell r="BF3473">
            <v>0.7</v>
          </cell>
          <cell r="BG3473">
            <v>0.71399999999999997</v>
          </cell>
          <cell r="BH3473">
            <v>0.61663636363636365</v>
          </cell>
          <cell r="BI3473">
            <v>1</v>
          </cell>
          <cell r="BJ3473">
            <v>0</v>
          </cell>
        </row>
        <row r="3474">
          <cell r="D3474" t="str">
            <v>Univerzita Pavla Jozefa Šafárika v Košiciach</v>
          </cell>
          <cell r="E3474" t="str">
            <v>Filozofická fakulta</v>
          </cell>
          <cell r="AN3474">
            <v>1</v>
          </cell>
          <cell r="AO3474">
            <v>1</v>
          </cell>
          <cell r="AP3474">
            <v>1</v>
          </cell>
          <cell r="AQ3474">
            <v>0</v>
          </cell>
          <cell r="AR3474">
            <v>1</v>
          </cell>
          <cell r="BF3474">
            <v>0.7</v>
          </cell>
          <cell r="BG3474">
            <v>0.82600000000000007</v>
          </cell>
          <cell r="BH3474">
            <v>0.78417721518987349</v>
          </cell>
          <cell r="BI3474">
            <v>1</v>
          </cell>
          <cell r="BJ3474">
            <v>0</v>
          </cell>
        </row>
        <row r="3475">
          <cell r="D3475" t="str">
            <v>Univerzita Pavla Jozefa Šafárika v Košiciach</v>
          </cell>
          <cell r="E3475" t="str">
            <v>Filozofická fakulta</v>
          </cell>
          <cell r="AN3475">
            <v>1</v>
          </cell>
          <cell r="AO3475">
            <v>1</v>
          </cell>
          <cell r="AP3475">
            <v>1</v>
          </cell>
          <cell r="AQ3475">
            <v>0</v>
          </cell>
          <cell r="AR3475">
            <v>1</v>
          </cell>
          <cell r="BF3475">
            <v>0.7</v>
          </cell>
          <cell r="BG3475">
            <v>0.86799999999999999</v>
          </cell>
          <cell r="BH3475">
            <v>0.86799999999999999</v>
          </cell>
          <cell r="BI3475">
            <v>1</v>
          </cell>
          <cell r="BJ3475">
            <v>0</v>
          </cell>
        </row>
        <row r="3476">
          <cell r="D3476" t="str">
            <v>Univerzita Konštantína Filozofa v Nitre</v>
          </cell>
          <cell r="E3476" t="str">
            <v>Fakulta prírodných vied</v>
          </cell>
          <cell r="AN3476">
            <v>0</v>
          </cell>
          <cell r="AO3476">
            <v>0</v>
          </cell>
          <cell r="AP3476">
            <v>0</v>
          </cell>
          <cell r="AQ3476">
            <v>0</v>
          </cell>
          <cell r="AR3476">
            <v>0</v>
          </cell>
          <cell r="BF3476">
            <v>0</v>
          </cell>
          <cell r="BG3476">
            <v>0</v>
          </cell>
          <cell r="BH3476">
            <v>0</v>
          </cell>
          <cell r="BI3476">
            <v>1</v>
          </cell>
          <cell r="BJ3476">
            <v>0</v>
          </cell>
        </row>
        <row r="3477">
          <cell r="D3477" t="str">
            <v>Univerzita Konštantína Filozofa v Nitre</v>
          </cell>
          <cell r="E3477" t="str">
            <v>Filozofická fakulta</v>
          </cell>
          <cell r="AN3477">
            <v>2</v>
          </cell>
          <cell r="AO3477">
            <v>2</v>
          </cell>
          <cell r="AP3477">
            <v>0</v>
          </cell>
          <cell r="AQ3477">
            <v>0</v>
          </cell>
          <cell r="AR3477">
            <v>2</v>
          </cell>
          <cell r="BF3477">
            <v>3</v>
          </cell>
          <cell r="BG3477">
            <v>3.2700000000000005</v>
          </cell>
          <cell r="BH3477">
            <v>2.7250000000000005</v>
          </cell>
          <cell r="BI3477">
            <v>2</v>
          </cell>
          <cell r="BJ3477">
            <v>0</v>
          </cell>
        </row>
        <row r="3478">
          <cell r="D3478" t="str">
            <v>Univerzita Konštantína Filozofa v Nitre</v>
          </cell>
          <cell r="E3478" t="str">
            <v>Fakulta prírodných vied</v>
          </cell>
          <cell r="AN3478">
            <v>0</v>
          </cell>
          <cell r="AO3478">
            <v>0</v>
          </cell>
          <cell r="AP3478">
            <v>0</v>
          </cell>
          <cell r="AQ3478">
            <v>0</v>
          </cell>
          <cell r="AR3478">
            <v>0</v>
          </cell>
          <cell r="BF3478">
            <v>0</v>
          </cell>
          <cell r="BG3478">
            <v>0</v>
          </cell>
          <cell r="BH3478">
            <v>0</v>
          </cell>
          <cell r="BI3478">
            <v>1</v>
          </cell>
          <cell r="BJ3478">
            <v>0</v>
          </cell>
        </row>
        <row r="3479">
          <cell r="D3479" t="str">
            <v>Univerzita Konštantína Filozofa v Nitre</v>
          </cell>
          <cell r="E3479" t="str">
            <v>Fakulta stredoeurópskych štúdií</v>
          </cell>
          <cell r="AN3479">
            <v>1</v>
          </cell>
          <cell r="AO3479">
            <v>0</v>
          </cell>
          <cell r="AP3479">
            <v>0</v>
          </cell>
          <cell r="AQ3479">
            <v>0</v>
          </cell>
          <cell r="AR3479">
            <v>0</v>
          </cell>
          <cell r="BF3479">
            <v>0</v>
          </cell>
          <cell r="BG3479">
            <v>0</v>
          </cell>
          <cell r="BH3479">
            <v>0</v>
          </cell>
          <cell r="BI3479">
            <v>2</v>
          </cell>
          <cell r="BJ3479">
            <v>0</v>
          </cell>
        </row>
        <row r="3480">
          <cell r="D3480" t="str">
            <v>Univerzita Konštantína Filozofa v Nitre</v>
          </cell>
          <cell r="E3480" t="str">
            <v>Fakulta stredoeurópskych štúdií</v>
          </cell>
          <cell r="AN3480">
            <v>1.5</v>
          </cell>
          <cell r="AO3480">
            <v>2</v>
          </cell>
          <cell r="AP3480">
            <v>0</v>
          </cell>
          <cell r="AQ3480">
            <v>0</v>
          </cell>
          <cell r="AR3480">
            <v>1.5</v>
          </cell>
          <cell r="BF3480">
            <v>2.25</v>
          </cell>
          <cell r="BG3480">
            <v>3.375</v>
          </cell>
          <cell r="BH3480">
            <v>3.0518617021276597</v>
          </cell>
          <cell r="BI3480">
            <v>2</v>
          </cell>
          <cell r="BJ3480">
            <v>0</v>
          </cell>
        </row>
        <row r="3481">
          <cell r="D3481" t="str">
            <v>Akadémia ozbrojených síl generála Milana Rastislava Štefánika</v>
          </cell>
          <cell r="E3481">
            <v>0</v>
          </cell>
          <cell r="AN3481">
            <v>1</v>
          </cell>
          <cell r="AO3481">
            <v>0</v>
          </cell>
          <cell r="AP3481">
            <v>0</v>
          </cell>
          <cell r="AQ3481">
            <v>0</v>
          </cell>
          <cell r="AR3481">
            <v>0</v>
          </cell>
          <cell r="BF3481">
            <v>0</v>
          </cell>
          <cell r="BG3481">
            <v>0</v>
          </cell>
          <cell r="BH3481">
            <v>0</v>
          </cell>
          <cell r="BI3481">
            <v>1</v>
          </cell>
          <cell r="BJ3481">
            <v>0</v>
          </cell>
        </row>
        <row r="3482">
          <cell r="D3482" t="str">
            <v>Univerzita Pavla Jozefa Šafárika v Košiciach</v>
          </cell>
          <cell r="E3482" t="str">
            <v>Fakulta verejnej správy</v>
          </cell>
          <cell r="AN3482">
            <v>4</v>
          </cell>
          <cell r="AO3482">
            <v>4</v>
          </cell>
          <cell r="AP3482">
            <v>0</v>
          </cell>
          <cell r="AQ3482">
            <v>0</v>
          </cell>
          <cell r="AR3482">
            <v>4</v>
          </cell>
          <cell r="BF3482">
            <v>2.8</v>
          </cell>
          <cell r="BG3482">
            <v>2.8</v>
          </cell>
          <cell r="BH3482">
            <v>2.3309644670050762</v>
          </cell>
          <cell r="BI3482">
            <v>4</v>
          </cell>
          <cell r="BJ3482">
            <v>0</v>
          </cell>
        </row>
        <row r="3483">
          <cell r="D3483" t="str">
            <v>Katolícka univerzita v Ružomberku</v>
          </cell>
          <cell r="E3483" t="str">
            <v>Fakulta zdravotníctva</v>
          </cell>
          <cell r="AN3483">
            <v>8</v>
          </cell>
          <cell r="AO3483">
            <v>9</v>
          </cell>
          <cell r="AP3483">
            <v>0</v>
          </cell>
          <cell r="AQ3483">
            <v>0</v>
          </cell>
          <cell r="AR3483">
            <v>8</v>
          </cell>
          <cell r="BF3483">
            <v>5.6</v>
          </cell>
          <cell r="BG3483">
            <v>8.2880000000000003</v>
          </cell>
          <cell r="BH3483">
            <v>7.3129411764705878</v>
          </cell>
          <cell r="BI3483">
            <v>9</v>
          </cell>
          <cell r="BJ3483">
            <v>0</v>
          </cell>
        </row>
        <row r="3484">
          <cell r="D3484" t="str">
            <v>Katolícka univerzita v Ružomberku</v>
          </cell>
          <cell r="E3484" t="str">
            <v>Fakulta zdravotníctva</v>
          </cell>
          <cell r="AN3484">
            <v>0</v>
          </cell>
          <cell r="AO3484">
            <v>0</v>
          </cell>
          <cell r="AP3484">
            <v>0</v>
          </cell>
          <cell r="AQ3484">
            <v>0</v>
          </cell>
          <cell r="AR3484">
            <v>0</v>
          </cell>
          <cell r="BF3484">
            <v>0</v>
          </cell>
          <cell r="BG3484">
            <v>0</v>
          </cell>
          <cell r="BH3484">
            <v>0</v>
          </cell>
          <cell r="BI3484">
            <v>3</v>
          </cell>
          <cell r="BJ3484">
            <v>0</v>
          </cell>
        </row>
        <row r="3485">
          <cell r="D3485" t="str">
            <v>Katolícka univerzita v Ružomberku</v>
          </cell>
          <cell r="E3485" t="str">
            <v>Filozofická fakulta</v>
          </cell>
          <cell r="AN3485">
            <v>0</v>
          </cell>
          <cell r="AO3485">
            <v>0</v>
          </cell>
          <cell r="AP3485">
            <v>0</v>
          </cell>
          <cell r="AQ3485">
            <v>0</v>
          </cell>
          <cell r="AR3485">
            <v>0</v>
          </cell>
          <cell r="BF3485">
            <v>0</v>
          </cell>
          <cell r="BG3485">
            <v>0</v>
          </cell>
          <cell r="BH3485">
            <v>0</v>
          </cell>
          <cell r="BI3485">
            <v>2</v>
          </cell>
          <cell r="BJ3485">
            <v>0</v>
          </cell>
        </row>
        <row r="3486">
          <cell r="D3486" t="str">
            <v>Katolícka univerzita v Ružomberku</v>
          </cell>
          <cell r="E3486" t="str">
            <v>Filozofická fakulta</v>
          </cell>
          <cell r="AN3486">
            <v>2</v>
          </cell>
          <cell r="AO3486">
            <v>2</v>
          </cell>
          <cell r="AP3486">
            <v>0</v>
          </cell>
          <cell r="AQ3486">
            <v>0</v>
          </cell>
          <cell r="AR3486">
            <v>2</v>
          </cell>
          <cell r="BF3486">
            <v>3</v>
          </cell>
          <cell r="BG3486">
            <v>3</v>
          </cell>
          <cell r="BH3486">
            <v>3</v>
          </cell>
          <cell r="BI3486">
            <v>2</v>
          </cell>
          <cell r="BJ3486">
            <v>0</v>
          </cell>
        </row>
        <row r="3487">
          <cell r="D3487" t="str">
            <v>Katolícka univerzita v Ružomberku</v>
          </cell>
          <cell r="E3487" t="str">
            <v>Filozofická fakulta</v>
          </cell>
          <cell r="AN3487">
            <v>0</v>
          </cell>
          <cell r="AO3487">
            <v>1</v>
          </cell>
          <cell r="AP3487">
            <v>0</v>
          </cell>
          <cell r="AQ3487">
            <v>0</v>
          </cell>
          <cell r="AR3487">
            <v>0</v>
          </cell>
          <cell r="BF3487">
            <v>0</v>
          </cell>
          <cell r="BG3487">
            <v>0</v>
          </cell>
          <cell r="BH3487">
            <v>0</v>
          </cell>
          <cell r="BI3487">
            <v>1</v>
          </cell>
          <cell r="BJ3487">
            <v>0</v>
          </cell>
        </row>
        <row r="3488">
          <cell r="D3488" t="str">
            <v>Katolícka univerzita v Ružomberku</v>
          </cell>
          <cell r="E3488" t="str">
            <v>Filozofická fakulta</v>
          </cell>
          <cell r="AN3488">
            <v>2</v>
          </cell>
          <cell r="AO3488">
            <v>2</v>
          </cell>
          <cell r="AP3488">
            <v>0</v>
          </cell>
          <cell r="AQ3488">
            <v>0</v>
          </cell>
          <cell r="AR3488">
            <v>2</v>
          </cell>
          <cell r="BF3488">
            <v>1.4</v>
          </cell>
          <cell r="BG3488">
            <v>1.4279999999999999</v>
          </cell>
          <cell r="BH3488">
            <v>0.95200000000000007</v>
          </cell>
          <cell r="BI3488">
            <v>2</v>
          </cell>
          <cell r="BJ3488">
            <v>0</v>
          </cell>
        </row>
        <row r="3489">
          <cell r="D3489" t="str">
            <v>Katolícka univerzita v Ružomberku</v>
          </cell>
          <cell r="E3489" t="str">
            <v>Filozofická fakulta</v>
          </cell>
          <cell r="AN3489">
            <v>2</v>
          </cell>
          <cell r="AO3489">
            <v>2</v>
          </cell>
          <cell r="AP3489">
            <v>0</v>
          </cell>
          <cell r="AQ3489">
            <v>0</v>
          </cell>
          <cell r="AR3489">
            <v>2</v>
          </cell>
          <cell r="BF3489">
            <v>1.4</v>
          </cell>
          <cell r="BG3489">
            <v>1.4</v>
          </cell>
          <cell r="BH3489">
            <v>1.4</v>
          </cell>
          <cell r="BI3489">
            <v>2</v>
          </cell>
          <cell r="BJ3489">
            <v>0</v>
          </cell>
        </row>
        <row r="3490">
          <cell r="D3490" t="str">
            <v>Vysoká škola medzinárodného podnikania ISM Slovakia v Prešove</v>
          </cell>
          <cell r="E3490">
            <v>0</v>
          </cell>
          <cell r="AN3490">
            <v>9</v>
          </cell>
          <cell r="AO3490">
            <v>9</v>
          </cell>
          <cell r="AP3490">
            <v>0</v>
          </cell>
          <cell r="AQ3490">
            <v>0</v>
          </cell>
          <cell r="AR3490">
            <v>9</v>
          </cell>
          <cell r="BF3490">
            <v>13.5</v>
          </cell>
          <cell r="BG3490">
            <v>14.040000000000001</v>
          </cell>
          <cell r="BH3490">
            <v>12.302608695652175</v>
          </cell>
          <cell r="BI3490">
            <v>9</v>
          </cell>
          <cell r="BJ3490">
            <v>0</v>
          </cell>
        </row>
        <row r="3491">
          <cell r="D3491" t="str">
            <v>Vysoká škola medzinárodného podnikania ISM Slovakia v Prešove</v>
          </cell>
          <cell r="E3491">
            <v>0</v>
          </cell>
          <cell r="AN3491">
            <v>10</v>
          </cell>
          <cell r="AO3491">
            <v>0</v>
          </cell>
          <cell r="AP3491">
            <v>0</v>
          </cell>
          <cell r="AQ3491">
            <v>0</v>
          </cell>
          <cell r="AR3491">
            <v>0</v>
          </cell>
          <cell r="BF3491">
            <v>0</v>
          </cell>
          <cell r="BG3491">
            <v>0</v>
          </cell>
          <cell r="BH3491">
            <v>0</v>
          </cell>
          <cell r="BI3491">
            <v>10</v>
          </cell>
          <cell r="BJ3491">
            <v>0</v>
          </cell>
        </row>
        <row r="3492">
          <cell r="D3492" t="str">
            <v>Technická univerzita v Košiciach</v>
          </cell>
          <cell r="E3492" t="str">
            <v>Fakulta materiálov, metalurgie a recyklácie</v>
          </cell>
          <cell r="AN3492">
            <v>1</v>
          </cell>
          <cell r="AO3492">
            <v>0</v>
          </cell>
          <cell r="AP3492">
            <v>0</v>
          </cell>
          <cell r="AQ3492">
            <v>1</v>
          </cell>
          <cell r="AR3492">
            <v>1</v>
          </cell>
          <cell r="BF3492">
            <v>3</v>
          </cell>
          <cell r="BG3492">
            <v>6.39</v>
          </cell>
          <cell r="BH3492">
            <v>6.39</v>
          </cell>
          <cell r="BI3492">
            <v>1</v>
          </cell>
          <cell r="BJ3492">
            <v>1</v>
          </cell>
        </row>
        <row r="3493">
          <cell r="D3493" t="str">
            <v>Technická univerzita v Košiciach</v>
          </cell>
          <cell r="E3493" t="str">
            <v>Fakulta materiálov, metalurgie a recyklácie</v>
          </cell>
          <cell r="AN3493">
            <v>4</v>
          </cell>
          <cell r="AO3493">
            <v>4</v>
          </cell>
          <cell r="AP3493">
            <v>4</v>
          </cell>
          <cell r="AQ3493">
            <v>4</v>
          </cell>
          <cell r="AR3493">
            <v>4</v>
          </cell>
          <cell r="BF3493">
            <v>2.8</v>
          </cell>
          <cell r="BG3493">
            <v>4.1440000000000001</v>
          </cell>
          <cell r="BH3493">
            <v>3.996</v>
          </cell>
          <cell r="BI3493">
            <v>4</v>
          </cell>
          <cell r="BJ3493">
            <v>0</v>
          </cell>
        </row>
        <row r="3494">
          <cell r="D3494" t="str">
            <v>Technická univerzita v Košiciach</v>
          </cell>
          <cell r="E3494" t="str">
            <v>Fakulta výrobných technológií so sídlom v Prešove</v>
          </cell>
          <cell r="AN3494">
            <v>0</v>
          </cell>
          <cell r="AO3494">
            <v>0</v>
          </cell>
          <cell r="AP3494">
            <v>0</v>
          </cell>
          <cell r="AQ3494">
            <v>0</v>
          </cell>
          <cell r="AR3494">
            <v>0</v>
          </cell>
          <cell r="BF3494">
            <v>0</v>
          </cell>
          <cell r="BG3494">
            <v>0</v>
          </cell>
          <cell r="BH3494">
            <v>0</v>
          </cell>
          <cell r="BI3494">
            <v>2</v>
          </cell>
          <cell r="BJ3494">
            <v>0</v>
          </cell>
        </row>
        <row r="3495">
          <cell r="D3495" t="str">
            <v>Technická univerzita v Košiciach</v>
          </cell>
          <cell r="E3495" t="str">
            <v>Fakulta výrobných technológií so sídlom v Prešove</v>
          </cell>
          <cell r="AN3495">
            <v>9</v>
          </cell>
          <cell r="AO3495">
            <v>10</v>
          </cell>
          <cell r="AP3495">
            <v>0</v>
          </cell>
          <cell r="AQ3495">
            <v>0</v>
          </cell>
          <cell r="AR3495">
            <v>9</v>
          </cell>
          <cell r="BF3495">
            <v>13.5</v>
          </cell>
          <cell r="BG3495">
            <v>19.98</v>
          </cell>
          <cell r="BH3495">
            <v>18.242608695652176</v>
          </cell>
          <cell r="BI3495">
            <v>10</v>
          </cell>
          <cell r="BJ3495">
            <v>0</v>
          </cell>
        </row>
        <row r="3496">
          <cell r="D3496" t="str">
            <v>Technická univerzita v Košiciach</v>
          </cell>
          <cell r="E3496" t="str">
            <v>Fakulta výrobných technológií so sídlom v Prešove</v>
          </cell>
          <cell r="AN3496">
            <v>16</v>
          </cell>
          <cell r="AO3496">
            <v>17</v>
          </cell>
          <cell r="AP3496">
            <v>0</v>
          </cell>
          <cell r="AQ3496">
            <v>0</v>
          </cell>
          <cell r="AR3496">
            <v>16</v>
          </cell>
          <cell r="BF3496">
            <v>24</v>
          </cell>
          <cell r="BG3496">
            <v>35.519999999999996</v>
          </cell>
          <cell r="BH3496">
            <v>32.431304347826085</v>
          </cell>
          <cell r="BI3496">
            <v>17</v>
          </cell>
          <cell r="BJ3496">
            <v>0</v>
          </cell>
        </row>
        <row r="3497">
          <cell r="D3497" t="str">
            <v>Technická univerzita v Košiciach</v>
          </cell>
          <cell r="E3497" t="str">
            <v>Fakulta výrobných technológií so sídlom v Prešove</v>
          </cell>
          <cell r="AN3497">
            <v>0</v>
          </cell>
          <cell r="AO3497">
            <v>2</v>
          </cell>
          <cell r="AP3497">
            <v>2</v>
          </cell>
          <cell r="AQ3497">
            <v>0</v>
          </cell>
          <cell r="AR3497">
            <v>0</v>
          </cell>
          <cell r="BF3497">
            <v>0</v>
          </cell>
          <cell r="BG3497">
            <v>0</v>
          </cell>
          <cell r="BH3497">
            <v>0</v>
          </cell>
          <cell r="BI3497">
            <v>2</v>
          </cell>
          <cell r="BJ3497">
            <v>0</v>
          </cell>
        </row>
        <row r="3498">
          <cell r="D3498" t="str">
            <v>Technická univerzita v Košiciach</v>
          </cell>
          <cell r="E3498" t="str">
            <v>Stavebná fakulta</v>
          </cell>
          <cell r="AN3498">
            <v>3</v>
          </cell>
          <cell r="AO3498">
            <v>3</v>
          </cell>
          <cell r="AP3498">
            <v>0</v>
          </cell>
          <cell r="AQ3498">
            <v>0</v>
          </cell>
          <cell r="AR3498">
            <v>3</v>
          </cell>
          <cell r="BF3498">
            <v>4.5</v>
          </cell>
          <cell r="BG3498">
            <v>6.66</v>
          </cell>
          <cell r="BH3498">
            <v>5.9107500000000002</v>
          </cell>
          <cell r="BI3498">
            <v>3</v>
          </cell>
          <cell r="BJ3498">
            <v>0</v>
          </cell>
        </row>
        <row r="3499">
          <cell r="D3499" t="str">
            <v>Technická univerzita v Košiciach</v>
          </cell>
          <cell r="E3499" t="str">
            <v>Fakulta baníctva, ekológie, riadenia a geotechnológií</v>
          </cell>
          <cell r="AN3499">
            <v>1</v>
          </cell>
          <cell r="AO3499">
            <v>0</v>
          </cell>
          <cell r="AP3499">
            <v>0</v>
          </cell>
          <cell r="AQ3499">
            <v>0</v>
          </cell>
          <cell r="AR3499">
            <v>0</v>
          </cell>
          <cell r="BF3499">
            <v>0</v>
          </cell>
          <cell r="BG3499">
            <v>0</v>
          </cell>
          <cell r="BH3499">
            <v>0</v>
          </cell>
          <cell r="BI3499">
            <v>15</v>
          </cell>
          <cell r="BJ3499">
            <v>0</v>
          </cell>
        </row>
        <row r="3500">
          <cell r="D3500" t="str">
            <v>Technická univerzita v Košiciach</v>
          </cell>
          <cell r="E3500" t="str">
            <v>Fakulta baníctva, ekológie, riadenia a geotechnológií</v>
          </cell>
          <cell r="AN3500">
            <v>0</v>
          </cell>
          <cell r="AO3500">
            <v>0</v>
          </cell>
          <cell r="AP3500">
            <v>0</v>
          </cell>
          <cell r="AQ3500">
            <v>0</v>
          </cell>
          <cell r="AR3500">
            <v>0</v>
          </cell>
          <cell r="BF3500">
            <v>0</v>
          </cell>
          <cell r="BG3500">
            <v>0</v>
          </cell>
          <cell r="BH3500">
            <v>0</v>
          </cell>
          <cell r="BI3500">
            <v>1</v>
          </cell>
          <cell r="BJ3500">
            <v>0</v>
          </cell>
        </row>
        <row r="3501">
          <cell r="D3501" t="str">
            <v>Technická univerzita v Košiciach</v>
          </cell>
          <cell r="E3501" t="str">
            <v>Fakulta baníctva, ekológie, riadenia a geotechnológií</v>
          </cell>
          <cell r="AN3501">
            <v>0</v>
          </cell>
          <cell r="AO3501">
            <v>0</v>
          </cell>
          <cell r="AP3501">
            <v>0</v>
          </cell>
          <cell r="AQ3501">
            <v>0</v>
          </cell>
          <cell r="AR3501">
            <v>0</v>
          </cell>
          <cell r="BF3501">
            <v>0</v>
          </cell>
          <cell r="BG3501">
            <v>0</v>
          </cell>
          <cell r="BH3501">
            <v>0</v>
          </cell>
          <cell r="BI3501">
            <v>2</v>
          </cell>
          <cell r="BJ3501">
            <v>0</v>
          </cell>
        </row>
        <row r="3502">
          <cell r="D3502" t="str">
            <v>Technická univerzita v Košiciach</v>
          </cell>
          <cell r="E3502" t="str">
            <v>Fakulta baníctva, ekológie, riadenia a geotechnológií</v>
          </cell>
          <cell r="AN3502">
            <v>0</v>
          </cell>
          <cell r="AO3502">
            <v>0</v>
          </cell>
          <cell r="AP3502">
            <v>0</v>
          </cell>
          <cell r="AQ3502">
            <v>0</v>
          </cell>
          <cell r="AR3502">
            <v>0</v>
          </cell>
          <cell r="BF3502">
            <v>0</v>
          </cell>
          <cell r="BG3502">
            <v>0</v>
          </cell>
          <cell r="BH3502">
            <v>0</v>
          </cell>
          <cell r="BI3502">
            <v>4</v>
          </cell>
          <cell r="BJ3502">
            <v>0</v>
          </cell>
        </row>
        <row r="3503">
          <cell r="D3503" t="str">
            <v>Technická univerzita v Košiciach</v>
          </cell>
          <cell r="E3503" t="str">
            <v>Fakulta baníctva, ekológie, riadenia a geotechnológií</v>
          </cell>
          <cell r="AN3503">
            <v>4</v>
          </cell>
          <cell r="AO3503">
            <v>4</v>
          </cell>
          <cell r="AP3503">
            <v>4</v>
          </cell>
          <cell r="AQ3503">
            <v>4</v>
          </cell>
          <cell r="AR3503">
            <v>4</v>
          </cell>
          <cell r="BF3503">
            <v>2.8</v>
          </cell>
          <cell r="BG3503">
            <v>4.1440000000000001</v>
          </cell>
          <cell r="BH3503">
            <v>4.1440000000000001</v>
          </cell>
          <cell r="BI3503">
            <v>4</v>
          </cell>
          <cell r="BJ3503">
            <v>0</v>
          </cell>
        </row>
        <row r="3504">
          <cell r="D3504" t="str">
            <v>Technická univerzita v Košiciach</v>
          </cell>
          <cell r="E3504" t="str">
            <v>Fakulta baníctva, ekológie, riadenia a geotechnológií</v>
          </cell>
          <cell r="AN3504">
            <v>3</v>
          </cell>
          <cell r="AO3504">
            <v>3</v>
          </cell>
          <cell r="AP3504">
            <v>0</v>
          </cell>
          <cell r="AQ3504">
            <v>0</v>
          </cell>
          <cell r="AR3504">
            <v>3</v>
          </cell>
          <cell r="BF3504">
            <v>2.0999999999999996</v>
          </cell>
          <cell r="BG3504">
            <v>3.1079999999999997</v>
          </cell>
          <cell r="BH3504">
            <v>2.8051016949152539</v>
          </cell>
          <cell r="BI3504">
            <v>3</v>
          </cell>
          <cell r="BJ3504">
            <v>0</v>
          </cell>
        </row>
        <row r="3505">
          <cell r="D3505" t="str">
            <v>Ekonomická univerzita v Bratislave</v>
          </cell>
          <cell r="E3505" t="str">
            <v>Obchodná fakulta</v>
          </cell>
          <cell r="AN3505">
            <v>0</v>
          </cell>
          <cell r="AO3505">
            <v>0</v>
          </cell>
          <cell r="AP3505">
            <v>0</v>
          </cell>
          <cell r="AQ3505">
            <v>0</v>
          </cell>
          <cell r="AR3505">
            <v>0</v>
          </cell>
          <cell r="BF3505">
            <v>0</v>
          </cell>
          <cell r="BG3505">
            <v>0</v>
          </cell>
          <cell r="BH3505">
            <v>0</v>
          </cell>
          <cell r="BI3505">
            <v>3</v>
          </cell>
          <cell r="BJ3505">
            <v>0</v>
          </cell>
        </row>
        <row r="3506">
          <cell r="D3506" t="str">
            <v>Ekonomická univerzita v Bratislave</v>
          </cell>
          <cell r="E3506" t="str">
            <v>Národohospodárska fakulta</v>
          </cell>
          <cell r="AN3506">
            <v>6</v>
          </cell>
          <cell r="AO3506">
            <v>9</v>
          </cell>
          <cell r="AP3506">
            <v>0</v>
          </cell>
          <cell r="AQ3506">
            <v>0</v>
          </cell>
          <cell r="AR3506">
            <v>6</v>
          </cell>
          <cell r="BF3506">
            <v>9</v>
          </cell>
          <cell r="BG3506">
            <v>9.36</v>
          </cell>
          <cell r="BH3506">
            <v>9.36</v>
          </cell>
          <cell r="BI3506">
            <v>9</v>
          </cell>
          <cell r="BJ3506">
            <v>0</v>
          </cell>
        </row>
        <row r="3507">
          <cell r="D3507" t="str">
            <v>Ekonomická univerzita v Bratislave</v>
          </cell>
          <cell r="E3507" t="str">
            <v>Fakulta podnikového manažmentu</v>
          </cell>
          <cell r="AN3507">
            <v>0</v>
          </cell>
          <cell r="AO3507">
            <v>8</v>
          </cell>
          <cell r="AP3507">
            <v>0</v>
          </cell>
          <cell r="AQ3507">
            <v>0</v>
          </cell>
          <cell r="AR3507">
            <v>0</v>
          </cell>
          <cell r="BF3507">
            <v>0</v>
          </cell>
          <cell r="BG3507">
            <v>0</v>
          </cell>
          <cell r="BH3507">
            <v>0</v>
          </cell>
          <cell r="BI3507">
            <v>8</v>
          </cell>
          <cell r="BJ3507">
            <v>0</v>
          </cell>
        </row>
        <row r="3508">
          <cell r="D3508" t="str">
            <v>Ekonomická univerzita v Bratislave</v>
          </cell>
          <cell r="E3508" t="str">
            <v>Národohospodárska fakulta</v>
          </cell>
          <cell r="AN3508">
            <v>9</v>
          </cell>
          <cell r="AO3508">
            <v>9</v>
          </cell>
          <cell r="AP3508">
            <v>0</v>
          </cell>
          <cell r="AQ3508">
            <v>0</v>
          </cell>
          <cell r="AR3508">
            <v>9</v>
          </cell>
          <cell r="BF3508">
            <v>13.5</v>
          </cell>
          <cell r="BG3508">
            <v>14.040000000000001</v>
          </cell>
          <cell r="BH3508">
            <v>12.681290322580645</v>
          </cell>
          <cell r="BI3508">
            <v>9</v>
          </cell>
          <cell r="BJ3508">
            <v>0</v>
          </cell>
        </row>
        <row r="3509">
          <cell r="D3509" t="str">
            <v>Ekonomická univerzita v Bratislave</v>
          </cell>
          <cell r="E3509" t="str">
            <v>Podnikovohospodárska fakulta v Košiciach</v>
          </cell>
          <cell r="AN3509">
            <v>14</v>
          </cell>
          <cell r="AO3509">
            <v>15</v>
          </cell>
          <cell r="AP3509">
            <v>0</v>
          </cell>
          <cell r="AQ3509">
            <v>0</v>
          </cell>
          <cell r="AR3509">
            <v>14</v>
          </cell>
          <cell r="BF3509">
            <v>9.7999999999999989</v>
          </cell>
          <cell r="BG3509">
            <v>10.191999999999998</v>
          </cell>
          <cell r="BH3509">
            <v>9.6099023883696777</v>
          </cell>
          <cell r="BI3509">
            <v>15</v>
          </cell>
          <cell r="BJ3509">
            <v>0</v>
          </cell>
        </row>
        <row r="3510">
          <cell r="D3510" t="str">
            <v>Ekonomická univerzita v Bratislave</v>
          </cell>
          <cell r="E3510" t="str">
            <v>Fakulta hospodárskej informatiky</v>
          </cell>
          <cell r="AN3510">
            <v>0</v>
          </cell>
          <cell r="AO3510">
            <v>0</v>
          </cell>
          <cell r="AP3510">
            <v>0</v>
          </cell>
          <cell r="AQ3510">
            <v>0</v>
          </cell>
          <cell r="AR3510">
            <v>0</v>
          </cell>
          <cell r="BF3510">
            <v>0</v>
          </cell>
          <cell r="BG3510">
            <v>0</v>
          </cell>
          <cell r="BH3510">
            <v>0</v>
          </cell>
          <cell r="BI3510">
            <v>1</v>
          </cell>
          <cell r="BJ3510">
            <v>0</v>
          </cell>
        </row>
        <row r="3511">
          <cell r="D3511" t="str">
            <v>Technická univerzita v Košiciach</v>
          </cell>
          <cell r="E3511" t="str">
            <v>Strojnícka fakulta</v>
          </cell>
          <cell r="AN3511">
            <v>9</v>
          </cell>
          <cell r="AO3511">
            <v>9</v>
          </cell>
          <cell r="AP3511">
            <v>0</v>
          </cell>
          <cell r="AQ3511">
            <v>0</v>
          </cell>
          <cell r="AR3511">
            <v>9</v>
          </cell>
          <cell r="BF3511">
            <v>13.5</v>
          </cell>
          <cell r="BG3511">
            <v>19.98</v>
          </cell>
          <cell r="BH3511">
            <v>18.242608695652176</v>
          </cell>
          <cell r="BI3511">
            <v>9</v>
          </cell>
          <cell r="BJ3511">
            <v>0</v>
          </cell>
        </row>
        <row r="3512">
          <cell r="D3512" t="str">
            <v>Technická univerzita v Košiciach</v>
          </cell>
          <cell r="E3512" t="str">
            <v>Strojnícka fakulta</v>
          </cell>
          <cell r="AN3512">
            <v>9</v>
          </cell>
          <cell r="AO3512">
            <v>9</v>
          </cell>
          <cell r="AP3512">
            <v>0</v>
          </cell>
          <cell r="AQ3512">
            <v>0</v>
          </cell>
          <cell r="AR3512">
            <v>9</v>
          </cell>
          <cell r="BF3512">
            <v>13.5</v>
          </cell>
          <cell r="BG3512">
            <v>19.98</v>
          </cell>
          <cell r="BH3512">
            <v>18.242608695652176</v>
          </cell>
          <cell r="BI3512">
            <v>9</v>
          </cell>
          <cell r="BJ3512">
            <v>0</v>
          </cell>
        </row>
        <row r="3513">
          <cell r="D3513" t="str">
            <v>Technická univerzita v Košiciach</v>
          </cell>
          <cell r="E3513" t="str">
            <v>Strojnícka fakulta</v>
          </cell>
          <cell r="AN3513">
            <v>2</v>
          </cell>
          <cell r="AO3513">
            <v>2</v>
          </cell>
          <cell r="AP3513">
            <v>2</v>
          </cell>
          <cell r="AQ3513">
            <v>2</v>
          </cell>
          <cell r="AR3513">
            <v>2</v>
          </cell>
          <cell r="BF3513">
            <v>1.4</v>
          </cell>
          <cell r="BG3513">
            <v>2.0720000000000001</v>
          </cell>
          <cell r="BH3513">
            <v>1.9755303643724695</v>
          </cell>
          <cell r="BI3513">
            <v>2</v>
          </cell>
          <cell r="BJ3513">
            <v>0</v>
          </cell>
        </row>
        <row r="3514">
          <cell r="D3514" t="str">
            <v>Technická univerzita v Košiciach</v>
          </cell>
          <cell r="E3514" t="str">
            <v>Strojnícka fakulta</v>
          </cell>
          <cell r="AN3514">
            <v>0</v>
          </cell>
          <cell r="AO3514">
            <v>13</v>
          </cell>
          <cell r="AP3514">
            <v>0</v>
          </cell>
          <cell r="AQ3514">
            <v>0</v>
          </cell>
          <cell r="AR3514">
            <v>0</v>
          </cell>
          <cell r="BF3514">
            <v>0</v>
          </cell>
          <cell r="BG3514">
            <v>0</v>
          </cell>
          <cell r="BH3514">
            <v>0</v>
          </cell>
          <cell r="BI3514">
            <v>13</v>
          </cell>
          <cell r="BJ3514">
            <v>0</v>
          </cell>
        </row>
        <row r="3515">
          <cell r="D3515" t="str">
            <v>Technická univerzita v Košiciach</v>
          </cell>
          <cell r="E3515" t="str">
            <v>Fakulta elektrotechniky a informatiky</v>
          </cell>
          <cell r="AN3515">
            <v>3</v>
          </cell>
          <cell r="AO3515">
            <v>0</v>
          </cell>
          <cell r="AP3515">
            <v>0</v>
          </cell>
          <cell r="AQ3515">
            <v>3</v>
          </cell>
          <cell r="AR3515">
            <v>3</v>
          </cell>
          <cell r="BF3515">
            <v>9</v>
          </cell>
          <cell r="BG3515">
            <v>19.169999999999998</v>
          </cell>
          <cell r="BH3515">
            <v>19.169999999999998</v>
          </cell>
          <cell r="BI3515">
            <v>3</v>
          </cell>
          <cell r="BJ3515">
            <v>3</v>
          </cell>
        </row>
        <row r="3516">
          <cell r="D3516" t="str">
            <v>Technická univerzita v Košiciach</v>
          </cell>
          <cell r="E3516" t="str">
            <v>Fakulta elektrotechniky a informatiky</v>
          </cell>
          <cell r="AN3516">
            <v>45</v>
          </cell>
          <cell r="AO3516">
            <v>45</v>
          </cell>
          <cell r="AP3516">
            <v>0</v>
          </cell>
          <cell r="AQ3516">
            <v>0</v>
          </cell>
          <cell r="AR3516">
            <v>45</v>
          </cell>
          <cell r="BF3516">
            <v>67.5</v>
          </cell>
          <cell r="BG3516">
            <v>99.9</v>
          </cell>
          <cell r="BH3516">
            <v>90.961578947368423</v>
          </cell>
          <cell r="BI3516">
            <v>45</v>
          </cell>
          <cell r="BJ3516">
            <v>0</v>
          </cell>
        </row>
        <row r="3517">
          <cell r="D3517" t="str">
            <v>Technická univerzita v Košiciach</v>
          </cell>
          <cell r="E3517" t="str">
            <v>Fakulta elektrotechniky a informatiky</v>
          </cell>
          <cell r="AN3517">
            <v>0</v>
          </cell>
          <cell r="AO3517">
            <v>2</v>
          </cell>
          <cell r="AP3517">
            <v>0</v>
          </cell>
          <cell r="AQ3517">
            <v>0</v>
          </cell>
          <cell r="AR3517">
            <v>0</v>
          </cell>
          <cell r="BF3517">
            <v>0</v>
          </cell>
          <cell r="BG3517">
            <v>0</v>
          </cell>
          <cell r="BH3517">
            <v>0</v>
          </cell>
          <cell r="BI3517">
            <v>2</v>
          </cell>
          <cell r="BJ3517">
            <v>0</v>
          </cell>
        </row>
        <row r="3518">
          <cell r="D3518" t="str">
            <v>Technická univerzita v Košiciach</v>
          </cell>
          <cell r="E3518" t="str">
            <v>Fakulta elektrotechniky a informatiky</v>
          </cell>
          <cell r="AN3518">
            <v>0</v>
          </cell>
          <cell r="AO3518">
            <v>2</v>
          </cell>
          <cell r="AP3518">
            <v>0</v>
          </cell>
          <cell r="AQ3518">
            <v>0</v>
          </cell>
          <cell r="AR3518">
            <v>0</v>
          </cell>
          <cell r="BF3518">
            <v>0</v>
          </cell>
          <cell r="BG3518">
            <v>0</v>
          </cell>
          <cell r="BH3518">
            <v>0</v>
          </cell>
          <cell r="BI3518">
            <v>2</v>
          </cell>
          <cell r="BJ3518">
            <v>0</v>
          </cell>
        </row>
        <row r="3519">
          <cell r="D3519" t="str">
            <v>Technická univerzita v Košiciach</v>
          </cell>
          <cell r="E3519" t="str">
            <v>Fakulta elektrotechniky a informatiky</v>
          </cell>
          <cell r="AN3519">
            <v>0</v>
          </cell>
          <cell r="AO3519">
            <v>1</v>
          </cell>
          <cell r="AP3519">
            <v>1</v>
          </cell>
          <cell r="AQ3519">
            <v>0</v>
          </cell>
          <cell r="AR3519">
            <v>0</v>
          </cell>
          <cell r="BF3519">
            <v>0</v>
          </cell>
          <cell r="BG3519">
            <v>0</v>
          </cell>
          <cell r="BH3519">
            <v>0</v>
          </cell>
          <cell r="BI3519">
            <v>1</v>
          </cell>
          <cell r="BJ3519">
            <v>0</v>
          </cell>
        </row>
        <row r="3520">
          <cell r="D3520" t="str">
            <v>Katolícka univerzita v Ružomberku</v>
          </cell>
          <cell r="E3520" t="str">
            <v>Pedagogická fakulta</v>
          </cell>
          <cell r="AN3520">
            <v>0</v>
          </cell>
          <cell r="AO3520">
            <v>0</v>
          </cell>
          <cell r="AP3520">
            <v>0</v>
          </cell>
          <cell r="AQ3520">
            <v>0</v>
          </cell>
          <cell r="AR3520">
            <v>0</v>
          </cell>
          <cell r="BF3520">
            <v>0</v>
          </cell>
          <cell r="BG3520">
            <v>0</v>
          </cell>
          <cell r="BH3520">
            <v>0</v>
          </cell>
          <cell r="BI3520">
            <v>15</v>
          </cell>
          <cell r="BJ3520">
            <v>0</v>
          </cell>
        </row>
        <row r="3521">
          <cell r="D3521" t="str">
            <v>Katolícka univerzita v Ružomberku</v>
          </cell>
          <cell r="E3521" t="str">
            <v>Pedagogická fakulta</v>
          </cell>
          <cell r="AN3521">
            <v>1</v>
          </cell>
          <cell r="AO3521">
            <v>1</v>
          </cell>
          <cell r="AP3521">
            <v>0</v>
          </cell>
          <cell r="AQ3521">
            <v>0</v>
          </cell>
          <cell r="AR3521">
            <v>1</v>
          </cell>
          <cell r="BF3521">
            <v>1.5</v>
          </cell>
          <cell r="BG3521">
            <v>3.2249999999999996</v>
          </cell>
          <cell r="BH3521">
            <v>2.9465827338129493</v>
          </cell>
          <cell r="BI3521">
            <v>1</v>
          </cell>
          <cell r="BJ3521">
            <v>0</v>
          </cell>
        </row>
        <row r="3522">
          <cell r="D3522" t="str">
            <v>Katolícka univerzita v Ružomberku</v>
          </cell>
          <cell r="E3522" t="str">
            <v>Pedagogická fakulta</v>
          </cell>
          <cell r="AN3522">
            <v>2</v>
          </cell>
          <cell r="AO3522">
            <v>2</v>
          </cell>
          <cell r="AP3522">
            <v>0</v>
          </cell>
          <cell r="AQ3522">
            <v>0</v>
          </cell>
          <cell r="AR3522">
            <v>2</v>
          </cell>
          <cell r="BF3522">
            <v>3</v>
          </cell>
          <cell r="BG3522">
            <v>6.4499999999999993</v>
          </cell>
          <cell r="BH3522">
            <v>5.8931654676258987</v>
          </cell>
          <cell r="BI3522">
            <v>2</v>
          </cell>
          <cell r="BJ3522">
            <v>0</v>
          </cell>
        </row>
        <row r="3523">
          <cell r="D3523" t="str">
            <v>Katolícka univerzita v Ružomberku</v>
          </cell>
          <cell r="E3523" t="str">
            <v>Pedagogická fakulta</v>
          </cell>
          <cell r="AN3523">
            <v>13</v>
          </cell>
          <cell r="AO3523">
            <v>13</v>
          </cell>
          <cell r="AP3523">
            <v>0</v>
          </cell>
          <cell r="AQ3523">
            <v>0</v>
          </cell>
          <cell r="AR3523">
            <v>13</v>
          </cell>
          <cell r="BF3523">
            <v>9.1</v>
          </cell>
          <cell r="BG3523">
            <v>10.828999999999999</v>
          </cell>
          <cell r="BH3523">
            <v>10.193868035190615</v>
          </cell>
          <cell r="BI3523">
            <v>13</v>
          </cell>
          <cell r="BJ3523">
            <v>0</v>
          </cell>
        </row>
        <row r="3524">
          <cell r="D3524" t="str">
            <v>Katolícka univerzita v Ružomberku</v>
          </cell>
          <cell r="E3524" t="str">
            <v>Pedagogická fakulta</v>
          </cell>
          <cell r="AN3524">
            <v>5.5</v>
          </cell>
          <cell r="AO3524">
            <v>5.5</v>
          </cell>
          <cell r="AP3524">
            <v>0</v>
          </cell>
          <cell r="AQ3524">
            <v>0</v>
          </cell>
          <cell r="AR3524">
            <v>5.5</v>
          </cell>
          <cell r="BF3524">
            <v>3.8499999999999996</v>
          </cell>
          <cell r="BG3524">
            <v>4.5814999999999992</v>
          </cell>
          <cell r="BH3524">
            <v>4.3127903225806445</v>
          </cell>
          <cell r="BI3524">
            <v>5.5</v>
          </cell>
          <cell r="BJ3524">
            <v>0</v>
          </cell>
        </row>
        <row r="3525">
          <cell r="D3525" t="str">
            <v>Univerzita Konštantína Filozofa v Nitre</v>
          </cell>
          <cell r="E3525" t="str">
            <v>Fakulta sociálnych vied a zdravotníctva</v>
          </cell>
          <cell r="AN3525">
            <v>0</v>
          </cell>
          <cell r="AO3525">
            <v>0</v>
          </cell>
          <cell r="AP3525">
            <v>0</v>
          </cell>
          <cell r="AQ3525">
            <v>0</v>
          </cell>
          <cell r="AR3525">
            <v>0</v>
          </cell>
          <cell r="BF3525">
            <v>0</v>
          </cell>
          <cell r="BG3525">
            <v>0</v>
          </cell>
          <cell r="BH3525">
            <v>0</v>
          </cell>
          <cell r="BI3525">
            <v>1</v>
          </cell>
          <cell r="BJ3525">
            <v>0</v>
          </cell>
        </row>
        <row r="3526">
          <cell r="D3526" t="str">
            <v>Žilinská univerzita v Žiline</v>
          </cell>
          <cell r="E3526" t="str">
            <v>Stavebná fakulta</v>
          </cell>
          <cell r="AN3526">
            <v>0</v>
          </cell>
          <cell r="AO3526">
            <v>0</v>
          </cell>
          <cell r="AP3526">
            <v>0</v>
          </cell>
          <cell r="AQ3526">
            <v>0</v>
          </cell>
          <cell r="AR3526">
            <v>0</v>
          </cell>
          <cell r="BF3526">
            <v>0</v>
          </cell>
          <cell r="BG3526">
            <v>0</v>
          </cell>
          <cell r="BH3526">
            <v>0</v>
          </cell>
          <cell r="BI3526">
            <v>2</v>
          </cell>
          <cell r="BJ3526">
            <v>0</v>
          </cell>
        </row>
        <row r="3527">
          <cell r="D3527" t="str">
            <v>Žilinská univerzita v Žiline</v>
          </cell>
          <cell r="E3527" t="str">
            <v>Fakulta riadenia a informatiky</v>
          </cell>
          <cell r="AN3527">
            <v>0</v>
          </cell>
          <cell r="AO3527">
            <v>0</v>
          </cell>
          <cell r="AP3527">
            <v>0</v>
          </cell>
          <cell r="AQ3527">
            <v>0</v>
          </cell>
          <cell r="AR3527">
            <v>0</v>
          </cell>
          <cell r="BF3527">
            <v>0</v>
          </cell>
          <cell r="BG3527">
            <v>0</v>
          </cell>
          <cell r="BH3527">
            <v>0</v>
          </cell>
          <cell r="BI3527">
            <v>1</v>
          </cell>
          <cell r="BJ3527">
            <v>0</v>
          </cell>
        </row>
        <row r="3528">
          <cell r="D3528" t="str">
            <v>Žilinská univerzita v Žiline</v>
          </cell>
          <cell r="E3528" t="str">
            <v>Strojnícka fakulta</v>
          </cell>
          <cell r="AN3528">
            <v>0</v>
          </cell>
          <cell r="AO3528">
            <v>0</v>
          </cell>
          <cell r="AP3528">
            <v>0</v>
          </cell>
          <cell r="AQ3528">
            <v>0</v>
          </cell>
          <cell r="AR3528">
            <v>0</v>
          </cell>
          <cell r="BF3528">
            <v>0</v>
          </cell>
          <cell r="BG3528">
            <v>0</v>
          </cell>
          <cell r="BH3528">
            <v>0</v>
          </cell>
          <cell r="BI3528">
            <v>1</v>
          </cell>
          <cell r="BJ3528">
            <v>0</v>
          </cell>
        </row>
        <row r="3529">
          <cell r="D3529" t="str">
            <v>Žilinská univerzita v Žiline</v>
          </cell>
          <cell r="E3529" t="str">
            <v>Fakulta humanitných vied</v>
          </cell>
          <cell r="AN3529">
            <v>26</v>
          </cell>
          <cell r="AO3529">
            <v>26</v>
          </cell>
          <cell r="AP3529">
            <v>0</v>
          </cell>
          <cell r="AQ3529">
            <v>0</v>
          </cell>
          <cell r="AR3529">
            <v>26</v>
          </cell>
          <cell r="BF3529">
            <v>18.2</v>
          </cell>
          <cell r="BG3529">
            <v>21.657999999999998</v>
          </cell>
          <cell r="BH3529">
            <v>20.518105263157892</v>
          </cell>
          <cell r="BI3529">
            <v>26</v>
          </cell>
          <cell r="BJ3529">
            <v>0</v>
          </cell>
        </row>
        <row r="3530">
          <cell r="D3530" t="str">
            <v>Žilinská univerzita v Žiline</v>
          </cell>
          <cell r="E3530" t="str">
            <v>Fakulta humanitných vied</v>
          </cell>
          <cell r="AN3530">
            <v>1</v>
          </cell>
          <cell r="AO3530">
            <v>0</v>
          </cell>
          <cell r="AP3530">
            <v>0</v>
          </cell>
          <cell r="AQ3530">
            <v>0</v>
          </cell>
          <cell r="AR3530">
            <v>0</v>
          </cell>
          <cell r="BF3530">
            <v>0</v>
          </cell>
          <cell r="BG3530">
            <v>0</v>
          </cell>
          <cell r="BH3530">
            <v>0</v>
          </cell>
          <cell r="BI3530">
            <v>8</v>
          </cell>
          <cell r="BJ3530">
            <v>0</v>
          </cell>
        </row>
        <row r="3531">
          <cell r="D3531" t="str">
            <v>Žilinská univerzita v Žiline</v>
          </cell>
          <cell r="E3531">
            <v>0</v>
          </cell>
          <cell r="AN3531">
            <v>8</v>
          </cell>
          <cell r="AO3531">
            <v>8</v>
          </cell>
          <cell r="AP3531">
            <v>0</v>
          </cell>
          <cell r="AQ3531">
            <v>0</v>
          </cell>
          <cell r="AR3531">
            <v>8</v>
          </cell>
          <cell r="BF3531">
            <v>12</v>
          </cell>
          <cell r="BG3531">
            <v>17.759999999999998</v>
          </cell>
          <cell r="BH3531">
            <v>11.84</v>
          </cell>
          <cell r="BI3531">
            <v>8</v>
          </cell>
          <cell r="BJ3531">
            <v>0</v>
          </cell>
        </row>
        <row r="3532">
          <cell r="D3532" t="str">
            <v>Žilinská univerzita v Žiline</v>
          </cell>
          <cell r="E3532" t="str">
            <v>Stavebná fakulta</v>
          </cell>
          <cell r="AN3532">
            <v>1</v>
          </cell>
          <cell r="AO3532">
            <v>0</v>
          </cell>
          <cell r="AP3532">
            <v>0</v>
          </cell>
          <cell r="AQ3532">
            <v>0</v>
          </cell>
          <cell r="AR3532">
            <v>0</v>
          </cell>
          <cell r="BF3532">
            <v>0</v>
          </cell>
          <cell r="BG3532">
            <v>0</v>
          </cell>
          <cell r="BH3532">
            <v>0</v>
          </cell>
          <cell r="BI3532">
            <v>1</v>
          </cell>
          <cell r="BJ3532">
            <v>0</v>
          </cell>
        </row>
        <row r="3533">
          <cell r="D3533" t="str">
            <v>Žilinská univerzita v Žiline</v>
          </cell>
          <cell r="E3533" t="str">
            <v>Fakulta prevádzky a ekonomiky dopravy a spojov</v>
          </cell>
          <cell r="AN3533">
            <v>0</v>
          </cell>
          <cell r="AO3533">
            <v>0</v>
          </cell>
          <cell r="AP3533">
            <v>0</v>
          </cell>
          <cell r="AQ3533">
            <v>0</v>
          </cell>
          <cell r="AR3533">
            <v>0</v>
          </cell>
          <cell r="BF3533">
            <v>0</v>
          </cell>
          <cell r="BG3533">
            <v>0</v>
          </cell>
          <cell r="BH3533">
            <v>0</v>
          </cell>
          <cell r="BI3533">
            <v>2</v>
          </cell>
          <cell r="BJ3533">
            <v>0</v>
          </cell>
        </row>
        <row r="3534">
          <cell r="D3534" t="str">
            <v>Žilinská univerzita v Žiline</v>
          </cell>
          <cell r="E3534" t="str">
            <v>Fakulta elektrotechniky a informačných technológií</v>
          </cell>
          <cell r="AN3534">
            <v>0</v>
          </cell>
          <cell r="AO3534">
            <v>0</v>
          </cell>
          <cell r="AP3534">
            <v>0</v>
          </cell>
          <cell r="AQ3534">
            <v>0</v>
          </cell>
          <cell r="AR3534">
            <v>0</v>
          </cell>
          <cell r="BF3534">
            <v>0</v>
          </cell>
          <cell r="BG3534">
            <v>0</v>
          </cell>
          <cell r="BH3534">
            <v>0</v>
          </cell>
          <cell r="BI3534">
            <v>1</v>
          </cell>
          <cell r="BJ3534">
            <v>0</v>
          </cell>
        </row>
        <row r="3535">
          <cell r="D3535" t="str">
            <v>Vysoká škola zdravotníctva a sociálnej práce sv. Alžbety v Bratislave, n. o.</v>
          </cell>
          <cell r="E3535">
            <v>0</v>
          </cell>
          <cell r="AN3535">
            <v>43</v>
          </cell>
          <cell r="AO3535">
            <v>0</v>
          </cell>
          <cell r="AP3535">
            <v>0</v>
          </cell>
          <cell r="AQ3535">
            <v>0</v>
          </cell>
          <cell r="AR3535">
            <v>0</v>
          </cell>
          <cell r="BF3535">
            <v>0</v>
          </cell>
          <cell r="BG3535">
            <v>0</v>
          </cell>
          <cell r="BH3535">
            <v>0</v>
          </cell>
          <cell r="BI3535">
            <v>43</v>
          </cell>
          <cell r="BJ3535">
            <v>0</v>
          </cell>
        </row>
        <row r="3536">
          <cell r="D3536" t="str">
            <v>Vysoká škola zdravotníctva a sociálnej práce sv. Alžbety v Bratislave, n. o.</v>
          </cell>
          <cell r="E3536">
            <v>0</v>
          </cell>
          <cell r="AN3536">
            <v>50</v>
          </cell>
          <cell r="AO3536">
            <v>50</v>
          </cell>
          <cell r="AP3536">
            <v>0</v>
          </cell>
          <cell r="AQ3536">
            <v>0</v>
          </cell>
          <cell r="AR3536">
            <v>50</v>
          </cell>
          <cell r="BF3536">
            <v>75</v>
          </cell>
          <cell r="BG3536">
            <v>75</v>
          </cell>
          <cell r="BH3536">
            <v>75</v>
          </cell>
          <cell r="BI3536">
            <v>50</v>
          </cell>
          <cell r="BJ3536">
            <v>0</v>
          </cell>
        </row>
        <row r="3537">
          <cell r="D3537" t="str">
            <v>Vysoká škola zdravotníctva a sociálnej práce sv. Alžbety v Bratislave, n. o.</v>
          </cell>
          <cell r="E3537" t="str">
            <v>Fakulta zdravotníctva a sociálnej práce sv. Ladislava</v>
          </cell>
          <cell r="AN3537">
            <v>129</v>
          </cell>
          <cell r="AO3537">
            <v>0</v>
          </cell>
          <cell r="AP3537">
            <v>0</v>
          </cell>
          <cell r="AQ3537">
            <v>0</v>
          </cell>
          <cell r="AR3537">
            <v>0</v>
          </cell>
          <cell r="BF3537">
            <v>0</v>
          </cell>
          <cell r="BG3537">
            <v>0</v>
          </cell>
          <cell r="BH3537">
            <v>0</v>
          </cell>
          <cell r="BI3537">
            <v>129</v>
          </cell>
          <cell r="BJ3537">
            <v>0</v>
          </cell>
        </row>
        <row r="3538">
          <cell r="D3538" t="str">
            <v>Univerzita Konštantína Filozofa v Nitre</v>
          </cell>
          <cell r="E3538" t="str">
            <v>Filozofická fakulta</v>
          </cell>
          <cell r="AN3538">
            <v>0</v>
          </cell>
          <cell r="AO3538">
            <v>0</v>
          </cell>
          <cell r="AP3538">
            <v>0</v>
          </cell>
          <cell r="AQ3538">
            <v>0</v>
          </cell>
          <cell r="AR3538">
            <v>0</v>
          </cell>
          <cell r="BF3538">
            <v>0</v>
          </cell>
          <cell r="BG3538">
            <v>0</v>
          </cell>
          <cell r="BH3538">
            <v>0</v>
          </cell>
          <cell r="BI3538">
            <v>1</v>
          </cell>
          <cell r="BJ3538">
            <v>0</v>
          </cell>
        </row>
        <row r="3539">
          <cell r="D3539" t="str">
            <v>Univerzita Konštantína Filozofa v Nitre</v>
          </cell>
          <cell r="E3539" t="str">
            <v>Filozofická fakulta</v>
          </cell>
          <cell r="AN3539">
            <v>1</v>
          </cell>
          <cell r="AO3539">
            <v>0</v>
          </cell>
          <cell r="AP3539">
            <v>0</v>
          </cell>
          <cell r="AQ3539">
            <v>0</v>
          </cell>
          <cell r="AR3539">
            <v>1</v>
          </cell>
          <cell r="BF3539">
            <v>4</v>
          </cell>
          <cell r="BG3539">
            <v>4.4000000000000004</v>
          </cell>
          <cell r="BH3539">
            <v>4.4000000000000004</v>
          </cell>
          <cell r="BI3539">
            <v>1</v>
          </cell>
          <cell r="BJ3539">
            <v>1</v>
          </cell>
        </row>
        <row r="3540">
          <cell r="D3540" t="str">
            <v>Univerzita Konštantína Filozofa v Nitre</v>
          </cell>
          <cell r="E3540" t="str">
            <v>Filozofická fakulta</v>
          </cell>
          <cell r="AN3540">
            <v>1</v>
          </cell>
          <cell r="AO3540">
            <v>0</v>
          </cell>
          <cell r="AP3540">
            <v>0</v>
          </cell>
          <cell r="AQ3540">
            <v>0</v>
          </cell>
          <cell r="AR3540">
            <v>1</v>
          </cell>
          <cell r="BF3540">
            <v>4</v>
          </cell>
          <cell r="BG3540">
            <v>4.4000000000000004</v>
          </cell>
          <cell r="BH3540">
            <v>4.4000000000000004</v>
          </cell>
          <cell r="BI3540">
            <v>1</v>
          </cell>
          <cell r="BJ3540">
            <v>1</v>
          </cell>
        </row>
        <row r="3541">
          <cell r="D3541" t="str">
            <v>Univerzita Konštantína Filozofa v Nitre</v>
          </cell>
          <cell r="E3541" t="str">
            <v>Filozofická fakulta</v>
          </cell>
          <cell r="AN3541">
            <v>1</v>
          </cell>
          <cell r="AO3541">
            <v>1</v>
          </cell>
          <cell r="AP3541">
            <v>0</v>
          </cell>
          <cell r="AQ3541">
            <v>0</v>
          </cell>
          <cell r="AR3541">
            <v>1</v>
          </cell>
          <cell r="BF3541">
            <v>0.7</v>
          </cell>
          <cell r="BG3541">
            <v>1.0499999999999998</v>
          </cell>
          <cell r="BH3541">
            <v>0.9876712328767121</v>
          </cell>
          <cell r="BI3541">
            <v>1</v>
          </cell>
          <cell r="BJ3541">
            <v>0</v>
          </cell>
        </row>
        <row r="3542">
          <cell r="D3542" t="str">
            <v>Univerzita Konštantína Filozofa v Nitre</v>
          </cell>
          <cell r="E3542" t="str">
            <v>Filozofická fakulta</v>
          </cell>
          <cell r="AN3542">
            <v>1</v>
          </cell>
          <cell r="AO3542">
            <v>1</v>
          </cell>
          <cell r="AP3542">
            <v>0</v>
          </cell>
          <cell r="AQ3542">
            <v>0</v>
          </cell>
          <cell r="AR3542">
            <v>1</v>
          </cell>
          <cell r="BF3542">
            <v>0.7</v>
          </cell>
          <cell r="BG3542">
            <v>0.78049999999999997</v>
          </cell>
          <cell r="BH3542">
            <v>0.71721621621621623</v>
          </cell>
          <cell r="BI3542">
            <v>1</v>
          </cell>
          <cell r="BJ3542">
            <v>0</v>
          </cell>
        </row>
        <row r="3543">
          <cell r="D3543" t="str">
            <v>Univerzita Konštantína Filozofa v Nitre</v>
          </cell>
          <cell r="E3543" t="str">
            <v>Filozofická fakulta</v>
          </cell>
          <cell r="AN3543">
            <v>1</v>
          </cell>
          <cell r="AO3543">
            <v>1</v>
          </cell>
          <cell r="AP3543">
            <v>0</v>
          </cell>
          <cell r="AQ3543">
            <v>0</v>
          </cell>
          <cell r="AR3543">
            <v>1</v>
          </cell>
          <cell r="BF3543">
            <v>0.7</v>
          </cell>
          <cell r="BG3543">
            <v>0.71399999999999997</v>
          </cell>
          <cell r="BH3543">
            <v>0.59499999999999997</v>
          </cell>
          <cell r="BI3543">
            <v>1</v>
          </cell>
          <cell r="BJ3543">
            <v>0</v>
          </cell>
        </row>
        <row r="3544">
          <cell r="D3544" t="str">
            <v>Trenčianska univerzita Alexandra Dubčeka v Trenčíne</v>
          </cell>
          <cell r="E3544" t="str">
            <v>Fakulta zdravotníctva</v>
          </cell>
          <cell r="AN3544">
            <v>3</v>
          </cell>
          <cell r="AO3544">
            <v>3</v>
          </cell>
          <cell r="AP3544">
            <v>0</v>
          </cell>
          <cell r="AQ3544">
            <v>0</v>
          </cell>
          <cell r="AR3544">
            <v>3</v>
          </cell>
          <cell r="BF3544">
            <v>4.5</v>
          </cell>
          <cell r="BG3544">
            <v>6.66</v>
          </cell>
          <cell r="BH3544">
            <v>5.6659701492537318</v>
          </cell>
          <cell r="BI3544">
            <v>3</v>
          </cell>
          <cell r="BJ3544">
            <v>0</v>
          </cell>
        </row>
        <row r="3545">
          <cell r="D3545" t="str">
            <v>Univerzita Komenského v Bratislave</v>
          </cell>
          <cell r="E3545" t="str">
            <v>Lekárska fakulta</v>
          </cell>
          <cell r="AN3545">
            <v>2</v>
          </cell>
          <cell r="AO3545">
            <v>0</v>
          </cell>
          <cell r="AP3545">
            <v>0</v>
          </cell>
          <cell r="AQ3545">
            <v>0</v>
          </cell>
          <cell r="AR3545">
            <v>2</v>
          </cell>
          <cell r="BF3545">
            <v>6</v>
          </cell>
          <cell r="BG3545">
            <v>20.46</v>
          </cell>
          <cell r="BH3545">
            <v>20.46</v>
          </cell>
          <cell r="BI3545">
            <v>2</v>
          </cell>
          <cell r="BJ3545">
            <v>2</v>
          </cell>
        </row>
        <row r="3546">
          <cell r="D3546" t="str">
            <v>Univerzita Komenského v Bratislave</v>
          </cell>
          <cell r="E3546" t="str">
            <v>Lekárska fakulta</v>
          </cell>
          <cell r="AN3546">
            <v>0</v>
          </cell>
          <cell r="AO3546">
            <v>0</v>
          </cell>
          <cell r="AP3546">
            <v>0</v>
          </cell>
          <cell r="AQ3546">
            <v>0</v>
          </cell>
          <cell r="AR3546">
            <v>0</v>
          </cell>
          <cell r="BF3546">
            <v>0</v>
          </cell>
          <cell r="BG3546">
            <v>0</v>
          </cell>
          <cell r="BH3546">
            <v>0</v>
          </cell>
          <cell r="BI3546">
            <v>1</v>
          </cell>
          <cell r="BJ3546">
            <v>0</v>
          </cell>
        </row>
        <row r="3547">
          <cell r="D3547" t="str">
            <v>Technická univerzita vo Zvolene</v>
          </cell>
          <cell r="E3547" t="str">
            <v>Fakulta techniky</v>
          </cell>
          <cell r="AN3547">
            <v>0</v>
          </cell>
          <cell r="AO3547">
            <v>0</v>
          </cell>
          <cell r="AP3547">
            <v>0</v>
          </cell>
          <cell r="AQ3547">
            <v>0</v>
          </cell>
          <cell r="AR3547">
            <v>0</v>
          </cell>
          <cell r="BF3547">
            <v>0</v>
          </cell>
          <cell r="BG3547">
            <v>0</v>
          </cell>
          <cell r="BH3547">
            <v>0</v>
          </cell>
          <cell r="BI3547">
            <v>4</v>
          </cell>
          <cell r="BJ3547">
            <v>0</v>
          </cell>
        </row>
        <row r="3548">
          <cell r="D3548" t="str">
            <v>Technická univerzita vo Zvolene</v>
          </cell>
          <cell r="E3548">
            <v>0</v>
          </cell>
          <cell r="AN3548">
            <v>0</v>
          </cell>
          <cell r="AO3548">
            <v>0</v>
          </cell>
          <cell r="AP3548">
            <v>0</v>
          </cell>
          <cell r="AQ3548">
            <v>0</v>
          </cell>
          <cell r="AR3548">
            <v>0</v>
          </cell>
          <cell r="BF3548">
            <v>0</v>
          </cell>
          <cell r="BG3548">
            <v>0</v>
          </cell>
          <cell r="BH3548">
            <v>0</v>
          </cell>
          <cell r="BI3548">
            <v>2</v>
          </cell>
          <cell r="BJ3548">
            <v>0</v>
          </cell>
        </row>
        <row r="3549">
          <cell r="D3549" t="str">
            <v>Technická univerzita vo Zvolene</v>
          </cell>
          <cell r="E3549" t="str">
            <v>Lesnícka fakulta</v>
          </cell>
          <cell r="AN3549">
            <v>7</v>
          </cell>
          <cell r="AO3549">
            <v>8</v>
          </cell>
          <cell r="AP3549">
            <v>0</v>
          </cell>
          <cell r="AQ3549">
            <v>0</v>
          </cell>
          <cell r="AR3549">
            <v>7</v>
          </cell>
          <cell r="BF3549">
            <v>10.5</v>
          </cell>
          <cell r="BG3549">
            <v>16.695</v>
          </cell>
          <cell r="BH3549">
            <v>13.610054347826088</v>
          </cell>
          <cell r="BI3549">
            <v>8</v>
          </cell>
          <cell r="BJ3549">
            <v>0</v>
          </cell>
        </row>
        <row r="3550">
          <cell r="D3550" t="str">
            <v>Technická univerzita vo Zvolene</v>
          </cell>
          <cell r="E3550">
            <v>0</v>
          </cell>
          <cell r="AN3550">
            <v>5</v>
          </cell>
          <cell r="AO3550">
            <v>0</v>
          </cell>
          <cell r="AP3550">
            <v>0</v>
          </cell>
          <cell r="AQ3550">
            <v>0</v>
          </cell>
          <cell r="AR3550">
            <v>5</v>
          </cell>
          <cell r="BF3550">
            <v>20</v>
          </cell>
          <cell r="BG3550">
            <v>22</v>
          </cell>
          <cell r="BH3550">
            <v>21.142857142857142</v>
          </cell>
          <cell r="BI3550">
            <v>5</v>
          </cell>
          <cell r="BJ3550">
            <v>5</v>
          </cell>
        </row>
        <row r="3551">
          <cell r="D3551" t="str">
            <v>Technická univerzita vo Zvolene</v>
          </cell>
          <cell r="E3551" t="str">
            <v>Lesnícka fakulta</v>
          </cell>
          <cell r="AN3551">
            <v>0</v>
          </cell>
          <cell r="AO3551">
            <v>0</v>
          </cell>
          <cell r="AP3551">
            <v>0</v>
          </cell>
          <cell r="AQ3551">
            <v>0</v>
          </cell>
          <cell r="AR3551">
            <v>0</v>
          </cell>
          <cell r="BF3551">
            <v>0</v>
          </cell>
          <cell r="BG3551">
            <v>0</v>
          </cell>
          <cell r="BH3551">
            <v>0</v>
          </cell>
          <cell r="BI3551">
            <v>1</v>
          </cell>
          <cell r="BJ3551">
            <v>0</v>
          </cell>
        </row>
        <row r="3552">
          <cell r="D3552" t="str">
            <v>Technická univerzita vo Zvolene</v>
          </cell>
          <cell r="E3552" t="str">
            <v>Fakulta techniky</v>
          </cell>
          <cell r="AN3552">
            <v>2</v>
          </cell>
          <cell r="AO3552">
            <v>2</v>
          </cell>
          <cell r="AP3552">
            <v>0</v>
          </cell>
          <cell r="AQ3552">
            <v>0</v>
          </cell>
          <cell r="AR3552">
            <v>2</v>
          </cell>
          <cell r="BF3552">
            <v>1.4</v>
          </cell>
          <cell r="BG3552">
            <v>2.0720000000000001</v>
          </cell>
          <cell r="BH3552">
            <v>1.9464242424242426</v>
          </cell>
          <cell r="BI3552">
            <v>2</v>
          </cell>
          <cell r="BJ3552">
            <v>0</v>
          </cell>
        </row>
        <row r="3553">
          <cell r="D3553" t="str">
            <v>Univerzita J. Selyeho</v>
          </cell>
          <cell r="E3553" t="str">
            <v>Pedagogická fakulta</v>
          </cell>
          <cell r="AN3553">
            <v>2</v>
          </cell>
          <cell r="AO3553">
            <v>0</v>
          </cell>
          <cell r="AP3553">
            <v>0</v>
          </cell>
          <cell r="AQ3553">
            <v>0</v>
          </cell>
          <cell r="AR3553">
            <v>2</v>
          </cell>
          <cell r="BF3553">
            <v>8</v>
          </cell>
          <cell r="BG3553">
            <v>8.8000000000000007</v>
          </cell>
          <cell r="BH3553">
            <v>8.2823529411764714</v>
          </cell>
          <cell r="BI3553">
            <v>2</v>
          </cell>
          <cell r="BJ3553">
            <v>2</v>
          </cell>
        </row>
        <row r="3554">
          <cell r="D3554" t="str">
            <v>Univerzita J. Selyeho</v>
          </cell>
          <cell r="E3554" t="str">
            <v>Pedagogická fakulta</v>
          </cell>
          <cell r="AN3554">
            <v>0</v>
          </cell>
          <cell r="AO3554">
            <v>0</v>
          </cell>
          <cell r="AP3554">
            <v>0</v>
          </cell>
          <cell r="AQ3554">
            <v>0</v>
          </cell>
          <cell r="AR3554">
            <v>0</v>
          </cell>
          <cell r="BF3554">
            <v>0</v>
          </cell>
          <cell r="BG3554">
            <v>0</v>
          </cell>
          <cell r="BH3554">
            <v>0</v>
          </cell>
          <cell r="BI3554">
            <v>1</v>
          </cell>
          <cell r="BJ3554">
            <v>0</v>
          </cell>
        </row>
        <row r="3555">
          <cell r="D3555" t="str">
            <v>Slovenská zdravotnícka univerzita v Bratislave</v>
          </cell>
          <cell r="E3555" t="str">
            <v>Fakulta zdravotníctva so sídlom v Banskej Bystrici</v>
          </cell>
          <cell r="AN3555">
            <v>52</v>
          </cell>
          <cell r="AO3555">
            <v>0</v>
          </cell>
          <cell r="AP3555">
            <v>0</v>
          </cell>
          <cell r="AQ3555">
            <v>0</v>
          </cell>
          <cell r="AR3555">
            <v>0</v>
          </cell>
          <cell r="BF3555">
            <v>0</v>
          </cell>
          <cell r="BG3555">
            <v>0</v>
          </cell>
          <cell r="BH3555">
            <v>0</v>
          </cell>
          <cell r="BI3555">
            <v>52</v>
          </cell>
          <cell r="BJ3555">
            <v>0</v>
          </cell>
        </row>
        <row r="3556">
          <cell r="D3556" t="str">
            <v>Slovenská technická univerzita v Bratislave</v>
          </cell>
          <cell r="E3556" t="str">
            <v>Fakulta chemickej a potravinárskej technológie</v>
          </cell>
          <cell r="AN3556">
            <v>0</v>
          </cell>
          <cell r="AO3556">
            <v>0</v>
          </cell>
          <cell r="AP3556">
            <v>0</v>
          </cell>
          <cell r="AQ3556">
            <v>0</v>
          </cell>
          <cell r="AR3556">
            <v>0</v>
          </cell>
          <cell r="BF3556">
            <v>0</v>
          </cell>
          <cell r="BG3556">
            <v>0</v>
          </cell>
          <cell r="BH3556">
            <v>0</v>
          </cell>
          <cell r="BI3556">
            <v>1</v>
          </cell>
          <cell r="BJ3556">
            <v>0</v>
          </cell>
        </row>
        <row r="3557">
          <cell r="D3557" t="str">
            <v>Slovenská technická univerzita v Bratislave</v>
          </cell>
          <cell r="E3557" t="str">
            <v>Fakulta informatiky a informačných technológií</v>
          </cell>
          <cell r="AN3557">
            <v>21</v>
          </cell>
          <cell r="AO3557">
            <v>21</v>
          </cell>
          <cell r="AP3557">
            <v>21</v>
          </cell>
          <cell r="AQ3557">
            <v>21</v>
          </cell>
          <cell r="AR3557">
            <v>21</v>
          </cell>
          <cell r="BF3557">
            <v>31.5</v>
          </cell>
          <cell r="BG3557">
            <v>46.62</v>
          </cell>
          <cell r="BH3557">
            <v>45.482926829268287</v>
          </cell>
          <cell r="BI3557">
            <v>21</v>
          </cell>
          <cell r="BJ3557">
            <v>0</v>
          </cell>
        </row>
        <row r="3558">
          <cell r="D3558" t="str">
            <v>Slovenská technická univerzita v Bratislave</v>
          </cell>
          <cell r="E3558" t="str">
            <v>Fakulta chemickej a potravinárskej technológie</v>
          </cell>
          <cell r="AN3558">
            <v>1</v>
          </cell>
          <cell r="AO3558">
            <v>0</v>
          </cell>
          <cell r="AP3558">
            <v>0</v>
          </cell>
          <cell r="AQ3558">
            <v>0</v>
          </cell>
          <cell r="AR3558">
            <v>1</v>
          </cell>
          <cell r="BF3558">
            <v>3</v>
          </cell>
          <cell r="BG3558">
            <v>6.39</v>
          </cell>
          <cell r="BH3558">
            <v>5.5912499999999996</v>
          </cell>
          <cell r="BI3558">
            <v>1</v>
          </cell>
          <cell r="BJ3558">
            <v>1</v>
          </cell>
        </row>
        <row r="3559">
          <cell r="D3559" t="str">
            <v>Slovenská technická univerzita v Bratislave</v>
          </cell>
          <cell r="E3559" t="str">
            <v>Fakulta chemickej a potravinárskej technológie</v>
          </cell>
          <cell r="AN3559">
            <v>49</v>
          </cell>
          <cell r="AO3559">
            <v>52</v>
          </cell>
          <cell r="AP3559">
            <v>52</v>
          </cell>
          <cell r="AQ3559">
            <v>49</v>
          </cell>
          <cell r="AR3559">
            <v>49</v>
          </cell>
          <cell r="BF3559">
            <v>34.299999999999997</v>
          </cell>
          <cell r="BG3559">
            <v>50.763999999999996</v>
          </cell>
          <cell r="BH3559">
            <v>48.565559055118108</v>
          </cell>
          <cell r="BI3559">
            <v>52</v>
          </cell>
          <cell r="BJ3559">
            <v>0</v>
          </cell>
        </row>
        <row r="3560">
          <cell r="D3560" t="str">
            <v>Slovenská technická univerzita v Bratislave</v>
          </cell>
          <cell r="E3560" t="str">
            <v>Fakulta chemickej a potravinárskej technológie</v>
          </cell>
          <cell r="AN3560">
            <v>0</v>
          </cell>
          <cell r="AO3560">
            <v>0</v>
          </cell>
          <cell r="AP3560">
            <v>0</v>
          </cell>
          <cell r="AQ3560">
            <v>0</v>
          </cell>
          <cell r="AR3560">
            <v>0</v>
          </cell>
          <cell r="BF3560">
            <v>0</v>
          </cell>
          <cell r="BG3560">
            <v>0</v>
          </cell>
          <cell r="BH3560">
            <v>0</v>
          </cell>
          <cell r="BI3560">
            <v>1</v>
          </cell>
          <cell r="BJ3560">
            <v>0</v>
          </cell>
        </row>
        <row r="3561">
          <cell r="D3561" t="str">
            <v>Slovenská technická univerzita v Bratislave</v>
          </cell>
          <cell r="E3561" t="str">
            <v>Fakulta chemickej a potravinárskej technológie</v>
          </cell>
          <cell r="AN3561">
            <v>7</v>
          </cell>
          <cell r="AO3561">
            <v>7</v>
          </cell>
          <cell r="AP3561">
            <v>0</v>
          </cell>
          <cell r="AQ3561">
            <v>0</v>
          </cell>
          <cell r="AR3561">
            <v>7</v>
          </cell>
          <cell r="BF3561">
            <v>10.5</v>
          </cell>
          <cell r="BG3561">
            <v>25.305</v>
          </cell>
          <cell r="BH3561">
            <v>21.69</v>
          </cell>
          <cell r="BI3561">
            <v>7</v>
          </cell>
          <cell r="BJ3561">
            <v>0</v>
          </cell>
        </row>
        <row r="3562">
          <cell r="D3562" t="str">
            <v>Slovenská technická univerzita v Bratislave</v>
          </cell>
          <cell r="E3562" t="str">
            <v>Strojnícka fakulta</v>
          </cell>
          <cell r="AN3562">
            <v>11</v>
          </cell>
          <cell r="AO3562">
            <v>11</v>
          </cell>
          <cell r="AP3562">
            <v>0</v>
          </cell>
          <cell r="AQ3562">
            <v>0</v>
          </cell>
          <cell r="AR3562">
            <v>11</v>
          </cell>
          <cell r="BF3562">
            <v>16.5</v>
          </cell>
          <cell r="BG3562">
            <v>24.419999999999998</v>
          </cell>
          <cell r="BH3562">
            <v>20.349999999999998</v>
          </cell>
          <cell r="BI3562">
            <v>11</v>
          </cell>
          <cell r="BJ3562">
            <v>0</v>
          </cell>
        </row>
        <row r="3563">
          <cell r="D3563" t="str">
            <v>Slovenská technická univerzita v Bratislave</v>
          </cell>
          <cell r="E3563" t="str">
            <v>Fakulta informatiky a informačných technológií</v>
          </cell>
          <cell r="AN3563">
            <v>0</v>
          </cell>
          <cell r="AO3563">
            <v>0</v>
          </cell>
          <cell r="AP3563">
            <v>0</v>
          </cell>
          <cell r="AQ3563">
            <v>0</v>
          </cell>
          <cell r="AR3563">
            <v>0</v>
          </cell>
          <cell r="BF3563">
            <v>0</v>
          </cell>
          <cell r="BG3563">
            <v>0</v>
          </cell>
          <cell r="BH3563">
            <v>0</v>
          </cell>
          <cell r="BI3563">
            <v>1</v>
          </cell>
          <cell r="BJ3563">
            <v>0</v>
          </cell>
        </row>
        <row r="3564">
          <cell r="D3564" t="str">
            <v>Slovenská technická univerzita v Bratislave</v>
          </cell>
          <cell r="E3564" t="str">
            <v>Fakulta chemickej a potravinárskej technológie</v>
          </cell>
          <cell r="AN3564">
            <v>1</v>
          </cell>
          <cell r="AO3564">
            <v>0</v>
          </cell>
          <cell r="AP3564">
            <v>0</v>
          </cell>
          <cell r="AQ3564">
            <v>0</v>
          </cell>
          <cell r="AR3564">
            <v>1</v>
          </cell>
          <cell r="BF3564">
            <v>3</v>
          </cell>
          <cell r="BG3564">
            <v>6.39</v>
          </cell>
          <cell r="BH3564">
            <v>5.5912499999999996</v>
          </cell>
          <cell r="BI3564">
            <v>1</v>
          </cell>
          <cell r="BJ3564">
            <v>1</v>
          </cell>
        </row>
        <row r="3565">
          <cell r="D3565" t="str">
            <v>Slovenská technická univerzita v Bratislave</v>
          </cell>
          <cell r="E3565" t="str">
            <v>Fakulta chemickej a potravinárskej technológie</v>
          </cell>
          <cell r="AN3565">
            <v>12</v>
          </cell>
          <cell r="AO3565">
            <v>12</v>
          </cell>
          <cell r="AP3565">
            <v>12</v>
          </cell>
          <cell r="AQ3565">
            <v>12</v>
          </cell>
          <cell r="AR3565">
            <v>12</v>
          </cell>
          <cell r="BF3565">
            <v>8.3999999999999986</v>
          </cell>
          <cell r="BG3565">
            <v>12.431999999999999</v>
          </cell>
          <cell r="BH3565">
            <v>11.893606299212596</v>
          </cell>
          <cell r="BI3565">
            <v>12</v>
          </cell>
          <cell r="BJ3565">
            <v>0</v>
          </cell>
        </row>
        <row r="3566">
          <cell r="D3566" t="str">
            <v>Slovenská technická univerzita v Bratislave</v>
          </cell>
          <cell r="E3566" t="str">
            <v>Strojnícka fakulta</v>
          </cell>
          <cell r="AN3566">
            <v>4</v>
          </cell>
          <cell r="AO3566">
            <v>4</v>
          </cell>
          <cell r="AP3566">
            <v>4</v>
          </cell>
          <cell r="AQ3566">
            <v>4</v>
          </cell>
          <cell r="AR3566">
            <v>4</v>
          </cell>
          <cell r="BF3566">
            <v>2.8</v>
          </cell>
          <cell r="BG3566">
            <v>4.1440000000000001</v>
          </cell>
          <cell r="BH3566">
            <v>3.9154163701067617</v>
          </cell>
          <cell r="BI3566">
            <v>4</v>
          </cell>
          <cell r="BJ3566">
            <v>0</v>
          </cell>
        </row>
        <row r="3567">
          <cell r="D3567" t="str">
            <v>Slovenská technická univerzita v Bratislave</v>
          </cell>
          <cell r="E3567" t="str">
            <v>Fakulta chemickej a potravinárskej technológie</v>
          </cell>
          <cell r="AN3567">
            <v>0</v>
          </cell>
          <cell r="AO3567">
            <v>3</v>
          </cell>
          <cell r="AP3567">
            <v>0</v>
          </cell>
          <cell r="AQ3567">
            <v>0</v>
          </cell>
          <cell r="AR3567">
            <v>0</v>
          </cell>
          <cell r="BF3567">
            <v>0</v>
          </cell>
          <cell r="BG3567">
            <v>0</v>
          </cell>
          <cell r="BH3567">
            <v>0</v>
          </cell>
          <cell r="BI3567">
            <v>3</v>
          </cell>
          <cell r="BJ3567">
            <v>0</v>
          </cell>
        </row>
        <row r="3568">
          <cell r="D3568" t="str">
            <v>Slovenská technická univerzita v Bratislave</v>
          </cell>
          <cell r="E3568" t="str">
            <v>Fakulta informatiky a informačných technológií</v>
          </cell>
          <cell r="AN3568">
            <v>1</v>
          </cell>
          <cell r="AO3568">
            <v>1</v>
          </cell>
          <cell r="AP3568">
            <v>1</v>
          </cell>
          <cell r="AQ3568">
            <v>1</v>
          </cell>
          <cell r="AR3568">
            <v>1</v>
          </cell>
          <cell r="BF3568">
            <v>1.5</v>
          </cell>
          <cell r="BG3568">
            <v>2.2199999999999998</v>
          </cell>
          <cell r="BH3568">
            <v>2.1658536585365851</v>
          </cell>
          <cell r="BI3568">
            <v>1</v>
          </cell>
          <cell r="BJ3568">
            <v>0</v>
          </cell>
        </row>
        <row r="3569">
          <cell r="D3569" t="str">
            <v>Slovenská technická univerzita v Bratislave</v>
          </cell>
          <cell r="E3569" t="str">
            <v>Fakulta architektúry a dizajnu</v>
          </cell>
          <cell r="AN3569">
            <v>0</v>
          </cell>
          <cell r="AO3569">
            <v>2</v>
          </cell>
          <cell r="AP3569">
            <v>0</v>
          </cell>
          <cell r="AQ3569">
            <v>0</v>
          </cell>
          <cell r="AR3569">
            <v>0</v>
          </cell>
          <cell r="BF3569">
            <v>0</v>
          </cell>
          <cell r="BG3569">
            <v>0</v>
          </cell>
          <cell r="BH3569">
            <v>0</v>
          </cell>
          <cell r="BI3569">
            <v>2</v>
          </cell>
          <cell r="BJ3569">
            <v>0</v>
          </cell>
        </row>
        <row r="3570">
          <cell r="D3570" t="str">
            <v>Slovenská technická univerzita v Bratislave</v>
          </cell>
          <cell r="E3570" t="str">
            <v>Materiálovotechnologická fakulta so sídlom v Trnave</v>
          </cell>
          <cell r="AN3570">
            <v>0</v>
          </cell>
          <cell r="AO3570">
            <v>0</v>
          </cell>
          <cell r="AP3570">
            <v>0</v>
          </cell>
          <cell r="AQ3570">
            <v>0</v>
          </cell>
          <cell r="AR3570">
            <v>0</v>
          </cell>
          <cell r="BF3570">
            <v>0</v>
          </cell>
          <cell r="BG3570">
            <v>0</v>
          </cell>
          <cell r="BH3570">
            <v>0</v>
          </cell>
          <cell r="BI3570">
            <v>1</v>
          </cell>
          <cell r="BJ3570">
            <v>0</v>
          </cell>
        </row>
        <row r="3571">
          <cell r="D3571" t="str">
            <v>Slovenská technická univerzita v Bratislave</v>
          </cell>
          <cell r="E3571" t="str">
            <v>Fakulta informatiky a informačných technológií</v>
          </cell>
          <cell r="AN3571">
            <v>1</v>
          </cell>
          <cell r="AO3571">
            <v>0</v>
          </cell>
          <cell r="AP3571">
            <v>0</v>
          </cell>
          <cell r="AQ3571">
            <v>1</v>
          </cell>
          <cell r="AR3571">
            <v>1</v>
          </cell>
          <cell r="BF3571">
            <v>4</v>
          </cell>
          <cell r="BG3571">
            <v>8.52</v>
          </cell>
          <cell r="BH3571">
            <v>8.52</v>
          </cell>
          <cell r="BI3571">
            <v>1</v>
          </cell>
          <cell r="BJ3571">
            <v>1</v>
          </cell>
        </row>
        <row r="3572">
          <cell r="D3572" t="str">
            <v>Trenčianska univerzita Alexandra Dubčeka v Trenčíne</v>
          </cell>
          <cell r="E3572" t="str">
            <v>Fakulta priemyselných technológií v Púchove</v>
          </cell>
          <cell r="AN3572">
            <v>0</v>
          </cell>
          <cell r="AO3572">
            <v>0</v>
          </cell>
          <cell r="AP3572">
            <v>0</v>
          </cell>
          <cell r="AQ3572">
            <v>0</v>
          </cell>
          <cell r="AR3572">
            <v>0</v>
          </cell>
          <cell r="BF3572">
            <v>0</v>
          </cell>
          <cell r="BG3572">
            <v>0</v>
          </cell>
          <cell r="BH3572">
            <v>0</v>
          </cell>
          <cell r="BI3572">
            <v>1</v>
          </cell>
          <cell r="BJ3572">
            <v>0</v>
          </cell>
        </row>
        <row r="3573">
          <cell r="D3573" t="str">
            <v>Univerzita Komenského v Bratislave</v>
          </cell>
          <cell r="E3573" t="str">
            <v>Evanjelická bohoslovecká fakulta</v>
          </cell>
          <cell r="AN3573">
            <v>0</v>
          </cell>
          <cell r="AO3573">
            <v>1</v>
          </cell>
          <cell r="AP3573">
            <v>0</v>
          </cell>
          <cell r="AQ3573">
            <v>0</v>
          </cell>
          <cell r="AR3573">
            <v>0</v>
          </cell>
          <cell r="BF3573">
            <v>0</v>
          </cell>
          <cell r="BG3573">
            <v>0</v>
          </cell>
          <cell r="BH3573">
            <v>0</v>
          </cell>
          <cell r="BI3573">
            <v>1</v>
          </cell>
          <cell r="BJ3573">
            <v>0</v>
          </cell>
        </row>
        <row r="3574">
          <cell r="D3574" t="str">
            <v>Univerzita Komenského v Bratislave</v>
          </cell>
          <cell r="E3574" t="str">
            <v>Pedagogická fakulta</v>
          </cell>
          <cell r="AN3574">
            <v>0</v>
          </cell>
          <cell r="AO3574">
            <v>0</v>
          </cell>
          <cell r="AP3574">
            <v>0</v>
          </cell>
          <cell r="AQ3574">
            <v>0</v>
          </cell>
          <cell r="AR3574">
            <v>0</v>
          </cell>
          <cell r="BF3574">
            <v>0</v>
          </cell>
          <cell r="BG3574">
            <v>0</v>
          </cell>
          <cell r="BH3574">
            <v>0</v>
          </cell>
          <cell r="BI3574">
            <v>11</v>
          </cell>
          <cell r="BJ3574">
            <v>0</v>
          </cell>
        </row>
        <row r="3575">
          <cell r="D3575" t="str">
            <v>Univerzita Komenského v Bratislave</v>
          </cell>
          <cell r="E3575" t="str">
            <v>Pedagogická fakulta</v>
          </cell>
          <cell r="AN3575">
            <v>8</v>
          </cell>
          <cell r="AO3575">
            <v>8</v>
          </cell>
          <cell r="AP3575">
            <v>0</v>
          </cell>
          <cell r="AQ3575">
            <v>0</v>
          </cell>
          <cell r="AR3575">
            <v>8</v>
          </cell>
          <cell r="BF3575">
            <v>12</v>
          </cell>
          <cell r="BG3575">
            <v>25.799999999999997</v>
          </cell>
          <cell r="BH3575">
            <v>24.995844155844154</v>
          </cell>
          <cell r="BI3575">
            <v>8</v>
          </cell>
          <cell r="BJ3575">
            <v>0</v>
          </cell>
        </row>
        <row r="3576">
          <cell r="D3576" t="str">
            <v>Univerzita Komenského v Bratislave</v>
          </cell>
          <cell r="E3576" t="str">
            <v>Pedagogická fakulta</v>
          </cell>
          <cell r="AN3576">
            <v>0</v>
          </cell>
          <cell r="AO3576">
            <v>0</v>
          </cell>
          <cell r="AP3576">
            <v>0</v>
          </cell>
          <cell r="AQ3576">
            <v>0</v>
          </cell>
          <cell r="AR3576">
            <v>0</v>
          </cell>
          <cell r="BF3576">
            <v>0</v>
          </cell>
          <cell r="BG3576">
            <v>0</v>
          </cell>
          <cell r="BH3576">
            <v>0</v>
          </cell>
          <cell r="BI3576">
            <v>5</v>
          </cell>
          <cell r="BJ3576">
            <v>0</v>
          </cell>
        </row>
        <row r="3577">
          <cell r="D3577" t="str">
            <v>Univerzita Komenského v Bratislave</v>
          </cell>
          <cell r="E3577" t="str">
            <v>Fakulta matematiky, fyziky a informatiky</v>
          </cell>
          <cell r="AN3577">
            <v>0</v>
          </cell>
          <cell r="AO3577">
            <v>0</v>
          </cell>
          <cell r="AP3577">
            <v>0</v>
          </cell>
          <cell r="AQ3577">
            <v>0</v>
          </cell>
          <cell r="AR3577">
            <v>0</v>
          </cell>
          <cell r="BF3577">
            <v>0</v>
          </cell>
          <cell r="BG3577">
            <v>0</v>
          </cell>
          <cell r="BH3577">
            <v>0</v>
          </cell>
          <cell r="BI3577">
            <v>1</v>
          </cell>
          <cell r="BJ3577">
            <v>0</v>
          </cell>
        </row>
        <row r="3578">
          <cell r="D3578" t="str">
            <v>Univerzita Komenského v Bratislave</v>
          </cell>
          <cell r="E3578" t="str">
            <v>Fakulta matematiky, fyziky a informatiky</v>
          </cell>
          <cell r="AN3578">
            <v>2</v>
          </cell>
          <cell r="AO3578">
            <v>0</v>
          </cell>
          <cell r="AP3578">
            <v>0</v>
          </cell>
          <cell r="AQ3578">
            <v>2</v>
          </cell>
          <cell r="AR3578">
            <v>2</v>
          </cell>
          <cell r="BF3578">
            <v>6</v>
          </cell>
          <cell r="BG3578">
            <v>12.78</v>
          </cell>
          <cell r="BH3578">
            <v>12.78</v>
          </cell>
          <cell r="BI3578">
            <v>2</v>
          </cell>
          <cell r="BJ3578">
            <v>2</v>
          </cell>
        </row>
        <row r="3579">
          <cell r="D3579" t="str">
            <v>Univerzita Komenského v Bratislave</v>
          </cell>
          <cell r="E3579" t="str">
            <v>Fakulta matematiky, fyziky a informatiky</v>
          </cell>
          <cell r="AN3579">
            <v>1</v>
          </cell>
          <cell r="AO3579">
            <v>0</v>
          </cell>
          <cell r="AP3579">
            <v>0</v>
          </cell>
          <cell r="AQ3579">
            <v>1</v>
          </cell>
          <cell r="AR3579">
            <v>1</v>
          </cell>
          <cell r="BF3579">
            <v>3</v>
          </cell>
          <cell r="BG3579">
            <v>6.39</v>
          </cell>
          <cell r="BH3579">
            <v>6.39</v>
          </cell>
          <cell r="BI3579">
            <v>1</v>
          </cell>
          <cell r="BJ3579">
            <v>1</v>
          </cell>
        </row>
        <row r="3580">
          <cell r="D3580" t="str">
            <v>Univerzita Komenského v Bratislave</v>
          </cell>
          <cell r="E3580" t="str">
            <v>Fakulta matematiky, fyziky a informatiky</v>
          </cell>
          <cell r="AN3580">
            <v>6</v>
          </cell>
          <cell r="AO3580">
            <v>7</v>
          </cell>
          <cell r="AP3580">
            <v>7</v>
          </cell>
          <cell r="AQ3580">
            <v>6</v>
          </cell>
          <cell r="AR3580">
            <v>6</v>
          </cell>
          <cell r="BF3580">
            <v>4.1999999999999993</v>
          </cell>
          <cell r="BG3580">
            <v>6.2159999999999993</v>
          </cell>
          <cell r="BH3580">
            <v>6.2159999999999993</v>
          </cell>
          <cell r="BI3580">
            <v>7</v>
          </cell>
          <cell r="BJ3580">
            <v>0</v>
          </cell>
        </row>
        <row r="3581">
          <cell r="D3581" t="str">
            <v>Univerzita Komenského v Bratislave</v>
          </cell>
          <cell r="E3581" t="str">
            <v>Fakulta matematiky, fyziky a informatiky</v>
          </cell>
          <cell r="AN3581">
            <v>0</v>
          </cell>
          <cell r="AO3581">
            <v>0</v>
          </cell>
          <cell r="AP3581">
            <v>0</v>
          </cell>
          <cell r="AQ3581">
            <v>0</v>
          </cell>
          <cell r="AR3581">
            <v>0</v>
          </cell>
          <cell r="BF3581">
            <v>0</v>
          </cell>
          <cell r="BG3581">
            <v>0</v>
          </cell>
          <cell r="BH3581">
            <v>0</v>
          </cell>
          <cell r="BI3581">
            <v>1</v>
          </cell>
          <cell r="BJ3581">
            <v>0</v>
          </cell>
        </row>
        <row r="3582">
          <cell r="D3582" t="str">
            <v>Univerzita Komenského v Bratislave</v>
          </cell>
          <cell r="E3582" t="str">
            <v>Fakulta matematiky, fyziky a informatiky</v>
          </cell>
          <cell r="AN3582">
            <v>0</v>
          </cell>
          <cell r="AO3582">
            <v>2</v>
          </cell>
          <cell r="AP3582">
            <v>2</v>
          </cell>
          <cell r="AQ3582">
            <v>0</v>
          </cell>
          <cell r="AR3582">
            <v>0</v>
          </cell>
          <cell r="BF3582">
            <v>0</v>
          </cell>
          <cell r="BG3582">
            <v>0</v>
          </cell>
          <cell r="BH3582">
            <v>0</v>
          </cell>
          <cell r="BI3582">
            <v>2</v>
          </cell>
          <cell r="BJ3582">
            <v>0</v>
          </cell>
        </row>
        <row r="3583">
          <cell r="D3583" t="str">
            <v>Slovenská zdravotnícka univerzita v Bratislave</v>
          </cell>
          <cell r="E3583" t="str">
            <v>Fakulta ošetrovateľstva a zdravotníckych odborných štúdií</v>
          </cell>
          <cell r="AN3583">
            <v>17</v>
          </cell>
          <cell r="AO3583">
            <v>0</v>
          </cell>
          <cell r="AP3583">
            <v>0</v>
          </cell>
          <cell r="AQ3583">
            <v>0</v>
          </cell>
          <cell r="AR3583">
            <v>0</v>
          </cell>
          <cell r="BF3583">
            <v>0</v>
          </cell>
          <cell r="BG3583">
            <v>0</v>
          </cell>
          <cell r="BH3583">
            <v>0</v>
          </cell>
          <cell r="BI3583">
            <v>17</v>
          </cell>
          <cell r="BJ3583">
            <v>0</v>
          </cell>
        </row>
        <row r="3584">
          <cell r="D3584" t="str">
            <v>Slovenská zdravotnícka univerzita v Bratislave</v>
          </cell>
          <cell r="E3584" t="str">
            <v>Fakulta ošetrovateľstva a zdravotníckych odborných štúdií</v>
          </cell>
          <cell r="AN3584">
            <v>12</v>
          </cell>
          <cell r="AO3584">
            <v>0</v>
          </cell>
          <cell r="AP3584">
            <v>0</v>
          </cell>
          <cell r="AQ3584">
            <v>0</v>
          </cell>
          <cell r="AR3584">
            <v>0</v>
          </cell>
          <cell r="BF3584">
            <v>0</v>
          </cell>
          <cell r="BG3584">
            <v>0</v>
          </cell>
          <cell r="BH3584">
            <v>0</v>
          </cell>
          <cell r="BI3584">
            <v>12</v>
          </cell>
          <cell r="BJ3584">
            <v>0</v>
          </cell>
        </row>
        <row r="3585">
          <cell r="D3585" t="str">
            <v>Univerzita Komenského v Bratislave</v>
          </cell>
          <cell r="E3585" t="str">
            <v>Filozofická fakulta</v>
          </cell>
          <cell r="AN3585">
            <v>0</v>
          </cell>
          <cell r="AO3585">
            <v>0</v>
          </cell>
          <cell r="AP3585">
            <v>0</v>
          </cell>
          <cell r="AQ3585">
            <v>0</v>
          </cell>
          <cell r="AR3585">
            <v>0</v>
          </cell>
          <cell r="BF3585">
            <v>0</v>
          </cell>
          <cell r="BG3585">
            <v>0</v>
          </cell>
          <cell r="BH3585">
            <v>0</v>
          </cell>
          <cell r="BI3585">
            <v>2</v>
          </cell>
          <cell r="BJ3585">
            <v>0</v>
          </cell>
        </row>
        <row r="3586">
          <cell r="D3586" t="str">
            <v>Univerzita Komenského v Bratislave</v>
          </cell>
          <cell r="E3586" t="str">
            <v>Filozofická fakulta</v>
          </cell>
          <cell r="AN3586">
            <v>3</v>
          </cell>
          <cell r="AO3586">
            <v>0</v>
          </cell>
          <cell r="AP3586">
            <v>0</v>
          </cell>
          <cell r="AQ3586">
            <v>0</v>
          </cell>
          <cell r="AR3586">
            <v>3</v>
          </cell>
          <cell r="BF3586">
            <v>9</v>
          </cell>
          <cell r="BG3586">
            <v>9.9</v>
          </cell>
          <cell r="BH3586">
            <v>9.9</v>
          </cell>
          <cell r="BI3586">
            <v>3</v>
          </cell>
          <cell r="BJ3586">
            <v>3</v>
          </cell>
        </row>
        <row r="3587">
          <cell r="D3587" t="str">
            <v>Univerzita Komenského v Bratislave</v>
          </cell>
          <cell r="E3587" t="str">
            <v>Filozofická fakulta</v>
          </cell>
          <cell r="AN3587">
            <v>1</v>
          </cell>
          <cell r="AO3587">
            <v>1</v>
          </cell>
          <cell r="AP3587">
            <v>0</v>
          </cell>
          <cell r="AQ3587">
            <v>0</v>
          </cell>
          <cell r="AR3587">
            <v>1</v>
          </cell>
          <cell r="BF3587">
            <v>1.5</v>
          </cell>
          <cell r="BG3587">
            <v>1.56</v>
          </cell>
          <cell r="BH3587">
            <v>1.4029530201342282</v>
          </cell>
          <cell r="BI3587">
            <v>1</v>
          </cell>
          <cell r="BJ3587">
            <v>0</v>
          </cell>
        </row>
        <row r="3588">
          <cell r="D3588" t="str">
            <v>Univerzita Komenského v Bratislave</v>
          </cell>
          <cell r="E3588" t="str">
            <v>Filozofická fakulta</v>
          </cell>
          <cell r="AN3588">
            <v>1</v>
          </cell>
          <cell r="AO3588">
            <v>0</v>
          </cell>
          <cell r="AP3588">
            <v>0</v>
          </cell>
          <cell r="AQ3588">
            <v>0</v>
          </cell>
          <cell r="AR3588">
            <v>1</v>
          </cell>
          <cell r="BF3588">
            <v>3</v>
          </cell>
          <cell r="BG3588">
            <v>3.3000000000000003</v>
          </cell>
          <cell r="BH3588">
            <v>3.3000000000000003</v>
          </cell>
          <cell r="BI3588">
            <v>1</v>
          </cell>
          <cell r="BJ3588">
            <v>1</v>
          </cell>
        </row>
        <row r="3589">
          <cell r="D3589" t="str">
            <v>Univerzita Komenského v Bratislave</v>
          </cell>
          <cell r="E3589" t="str">
            <v>Filozofická fakulta</v>
          </cell>
          <cell r="AN3589">
            <v>3</v>
          </cell>
          <cell r="AO3589">
            <v>3</v>
          </cell>
          <cell r="AP3589">
            <v>0</v>
          </cell>
          <cell r="AQ3589">
            <v>0</v>
          </cell>
          <cell r="AR3589">
            <v>3</v>
          </cell>
          <cell r="BF3589">
            <v>2.0999999999999996</v>
          </cell>
          <cell r="BG3589">
            <v>3.1499999999999995</v>
          </cell>
          <cell r="BH3589">
            <v>2.9889776357827471</v>
          </cell>
          <cell r="BI3589">
            <v>3</v>
          </cell>
          <cell r="BJ3589">
            <v>0</v>
          </cell>
        </row>
        <row r="3590">
          <cell r="D3590" t="str">
            <v>Univerzita Komenského v Bratislave</v>
          </cell>
          <cell r="E3590" t="str">
            <v>Filozofická fakulta</v>
          </cell>
          <cell r="AN3590">
            <v>7.5</v>
          </cell>
          <cell r="AO3590">
            <v>7.5</v>
          </cell>
          <cell r="AP3590">
            <v>0</v>
          </cell>
          <cell r="AQ3590">
            <v>0</v>
          </cell>
          <cell r="AR3590">
            <v>7.5</v>
          </cell>
          <cell r="BF3590">
            <v>5.25</v>
          </cell>
          <cell r="BG3590">
            <v>7.875</v>
          </cell>
          <cell r="BH3590">
            <v>7.875</v>
          </cell>
          <cell r="BI3590">
            <v>7.5</v>
          </cell>
          <cell r="BJ3590">
            <v>0</v>
          </cell>
        </row>
        <row r="3591">
          <cell r="D3591" t="str">
            <v>Univerzita Komenského v Bratislave</v>
          </cell>
          <cell r="E3591" t="str">
            <v>Filozofická fakulta</v>
          </cell>
          <cell r="AN3591">
            <v>1</v>
          </cell>
          <cell r="AO3591">
            <v>1</v>
          </cell>
          <cell r="AP3591">
            <v>0</v>
          </cell>
          <cell r="AQ3591">
            <v>0</v>
          </cell>
          <cell r="AR3591">
            <v>1</v>
          </cell>
          <cell r="BF3591">
            <v>0.7</v>
          </cell>
          <cell r="BG3591">
            <v>0.71399999999999997</v>
          </cell>
          <cell r="BH3591">
            <v>0.64982022471910106</v>
          </cell>
          <cell r="BI3591">
            <v>1</v>
          </cell>
          <cell r="BJ3591">
            <v>0</v>
          </cell>
        </row>
        <row r="3592">
          <cell r="D3592" t="str">
            <v>Univerzita Komenského v Bratislave</v>
          </cell>
          <cell r="E3592" t="str">
            <v>Filozofická fakulta</v>
          </cell>
          <cell r="AN3592">
            <v>3</v>
          </cell>
          <cell r="AO3592">
            <v>3</v>
          </cell>
          <cell r="AP3592">
            <v>0</v>
          </cell>
          <cell r="AQ3592">
            <v>0</v>
          </cell>
          <cell r="AR3592">
            <v>3</v>
          </cell>
          <cell r="BF3592">
            <v>2.0999999999999996</v>
          </cell>
          <cell r="BG3592">
            <v>2.0999999999999996</v>
          </cell>
          <cell r="BH3592">
            <v>1.9112359550561795</v>
          </cell>
          <cell r="BI3592">
            <v>3</v>
          </cell>
          <cell r="BJ3592">
            <v>0</v>
          </cell>
        </row>
        <row r="3593">
          <cell r="D3593" t="str">
            <v>Univerzita Komenského v Bratislave</v>
          </cell>
          <cell r="E3593" t="str">
            <v>Filozofická fakulta</v>
          </cell>
          <cell r="AN3593">
            <v>1.5</v>
          </cell>
          <cell r="AO3593">
            <v>1.5</v>
          </cell>
          <cell r="AP3593">
            <v>0</v>
          </cell>
          <cell r="AQ3593">
            <v>0</v>
          </cell>
          <cell r="AR3593">
            <v>1.5</v>
          </cell>
          <cell r="BF3593">
            <v>1.0499999999999998</v>
          </cell>
          <cell r="BG3593">
            <v>1.1444999999999999</v>
          </cell>
          <cell r="BH3593">
            <v>1.1444999999999999</v>
          </cell>
          <cell r="BI3593">
            <v>1.5</v>
          </cell>
          <cell r="BJ3593">
            <v>0</v>
          </cell>
        </row>
        <row r="3594">
          <cell r="D3594" t="str">
            <v>Univerzita Komenského v Bratislave</v>
          </cell>
          <cell r="E3594" t="str">
            <v>Filozofická fakulta</v>
          </cell>
          <cell r="AN3594">
            <v>2</v>
          </cell>
          <cell r="AO3594">
            <v>2</v>
          </cell>
          <cell r="AP3594">
            <v>0</v>
          </cell>
          <cell r="AQ3594">
            <v>0</v>
          </cell>
          <cell r="AR3594">
            <v>2</v>
          </cell>
          <cell r="BF3594">
            <v>1.4</v>
          </cell>
          <cell r="BG3594">
            <v>2.0999999999999996</v>
          </cell>
          <cell r="BH3594">
            <v>1.9926517571884981</v>
          </cell>
          <cell r="BI3594">
            <v>2</v>
          </cell>
          <cell r="BJ3594">
            <v>0</v>
          </cell>
        </row>
        <row r="3595">
          <cell r="D3595" t="str">
            <v>Univerzita Komenského v Bratislave</v>
          </cell>
          <cell r="E3595" t="str">
            <v>Filozofická fakulta</v>
          </cell>
          <cell r="AN3595">
            <v>1</v>
          </cell>
          <cell r="AO3595">
            <v>2</v>
          </cell>
          <cell r="AP3595">
            <v>0</v>
          </cell>
          <cell r="AQ3595">
            <v>0</v>
          </cell>
          <cell r="AR3595">
            <v>1</v>
          </cell>
          <cell r="BF3595">
            <v>0.7</v>
          </cell>
          <cell r="BG3595">
            <v>0.7</v>
          </cell>
          <cell r="BH3595">
            <v>0.64166666666666661</v>
          </cell>
          <cell r="BI3595">
            <v>2</v>
          </cell>
          <cell r="BJ3595">
            <v>0</v>
          </cell>
        </row>
        <row r="3596">
          <cell r="D3596" t="str">
            <v>Univerzita Komenského v Bratislave</v>
          </cell>
          <cell r="E3596" t="str">
            <v>Filozofická fakulta</v>
          </cell>
          <cell r="AN3596">
            <v>2</v>
          </cell>
          <cell r="AO3596">
            <v>2</v>
          </cell>
          <cell r="AP3596">
            <v>0</v>
          </cell>
          <cell r="AQ3596">
            <v>0</v>
          </cell>
          <cell r="AR3596">
            <v>2</v>
          </cell>
          <cell r="BF3596">
            <v>1.4</v>
          </cell>
          <cell r="BG3596">
            <v>1.4</v>
          </cell>
          <cell r="BH3596">
            <v>1.3631578947368421</v>
          </cell>
          <cell r="BI3596">
            <v>2</v>
          </cell>
          <cell r="BJ3596">
            <v>0</v>
          </cell>
        </row>
        <row r="3597">
          <cell r="D3597" t="str">
            <v>Univerzita Komenského v Bratislave</v>
          </cell>
          <cell r="E3597" t="str">
            <v>Jesseniova lekárska fakulta v Martine</v>
          </cell>
          <cell r="AN3597">
            <v>0</v>
          </cell>
          <cell r="AO3597">
            <v>0</v>
          </cell>
          <cell r="AP3597">
            <v>0</v>
          </cell>
          <cell r="AQ3597">
            <v>0</v>
          </cell>
          <cell r="AR3597">
            <v>0</v>
          </cell>
          <cell r="BF3597">
            <v>0</v>
          </cell>
          <cell r="BG3597">
            <v>0</v>
          </cell>
          <cell r="BH3597">
            <v>0</v>
          </cell>
          <cell r="BI3597">
            <v>1</v>
          </cell>
          <cell r="BJ3597">
            <v>0</v>
          </cell>
        </row>
        <row r="3598">
          <cell r="D3598" t="str">
            <v>Univerzita Komenského v Bratislave</v>
          </cell>
          <cell r="E3598" t="str">
            <v>Jesseniova lekárska fakulta v Martine</v>
          </cell>
          <cell r="AN3598">
            <v>2</v>
          </cell>
          <cell r="AO3598">
            <v>0</v>
          </cell>
          <cell r="AP3598">
            <v>0</v>
          </cell>
          <cell r="AQ3598">
            <v>0</v>
          </cell>
          <cell r="AR3598">
            <v>2</v>
          </cell>
          <cell r="BF3598">
            <v>6</v>
          </cell>
          <cell r="BG3598">
            <v>20.46</v>
          </cell>
          <cell r="BH3598">
            <v>20.46</v>
          </cell>
          <cell r="BI3598">
            <v>2</v>
          </cell>
          <cell r="BJ3598">
            <v>2</v>
          </cell>
        </row>
        <row r="3599">
          <cell r="D3599" t="str">
            <v>Univerzita Komenského v Bratislave</v>
          </cell>
          <cell r="E3599" t="str">
            <v>Jesseniova lekárska fakulta v Martine</v>
          </cell>
          <cell r="AN3599">
            <v>1</v>
          </cell>
          <cell r="AO3599">
            <v>0</v>
          </cell>
          <cell r="AP3599">
            <v>0</v>
          </cell>
          <cell r="AQ3599">
            <v>0</v>
          </cell>
          <cell r="AR3599">
            <v>1</v>
          </cell>
          <cell r="BF3599">
            <v>3</v>
          </cell>
          <cell r="BG3599">
            <v>10.23</v>
          </cell>
          <cell r="BH3599">
            <v>10.23</v>
          </cell>
          <cell r="BI3599">
            <v>1</v>
          </cell>
          <cell r="BJ3599">
            <v>1</v>
          </cell>
        </row>
        <row r="3600">
          <cell r="D3600" t="str">
            <v>Vysoká škola DTI</v>
          </cell>
          <cell r="E3600">
            <v>0</v>
          </cell>
          <cell r="AN3600">
            <v>101</v>
          </cell>
          <cell r="AO3600">
            <v>0</v>
          </cell>
          <cell r="AP3600">
            <v>0</v>
          </cell>
          <cell r="AQ3600">
            <v>0</v>
          </cell>
          <cell r="AR3600">
            <v>0</v>
          </cell>
          <cell r="BF3600">
            <v>0</v>
          </cell>
          <cell r="BG3600">
            <v>0</v>
          </cell>
          <cell r="BH3600">
            <v>0</v>
          </cell>
          <cell r="BI3600">
            <v>101</v>
          </cell>
          <cell r="BJ3600">
            <v>0</v>
          </cell>
        </row>
        <row r="3601">
          <cell r="D3601" t="str">
            <v>Univerzita Komenského v Bratislave</v>
          </cell>
          <cell r="E3601" t="str">
            <v>Prírodovedecká fakulta</v>
          </cell>
          <cell r="AN3601">
            <v>0</v>
          </cell>
          <cell r="AO3601">
            <v>0</v>
          </cell>
          <cell r="AP3601">
            <v>0</v>
          </cell>
          <cell r="AQ3601">
            <v>0</v>
          </cell>
          <cell r="AR3601">
            <v>0</v>
          </cell>
          <cell r="BF3601">
            <v>0</v>
          </cell>
          <cell r="BG3601">
            <v>0</v>
          </cell>
          <cell r="BH3601">
            <v>0</v>
          </cell>
          <cell r="BI3601">
            <v>1</v>
          </cell>
          <cell r="BJ3601">
            <v>0</v>
          </cell>
        </row>
        <row r="3602">
          <cell r="D3602" t="str">
            <v>Univerzita Komenského v Bratislave</v>
          </cell>
          <cell r="E3602" t="str">
            <v>Prírodovedecká fakulta</v>
          </cell>
          <cell r="AN3602">
            <v>0</v>
          </cell>
          <cell r="AO3602">
            <v>0</v>
          </cell>
          <cell r="AP3602">
            <v>0</v>
          </cell>
          <cell r="AQ3602">
            <v>0</v>
          </cell>
          <cell r="AR3602">
            <v>0</v>
          </cell>
          <cell r="BF3602">
            <v>0</v>
          </cell>
          <cell r="BG3602">
            <v>0</v>
          </cell>
          <cell r="BH3602">
            <v>0</v>
          </cell>
          <cell r="BI3602">
            <v>1</v>
          </cell>
          <cell r="BJ3602">
            <v>0</v>
          </cell>
        </row>
        <row r="3603">
          <cell r="D3603" t="str">
            <v>Univerzita Komenského v Bratislave</v>
          </cell>
          <cell r="E3603" t="str">
            <v>Prírodovedecká fakulta</v>
          </cell>
          <cell r="AN3603">
            <v>0</v>
          </cell>
          <cell r="AO3603">
            <v>0</v>
          </cell>
          <cell r="AP3603">
            <v>0</v>
          </cell>
          <cell r="AQ3603">
            <v>0</v>
          </cell>
          <cell r="AR3603">
            <v>0</v>
          </cell>
          <cell r="BF3603">
            <v>0</v>
          </cell>
          <cell r="BG3603">
            <v>0</v>
          </cell>
          <cell r="BH3603">
            <v>0</v>
          </cell>
          <cell r="BI3603">
            <v>1</v>
          </cell>
          <cell r="BJ3603">
            <v>0</v>
          </cell>
        </row>
        <row r="3604">
          <cell r="D3604" t="str">
            <v>Univerzita Komenského v Bratislave</v>
          </cell>
          <cell r="E3604" t="str">
            <v>Prírodovedecká fakulta</v>
          </cell>
          <cell r="AN3604">
            <v>2</v>
          </cell>
          <cell r="AO3604">
            <v>2</v>
          </cell>
          <cell r="AP3604">
            <v>0</v>
          </cell>
          <cell r="AQ3604">
            <v>0</v>
          </cell>
          <cell r="AR3604">
            <v>2</v>
          </cell>
          <cell r="BF3604">
            <v>3</v>
          </cell>
          <cell r="BG3604">
            <v>4.4399999999999995</v>
          </cell>
          <cell r="BH3604">
            <v>3.3299999999999996</v>
          </cell>
          <cell r="BI3604">
            <v>2</v>
          </cell>
          <cell r="BJ3604">
            <v>0</v>
          </cell>
        </row>
        <row r="3605">
          <cell r="D3605" t="str">
            <v>Univerzita Komenského v Bratislave</v>
          </cell>
          <cell r="E3605" t="str">
            <v>Prírodovedecká fakulta</v>
          </cell>
          <cell r="AN3605">
            <v>2</v>
          </cell>
          <cell r="AO3605">
            <v>0</v>
          </cell>
          <cell r="AP3605">
            <v>0</v>
          </cell>
          <cell r="AQ3605">
            <v>2</v>
          </cell>
          <cell r="AR3605">
            <v>2</v>
          </cell>
          <cell r="BF3605">
            <v>6</v>
          </cell>
          <cell r="BG3605">
            <v>12.78</v>
          </cell>
          <cell r="BH3605">
            <v>12.78</v>
          </cell>
          <cell r="BI3605">
            <v>2</v>
          </cell>
          <cell r="BJ3605">
            <v>2</v>
          </cell>
        </row>
        <row r="3606">
          <cell r="D3606" t="str">
            <v>Univerzita Komenského v Bratislave</v>
          </cell>
          <cell r="E3606" t="str">
            <v>Prírodovedecká fakulta</v>
          </cell>
          <cell r="AN3606">
            <v>3</v>
          </cell>
          <cell r="AO3606">
            <v>3</v>
          </cell>
          <cell r="AP3606">
            <v>3</v>
          </cell>
          <cell r="AQ3606">
            <v>3</v>
          </cell>
          <cell r="AR3606">
            <v>3</v>
          </cell>
          <cell r="BF3606">
            <v>4.5</v>
          </cell>
          <cell r="BG3606">
            <v>6.66</v>
          </cell>
          <cell r="BH3606">
            <v>6.66</v>
          </cell>
          <cell r="BI3606">
            <v>3</v>
          </cell>
          <cell r="BJ3606">
            <v>0</v>
          </cell>
        </row>
        <row r="3607">
          <cell r="D3607" t="str">
            <v>Univerzita Komenského v Bratislave</v>
          </cell>
          <cell r="E3607" t="str">
            <v>Prírodovedecká fakulta</v>
          </cell>
          <cell r="AN3607">
            <v>0</v>
          </cell>
          <cell r="AO3607">
            <v>0</v>
          </cell>
          <cell r="AP3607">
            <v>0</v>
          </cell>
          <cell r="AQ3607">
            <v>0</v>
          </cell>
          <cell r="AR3607">
            <v>0</v>
          </cell>
          <cell r="BF3607">
            <v>0</v>
          </cell>
          <cell r="BG3607">
            <v>0</v>
          </cell>
          <cell r="BH3607">
            <v>0</v>
          </cell>
          <cell r="BI3607">
            <v>1</v>
          </cell>
          <cell r="BJ3607">
            <v>0</v>
          </cell>
        </row>
        <row r="3608">
          <cell r="D3608" t="str">
            <v>Univerzita Komenského v Bratislave</v>
          </cell>
          <cell r="E3608" t="str">
            <v>Fakulta managementu</v>
          </cell>
          <cell r="AN3608">
            <v>51</v>
          </cell>
          <cell r="AO3608">
            <v>52</v>
          </cell>
          <cell r="AP3608">
            <v>0</v>
          </cell>
          <cell r="AQ3608">
            <v>0</v>
          </cell>
          <cell r="AR3608">
            <v>51</v>
          </cell>
          <cell r="BF3608">
            <v>76.5</v>
          </cell>
          <cell r="BG3608">
            <v>79.56</v>
          </cell>
          <cell r="BH3608">
            <v>72.987652173913048</v>
          </cell>
          <cell r="BI3608">
            <v>52</v>
          </cell>
          <cell r="BJ3608">
            <v>0</v>
          </cell>
        </row>
        <row r="3609">
          <cell r="D3609" t="str">
            <v>Univerzita Komenského v Bratislave</v>
          </cell>
          <cell r="E3609" t="str">
            <v>Fakulta managementu</v>
          </cell>
          <cell r="AN3609">
            <v>3</v>
          </cell>
          <cell r="AO3609">
            <v>3</v>
          </cell>
          <cell r="AP3609">
            <v>0</v>
          </cell>
          <cell r="AQ3609">
            <v>0</v>
          </cell>
          <cell r="AR3609">
            <v>3</v>
          </cell>
          <cell r="BF3609">
            <v>4.5</v>
          </cell>
          <cell r="BG3609">
            <v>4.68</v>
          </cell>
          <cell r="BH3609">
            <v>4.2933913043478258</v>
          </cell>
          <cell r="BI3609">
            <v>3</v>
          </cell>
          <cell r="BJ3609">
            <v>0</v>
          </cell>
        </row>
        <row r="3610">
          <cell r="D3610" t="str">
            <v>Univerzita Komenského v Bratislave</v>
          </cell>
          <cell r="E3610" t="str">
            <v>Právnická fakulta</v>
          </cell>
          <cell r="AN3610">
            <v>0</v>
          </cell>
          <cell r="AO3610">
            <v>0</v>
          </cell>
          <cell r="AP3610">
            <v>0</v>
          </cell>
          <cell r="AQ3610">
            <v>0</v>
          </cell>
          <cell r="AR3610">
            <v>0</v>
          </cell>
          <cell r="BF3610">
            <v>0</v>
          </cell>
          <cell r="BG3610">
            <v>0</v>
          </cell>
          <cell r="BH3610">
            <v>0</v>
          </cell>
          <cell r="BI3610">
            <v>1</v>
          </cell>
          <cell r="BJ3610">
            <v>0</v>
          </cell>
        </row>
        <row r="3611">
          <cell r="D3611" t="str">
            <v>Vysoká škola múzických umení v Bratislave</v>
          </cell>
          <cell r="E3611" t="str">
            <v>Filmová a televízna fakulta</v>
          </cell>
          <cell r="AN3611">
            <v>0</v>
          </cell>
          <cell r="AO3611">
            <v>0</v>
          </cell>
          <cell r="AP3611">
            <v>0</v>
          </cell>
          <cell r="AQ3611">
            <v>0</v>
          </cell>
          <cell r="AR3611">
            <v>0</v>
          </cell>
          <cell r="BF3611">
            <v>0</v>
          </cell>
          <cell r="BG3611">
            <v>0</v>
          </cell>
          <cell r="BH3611">
            <v>0</v>
          </cell>
          <cell r="BI3611">
            <v>1</v>
          </cell>
          <cell r="BJ3611">
            <v>0</v>
          </cell>
        </row>
        <row r="3612">
          <cell r="D3612" t="str">
            <v>Vysoká škola múzických umení v Bratislave</v>
          </cell>
          <cell r="E3612" t="str">
            <v>Hudobná a tanečná fakulta</v>
          </cell>
          <cell r="AN3612">
            <v>0</v>
          </cell>
          <cell r="AO3612">
            <v>0</v>
          </cell>
          <cell r="AP3612">
            <v>0</v>
          </cell>
          <cell r="AQ3612">
            <v>0</v>
          </cell>
          <cell r="AR3612">
            <v>0</v>
          </cell>
          <cell r="BF3612">
            <v>0</v>
          </cell>
          <cell r="BG3612">
            <v>0</v>
          </cell>
          <cell r="BH3612">
            <v>0</v>
          </cell>
          <cell r="BI3612">
            <v>1</v>
          </cell>
          <cell r="BJ3612">
            <v>0</v>
          </cell>
        </row>
        <row r="3613">
          <cell r="D3613" t="str">
            <v>Slovenská poľnohospodárska univerzita v Nitre</v>
          </cell>
          <cell r="E3613" t="str">
            <v>Fakulta agrobiológie a potravinových zdrojov</v>
          </cell>
          <cell r="AN3613">
            <v>0</v>
          </cell>
          <cell r="AO3613">
            <v>0</v>
          </cell>
          <cell r="AP3613">
            <v>0</v>
          </cell>
          <cell r="AQ3613">
            <v>0</v>
          </cell>
          <cell r="AR3613">
            <v>0</v>
          </cell>
          <cell r="BF3613">
            <v>0</v>
          </cell>
          <cell r="BG3613">
            <v>0</v>
          </cell>
          <cell r="BH3613">
            <v>0</v>
          </cell>
          <cell r="BI3613">
            <v>1</v>
          </cell>
          <cell r="BJ3613">
            <v>0</v>
          </cell>
        </row>
        <row r="3614">
          <cell r="D3614" t="str">
            <v>Slovenská poľnohospodárska univerzita v Nitre</v>
          </cell>
          <cell r="E3614" t="str">
            <v>Fakulta biotechnológie a potravinárstva</v>
          </cell>
          <cell r="AN3614">
            <v>0</v>
          </cell>
          <cell r="AO3614">
            <v>0</v>
          </cell>
          <cell r="AP3614">
            <v>0</v>
          </cell>
          <cell r="AQ3614">
            <v>0</v>
          </cell>
          <cell r="AR3614">
            <v>0</v>
          </cell>
          <cell r="BF3614">
            <v>0</v>
          </cell>
          <cell r="BG3614">
            <v>0</v>
          </cell>
          <cell r="BH3614">
            <v>0</v>
          </cell>
          <cell r="BI3614">
            <v>5</v>
          </cell>
          <cell r="BJ3614">
            <v>0</v>
          </cell>
        </row>
        <row r="3615">
          <cell r="D3615" t="str">
            <v>Slovenská poľnohospodárska univerzita v Nitre</v>
          </cell>
          <cell r="E3615" t="str">
            <v>Fakulta ekonomiky a manažmentu</v>
          </cell>
          <cell r="AN3615">
            <v>0</v>
          </cell>
          <cell r="AO3615">
            <v>0</v>
          </cell>
          <cell r="AP3615">
            <v>0</v>
          </cell>
          <cell r="AQ3615">
            <v>0</v>
          </cell>
          <cell r="AR3615">
            <v>0</v>
          </cell>
          <cell r="BF3615">
            <v>0</v>
          </cell>
          <cell r="BG3615">
            <v>0</v>
          </cell>
          <cell r="BH3615">
            <v>0</v>
          </cell>
          <cell r="BI3615">
            <v>1</v>
          </cell>
          <cell r="BJ3615">
            <v>0</v>
          </cell>
        </row>
        <row r="3616">
          <cell r="D3616" t="str">
            <v>Slovenská poľnohospodárska univerzita v Nitre</v>
          </cell>
          <cell r="E3616" t="str">
            <v>Technická fakulta</v>
          </cell>
          <cell r="AN3616">
            <v>23</v>
          </cell>
          <cell r="AO3616">
            <v>23</v>
          </cell>
          <cell r="AP3616">
            <v>0</v>
          </cell>
          <cell r="AQ3616">
            <v>0</v>
          </cell>
          <cell r="AR3616">
            <v>23</v>
          </cell>
          <cell r="BF3616">
            <v>34.5</v>
          </cell>
          <cell r="BG3616">
            <v>51.06</v>
          </cell>
          <cell r="BH3616">
            <v>43.820149253731344</v>
          </cell>
          <cell r="BI3616">
            <v>23</v>
          </cell>
          <cell r="BJ3616">
            <v>0</v>
          </cell>
        </row>
        <row r="3617">
          <cell r="D3617" t="str">
            <v>Slovenská poľnohospodárska univerzita v Nitre</v>
          </cell>
          <cell r="E3617" t="str">
            <v>Technická fakulta</v>
          </cell>
          <cell r="AN3617">
            <v>1</v>
          </cell>
          <cell r="AO3617">
            <v>0</v>
          </cell>
          <cell r="AP3617">
            <v>0</v>
          </cell>
          <cell r="AQ3617">
            <v>0</v>
          </cell>
          <cell r="AR3617">
            <v>1</v>
          </cell>
          <cell r="BF3617">
            <v>4</v>
          </cell>
          <cell r="BG3617">
            <v>8.52</v>
          </cell>
          <cell r="BH3617">
            <v>6.39</v>
          </cell>
          <cell r="BI3617">
            <v>1</v>
          </cell>
          <cell r="BJ3617">
            <v>1</v>
          </cell>
        </row>
        <row r="3618">
          <cell r="D3618" t="str">
            <v>Slovenská poľnohospodárska univerzita v Nitre</v>
          </cell>
          <cell r="E3618" t="str">
            <v>Technická fakulta</v>
          </cell>
          <cell r="AN3618">
            <v>23</v>
          </cell>
          <cell r="AO3618">
            <v>23</v>
          </cell>
          <cell r="AP3618">
            <v>0</v>
          </cell>
          <cell r="AQ3618">
            <v>0</v>
          </cell>
          <cell r="AR3618">
            <v>23</v>
          </cell>
          <cell r="BF3618">
            <v>16.099999999999998</v>
          </cell>
          <cell r="BG3618">
            <v>23.827999999999996</v>
          </cell>
          <cell r="BH3618">
            <v>22.078391608391605</v>
          </cell>
          <cell r="BI3618">
            <v>23</v>
          </cell>
          <cell r="BJ3618">
            <v>0</v>
          </cell>
        </row>
        <row r="3619">
          <cell r="D3619" t="str">
            <v>Slovenská poľnohospodárska univerzita v Nitre</v>
          </cell>
          <cell r="E3619" t="str">
            <v>Fakulta ekonomiky a manažmentu</v>
          </cell>
          <cell r="AN3619">
            <v>10</v>
          </cell>
          <cell r="AO3619">
            <v>10</v>
          </cell>
          <cell r="AP3619">
            <v>0</v>
          </cell>
          <cell r="AQ3619">
            <v>0</v>
          </cell>
          <cell r="AR3619">
            <v>10</v>
          </cell>
          <cell r="BF3619">
            <v>7</v>
          </cell>
          <cell r="BG3619">
            <v>7.28</v>
          </cell>
          <cell r="BH3619">
            <v>6.6776604850213985</v>
          </cell>
          <cell r="BI3619">
            <v>10</v>
          </cell>
          <cell r="BJ3619">
            <v>0</v>
          </cell>
        </row>
        <row r="3620">
          <cell r="D3620" t="str">
            <v>Slovenská poľnohospodárska univerzita v Nitre</v>
          </cell>
          <cell r="E3620" t="str">
            <v>Fakulta biotechnológie a potravinárstva</v>
          </cell>
          <cell r="AN3620">
            <v>0</v>
          </cell>
          <cell r="AO3620">
            <v>0</v>
          </cell>
          <cell r="AP3620">
            <v>0</v>
          </cell>
          <cell r="AQ3620">
            <v>0</v>
          </cell>
          <cell r="AR3620">
            <v>0</v>
          </cell>
          <cell r="BF3620">
            <v>0</v>
          </cell>
          <cell r="BG3620">
            <v>0</v>
          </cell>
          <cell r="BH3620">
            <v>0</v>
          </cell>
          <cell r="BI3620">
            <v>3</v>
          </cell>
          <cell r="BJ3620">
            <v>0</v>
          </cell>
        </row>
        <row r="3621">
          <cell r="D3621" t="str">
            <v>Slovenská poľnohospodárska univerzita v Nitre</v>
          </cell>
          <cell r="E3621" t="str">
            <v>Fakulta záhradníctva a krajinného inžinierstva</v>
          </cell>
          <cell r="AN3621">
            <v>0</v>
          </cell>
          <cell r="AO3621">
            <v>0</v>
          </cell>
          <cell r="AP3621">
            <v>0</v>
          </cell>
          <cell r="AQ3621">
            <v>0</v>
          </cell>
          <cell r="AR3621">
            <v>0</v>
          </cell>
          <cell r="BF3621">
            <v>0</v>
          </cell>
          <cell r="BG3621">
            <v>0</v>
          </cell>
          <cell r="BH3621">
            <v>0</v>
          </cell>
          <cell r="BI3621">
            <v>1</v>
          </cell>
          <cell r="BJ3621">
            <v>0</v>
          </cell>
        </row>
        <row r="3622">
          <cell r="D3622" t="str">
            <v>Slovenská poľnohospodárska univerzita v Nitre</v>
          </cell>
          <cell r="E3622" t="str">
            <v>Fakulta ekonomiky a manažmentu</v>
          </cell>
          <cell r="AN3622">
            <v>0</v>
          </cell>
          <cell r="AO3622">
            <v>0</v>
          </cell>
          <cell r="AP3622">
            <v>0</v>
          </cell>
          <cell r="AQ3622">
            <v>0</v>
          </cell>
          <cell r="AR3622">
            <v>0</v>
          </cell>
          <cell r="BF3622">
            <v>0</v>
          </cell>
          <cell r="BG3622">
            <v>0</v>
          </cell>
          <cell r="BH3622">
            <v>0</v>
          </cell>
          <cell r="BI3622">
            <v>1</v>
          </cell>
          <cell r="BJ3622">
            <v>0</v>
          </cell>
        </row>
        <row r="3623">
          <cell r="D3623" t="str">
            <v>Slovenská poľnohospodárska univerzita v Nitre</v>
          </cell>
          <cell r="E3623" t="str">
            <v>Fakulta biotechnológie a potravinárstva</v>
          </cell>
          <cell r="AN3623">
            <v>0</v>
          </cell>
          <cell r="AO3623">
            <v>0</v>
          </cell>
          <cell r="AP3623">
            <v>0</v>
          </cell>
          <cell r="AQ3623">
            <v>0</v>
          </cell>
          <cell r="AR3623">
            <v>0</v>
          </cell>
          <cell r="BF3623">
            <v>0</v>
          </cell>
          <cell r="BG3623">
            <v>0</v>
          </cell>
          <cell r="BH3623">
            <v>0</v>
          </cell>
          <cell r="BI3623">
            <v>5</v>
          </cell>
          <cell r="BJ3623">
            <v>0</v>
          </cell>
        </row>
        <row r="3624">
          <cell r="D3624" t="str">
            <v>Univerzita Mateja Bela v Banskej Bystrici</v>
          </cell>
          <cell r="E3624" t="str">
            <v>Fakulta politických vied a medzinárodných vzťahov</v>
          </cell>
          <cell r="AN3624">
            <v>0</v>
          </cell>
          <cell r="AO3624">
            <v>4</v>
          </cell>
          <cell r="AP3624">
            <v>0</v>
          </cell>
          <cell r="AQ3624">
            <v>0</v>
          </cell>
          <cell r="AR3624">
            <v>0</v>
          </cell>
          <cell r="BF3624">
            <v>0</v>
          </cell>
          <cell r="BG3624">
            <v>0</v>
          </cell>
          <cell r="BH3624">
            <v>0</v>
          </cell>
          <cell r="BI3624">
            <v>4</v>
          </cell>
          <cell r="BJ3624">
            <v>0</v>
          </cell>
        </row>
        <row r="3625">
          <cell r="D3625" t="str">
            <v>Trnavská univerzita v Trnave</v>
          </cell>
          <cell r="E3625" t="str">
            <v>Filozofická fakulta</v>
          </cell>
          <cell r="AN3625">
            <v>4</v>
          </cell>
          <cell r="AO3625">
            <v>4</v>
          </cell>
          <cell r="AP3625">
            <v>0</v>
          </cell>
          <cell r="AQ3625">
            <v>0</v>
          </cell>
          <cell r="AR3625">
            <v>4</v>
          </cell>
          <cell r="BF3625">
            <v>6</v>
          </cell>
          <cell r="BG3625">
            <v>6</v>
          </cell>
          <cell r="BH3625">
            <v>6</v>
          </cell>
          <cell r="BI3625">
            <v>4</v>
          </cell>
          <cell r="BJ3625">
            <v>0</v>
          </cell>
        </row>
        <row r="3626">
          <cell r="D3626" t="str">
            <v>Trnavská univerzita v Trnave</v>
          </cell>
          <cell r="E3626" t="str">
            <v>Filozofická fakulta</v>
          </cell>
          <cell r="AN3626">
            <v>1</v>
          </cell>
          <cell r="AO3626">
            <v>0</v>
          </cell>
          <cell r="AP3626">
            <v>0</v>
          </cell>
          <cell r="AQ3626">
            <v>0</v>
          </cell>
          <cell r="AR3626">
            <v>1</v>
          </cell>
          <cell r="BF3626">
            <v>4</v>
          </cell>
          <cell r="BG3626">
            <v>4.4000000000000004</v>
          </cell>
          <cell r="BH3626">
            <v>4.4000000000000004</v>
          </cell>
          <cell r="BI3626">
            <v>1</v>
          </cell>
          <cell r="BJ3626">
            <v>1</v>
          </cell>
        </row>
        <row r="3627">
          <cell r="D3627" t="str">
            <v>Trnavská univerzita v Trnave</v>
          </cell>
          <cell r="E3627" t="str">
            <v>Filozofická fakulta</v>
          </cell>
          <cell r="AN3627">
            <v>1</v>
          </cell>
          <cell r="AO3627">
            <v>0</v>
          </cell>
          <cell r="AP3627">
            <v>0</v>
          </cell>
          <cell r="AQ3627">
            <v>0</v>
          </cell>
          <cell r="AR3627">
            <v>0</v>
          </cell>
          <cell r="BF3627">
            <v>0</v>
          </cell>
          <cell r="BG3627">
            <v>0</v>
          </cell>
          <cell r="BH3627">
            <v>0</v>
          </cell>
          <cell r="BI3627">
            <v>1</v>
          </cell>
          <cell r="BJ3627">
            <v>0</v>
          </cell>
        </row>
        <row r="3628">
          <cell r="D3628" t="str">
            <v>Trnavská univerzita v Trnave</v>
          </cell>
          <cell r="E3628" t="str">
            <v>Filozofická fakulta</v>
          </cell>
          <cell r="AN3628">
            <v>0</v>
          </cell>
          <cell r="AO3628">
            <v>0</v>
          </cell>
          <cell r="AP3628">
            <v>0</v>
          </cell>
          <cell r="AQ3628">
            <v>0</v>
          </cell>
          <cell r="AR3628">
            <v>0</v>
          </cell>
          <cell r="BF3628">
            <v>0</v>
          </cell>
          <cell r="BG3628">
            <v>0</v>
          </cell>
          <cell r="BH3628">
            <v>0</v>
          </cell>
          <cell r="BI3628">
            <v>1</v>
          </cell>
          <cell r="BJ3628">
            <v>0</v>
          </cell>
        </row>
        <row r="3629">
          <cell r="D3629" t="str">
            <v>Trnavská univerzita v Trnave</v>
          </cell>
          <cell r="E3629" t="str">
            <v>Filozofická fakulta</v>
          </cell>
          <cell r="AN3629">
            <v>0</v>
          </cell>
          <cell r="AO3629">
            <v>0</v>
          </cell>
          <cell r="AP3629">
            <v>0</v>
          </cell>
          <cell r="AQ3629">
            <v>0</v>
          </cell>
          <cell r="AR3629">
            <v>0</v>
          </cell>
          <cell r="BF3629">
            <v>0</v>
          </cell>
          <cell r="BG3629">
            <v>0</v>
          </cell>
          <cell r="BH3629">
            <v>0</v>
          </cell>
          <cell r="BI3629">
            <v>1</v>
          </cell>
          <cell r="BJ3629">
            <v>0</v>
          </cell>
        </row>
        <row r="3630">
          <cell r="D3630" t="str">
            <v>Trnavská univerzita v Trnave</v>
          </cell>
          <cell r="E3630" t="str">
            <v>Pedagogická fakulta</v>
          </cell>
          <cell r="AN3630">
            <v>0</v>
          </cell>
          <cell r="AO3630">
            <v>0</v>
          </cell>
          <cell r="AP3630">
            <v>0</v>
          </cell>
          <cell r="AQ3630">
            <v>0</v>
          </cell>
          <cell r="AR3630">
            <v>0</v>
          </cell>
          <cell r="BF3630">
            <v>0</v>
          </cell>
          <cell r="BG3630">
            <v>0</v>
          </cell>
          <cell r="BH3630">
            <v>0</v>
          </cell>
          <cell r="BI3630">
            <v>4</v>
          </cell>
          <cell r="BJ3630">
            <v>0</v>
          </cell>
        </row>
        <row r="3631">
          <cell r="D3631" t="str">
            <v>Trnavská univerzita v Trnave</v>
          </cell>
          <cell r="E3631" t="str">
            <v>Fakulta zdravotníctva a sociálnej práce</v>
          </cell>
          <cell r="AN3631">
            <v>7</v>
          </cell>
          <cell r="AO3631">
            <v>8</v>
          </cell>
          <cell r="AP3631">
            <v>0</v>
          </cell>
          <cell r="AQ3631">
            <v>0</v>
          </cell>
          <cell r="AR3631">
            <v>7</v>
          </cell>
          <cell r="BF3631">
            <v>4.8999999999999995</v>
          </cell>
          <cell r="BG3631">
            <v>4.8999999999999995</v>
          </cell>
          <cell r="BH3631">
            <v>4.4099999999999993</v>
          </cell>
          <cell r="BI3631">
            <v>8</v>
          </cell>
          <cell r="BJ3631">
            <v>0</v>
          </cell>
        </row>
        <row r="3632">
          <cell r="D3632" t="str">
            <v>Univerzita sv. Cyrila a Metoda v Trnave</v>
          </cell>
          <cell r="E3632" t="str">
            <v>Filozofická fakulta</v>
          </cell>
          <cell r="AN3632">
            <v>0</v>
          </cell>
          <cell r="AO3632">
            <v>0</v>
          </cell>
          <cell r="AP3632">
            <v>0</v>
          </cell>
          <cell r="AQ3632">
            <v>0</v>
          </cell>
          <cell r="AR3632">
            <v>0</v>
          </cell>
          <cell r="BF3632">
            <v>0</v>
          </cell>
          <cell r="BG3632">
            <v>0</v>
          </cell>
          <cell r="BH3632">
            <v>0</v>
          </cell>
          <cell r="BI3632">
            <v>22</v>
          </cell>
          <cell r="BJ3632">
            <v>0</v>
          </cell>
        </row>
        <row r="3633">
          <cell r="D3633" t="str">
            <v>Univerzita sv. Cyrila a Metoda v Trnave</v>
          </cell>
          <cell r="E3633" t="str">
            <v>Filozofická fakulta</v>
          </cell>
          <cell r="AN3633">
            <v>3</v>
          </cell>
          <cell r="AO3633">
            <v>4</v>
          </cell>
          <cell r="AP3633">
            <v>0</v>
          </cell>
          <cell r="AQ3633">
            <v>0</v>
          </cell>
          <cell r="AR3633">
            <v>3</v>
          </cell>
          <cell r="BF3633">
            <v>2.0999999999999996</v>
          </cell>
          <cell r="BG3633">
            <v>2.0999999999999996</v>
          </cell>
          <cell r="BH3633">
            <v>1.7999999999999996</v>
          </cell>
          <cell r="BI3633">
            <v>4</v>
          </cell>
          <cell r="BJ3633">
            <v>0</v>
          </cell>
        </row>
        <row r="3634">
          <cell r="D3634" t="str">
            <v>Univerzita sv. Cyrila a Metoda v Trnave</v>
          </cell>
          <cell r="E3634" t="str">
            <v>Fakulta sociálnych vied</v>
          </cell>
          <cell r="AN3634">
            <v>5</v>
          </cell>
          <cell r="AO3634">
            <v>5</v>
          </cell>
          <cell r="AP3634">
            <v>0</v>
          </cell>
          <cell r="AQ3634">
            <v>0</v>
          </cell>
          <cell r="AR3634">
            <v>5</v>
          </cell>
          <cell r="BF3634">
            <v>7.5</v>
          </cell>
          <cell r="BG3634">
            <v>7.5</v>
          </cell>
          <cell r="BH3634">
            <v>6.8181818181818183</v>
          </cell>
          <cell r="BI3634">
            <v>5</v>
          </cell>
          <cell r="BJ3634">
            <v>0</v>
          </cell>
        </row>
        <row r="3635">
          <cell r="D3635" t="str">
            <v>Univerzita sv. Cyrila a Metoda v Trnave</v>
          </cell>
          <cell r="E3635" t="str">
            <v>Fakulta sociálnych vied</v>
          </cell>
          <cell r="AN3635">
            <v>0</v>
          </cell>
          <cell r="AO3635">
            <v>0</v>
          </cell>
          <cell r="AP3635">
            <v>0</v>
          </cell>
          <cell r="AQ3635">
            <v>0</v>
          </cell>
          <cell r="AR3635">
            <v>0</v>
          </cell>
          <cell r="BF3635">
            <v>0</v>
          </cell>
          <cell r="BG3635">
            <v>0</v>
          </cell>
          <cell r="BH3635">
            <v>0</v>
          </cell>
          <cell r="BI3635">
            <v>6</v>
          </cell>
          <cell r="BJ3635">
            <v>0</v>
          </cell>
        </row>
        <row r="3636">
          <cell r="D3636" t="str">
            <v>Univerzita sv. Cyrila a Metoda v Trnave</v>
          </cell>
          <cell r="E3636" t="str">
            <v>Fakulta masmediálnej komunikácie</v>
          </cell>
          <cell r="AN3636">
            <v>0</v>
          </cell>
          <cell r="AO3636">
            <v>0</v>
          </cell>
          <cell r="AP3636">
            <v>0</v>
          </cell>
          <cell r="AQ3636">
            <v>0</v>
          </cell>
          <cell r="AR3636">
            <v>0</v>
          </cell>
          <cell r="BF3636">
            <v>0</v>
          </cell>
          <cell r="BG3636">
            <v>0</v>
          </cell>
          <cell r="BH3636">
            <v>0</v>
          </cell>
          <cell r="BI3636">
            <v>6</v>
          </cell>
          <cell r="BJ3636">
            <v>0</v>
          </cell>
        </row>
        <row r="3637">
          <cell r="D3637" t="str">
            <v>Univerzita sv. Cyrila a Metoda v Trnave</v>
          </cell>
          <cell r="E3637" t="str">
            <v>Fakulta sociálnych vied</v>
          </cell>
          <cell r="AN3637">
            <v>22</v>
          </cell>
          <cell r="AO3637">
            <v>23</v>
          </cell>
          <cell r="AP3637">
            <v>0</v>
          </cell>
          <cell r="AQ3637">
            <v>0</v>
          </cell>
          <cell r="AR3637">
            <v>22</v>
          </cell>
          <cell r="BF3637">
            <v>15.399999999999999</v>
          </cell>
          <cell r="BG3637">
            <v>15.399999999999999</v>
          </cell>
          <cell r="BH3637">
            <v>14.634782608695652</v>
          </cell>
          <cell r="BI3637">
            <v>23</v>
          </cell>
          <cell r="BJ3637">
            <v>0</v>
          </cell>
        </row>
        <row r="3638">
          <cell r="D3638" t="str">
            <v>Univerzita sv. Cyrila a Metoda v Trnave</v>
          </cell>
          <cell r="E3638" t="str">
            <v>Fakulta sociálnych vied</v>
          </cell>
          <cell r="AN3638">
            <v>0</v>
          </cell>
          <cell r="AO3638">
            <v>0</v>
          </cell>
          <cell r="AP3638">
            <v>0</v>
          </cell>
          <cell r="AQ3638">
            <v>0</v>
          </cell>
          <cell r="AR3638">
            <v>0</v>
          </cell>
          <cell r="BF3638">
            <v>0</v>
          </cell>
          <cell r="BG3638">
            <v>0</v>
          </cell>
          <cell r="BH3638">
            <v>0</v>
          </cell>
          <cell r="BI3638">
            <v>19</v>
          </cell>
          <cell r="BJ3638">
            <v>0</v>
          </cell>
        </row>
        <row r="3639">
          <cell r="D3639" t="str">
            <v>Univerzita sv. Cyrila a Metoda v Trnave</v>
          </cell>
          <cell r="E3639" t="str">
            <v>Fakulta prírodných vied</v>
          </cell>
          <cell r="AN3639">
            <v>9</v>
          </cell>
          <cell r="AO3639">
            <v>9</v>
          </cell>
          <cell r="AP3639">
            <v>0</v>
          </cell>
          <cell r="AQ3639">
            <v>0</v>
          </cell>
          <cell r="AR3639">
            <v>9</v>
          </cell>
          <cell r="BF3639">
            <v>13.5</v>
          </cell>
          <cell r="BG3639">
            <v>19.98</v>
          </cell>
          <cell r="BH3639">
            <v>18.757343283582088</v>
          </cell>
          <cell r="BI3639">
            <v>9</v>
          </cell>
          <cell r="BJ3639">
            <v>0</v>
          </cell>
        </row>
        <row r="3640">
          <cell r="D3640" t="str">
            <v>Univerzita sv. Cyrila a Metoda v Trnave</v>
          </cell>
          <cell r="E3640" t="str">
            <v>Fakulta sociálnych vied</v>
          </cell>
          <cell r="AN3640">
            <v>0</v>
          </cell>
          <cell r="AO3640">
            <v>0</v>
          </cell>
          <cell r="AP3640">
            <v>0</v>
          </cell>
          <cell r="AQ3640">
            <v>0</v>
          </cell>
          <cell r="AR3640">
            <v>0</v>
          </cell>
          <cell r="BF3640">
            <v>0</v>
          </cell>
          <cell r="BG3640">
            <v>0</v>
          </cell>
          <cell r="BH3640">
            <v>0</v>
          </cell>
          <cell r="BI3640">
            <v>7</v>
          </cell>
          <cell r="BJ3640">
            <v>0</v>
          </cell>
        </row>
        <row r="3641">
          <cell r="D3641" t="str">
            <v>Univerzita sv. Cyrila a Metoda v Trnave</v>
          </cell>
          <cell r="E3641" t="str">
            <v>Fakulta sociálnych vied</v>
          </cell>
          <cell r="AN3641">
            <v>0</v>
          </cell>
          <cell r="AO3641">
            <v>0</v>
          </cell>
          <cell r="AP3641">
            <v>0</v>
          </cell>
          <cell r="AQ3641">
            <v>0</v>
          </cell>
          <cell r="AR3641">
            <v>0</v>
          </cell>
          <cell r="BF3641">
            <v>0</v>
          </cell>
          <cell r="BG3641">
            <v>0</v>
          </cell>
          <cell r="BH3641">
            <v>0</v>
          </cell>
          <cell r="BI3641">
            <v>1</v>
          </cell>
          <cell r="BJ3641">
            <v>0</v>
          </cell>
        </row>
        <row r="3642">
          <cell r="D3642" t="str">
            <v>Univerzita sv. Cyrila a Metoda v Trnave</v>
          </cell>
          <cell r="E3642" t="str">
            <v>Filozofická fakulta</v>
          </cell>
          <cell r="AN3642">
            <v>0</v>
          </cell>
          <cell r="AO3642">
            <v>0</v>
          </cell>
          <cell r="AP3642">
            <v>0</v>
          </cell>
          <cell r="AQ3642">
            <v>0</v>
          </cell>
          <cell r="AR3642">
            <v>0</v>
          </cell>
          <cell r="BF3642">
            <v>0</v>
          </cell>
          <cell r="BG3642">
            <v>0</v>
          </cell>
          <cell r="BH3642">
            <v>0</v>
          </cell>
          <cell r="BI3642">
            <v>2</v>
          </cell>
          <cell r="BJ3642">
            <v>0</v>
          </cell>
        </row>
        <row r="3643">
          <cell r="D3643" t="str">
            <v>Univerzita sv. Cyrila a Metoda v Trnave</v>
          </cell>
          <cell r="E3643" t="str">
            <v>Filozofická fakulta</v>
          </cell>
          <cell r="AN3643">
            <v>0</v>
          </cell>
          <cell r="AO3643">
            <v>0</v>
          </cell>
          <cell r="AP3643">
            <v>0</v>
          </cell>
          <cell r="AQ3643">
            <v>0</v>
          </cell>
          <cell r="AR3643">
            <v>0</v>
          </cell>
          <cell r="BF3643">
            <v>0</v>
          </cell>
          <cell r="BG3643">
            <v>0</v>
          </cell>
          <cell r="BH3643">
            <v>0</v>
          </cell>
          <cell r="BI3643">
            <v>1</v>
          </cell>
          <cell r="BJ3643">
            <v>0</v>
          </cell>
        </row>
        <row r="3644">
          <cell r="D3644" t="str">
            <v>Univerzita sv. Cyrila a Metoda v Trnave</v>
          </cell>
          <cell r="E3644" t="str">
            <v>Fakulta sociálnych vied</v>
          </cell>
          <cell r="AN3644">
            <v>0</v>
          </cell>
          <cell r="AO3644">
            <v>0</v>
          </cell>
          <cell r="AP3644">
            <v>0</v>
          </cell>
          <cell r="AQ3644">
            <v>0</v>
          </cell>
          <cell r="AR3644">
            <v>0</v>
          </cell>
          <cell r="BF3644">
            <v>0</v>
          </cell>
          <cell r="BG3644">
            <v>0</v>
          </cell>
          <cell r="BH3644">
            <v>0</v>
          </cell>
          <cell r="BI3644">
            <v>3</v>
          </cell>
          <cell r="BJ3644">
            <v>0</v>
          </cell>
        </row>
        <row r="3645">
          <cell r="D3645" t="str">
            <v>Univerzita Pavla Jozefa Šafárika v Košiciach</v>
          </cell>
          <cell r="E3645" t="str">
            <v>Prírodovedecká fakulta</v>
          </cell>
          <cell r="AN3645">
            <v>0</v>
          </cell>
          <cell r="AO3645">
            <v>1</v>
          </cell>
          <cell r="AP3645">
            <v>0</v>
          </cell>
          <cell r="AQ3645">
            <v>0</v>
          </cell>
          <cell r="AR3645">
            <v>0</v>
          </cell>
          <cell r="BF3645">
            <v>0</v>
          </cell>
          <cell r="BG3645">
            <v>0</v>
          </cell>
          <cell r="BH3645">
            <v>0</v>
          </cell>
          <cell r="BI3645">
            <v>1</v>
          </cell>
          <cell r="BJ3645">
            <v>0</v>
          </cell>
        </row>
        <row r="3646">
          <cell r="D3646" t="str">
            <v>Vysoká škola výtvarných umení v Bratislave</v>
          </cell>
          <cell r="E3646">
            <v>0</v>
          </cell>
          <cell r="AN3646">
            <v>0</v>
          </cell>
          <cell r="AO3646">
            <v>0</v>
          </cell>
          <cell r="AP3646">
            <v>0</v>
          </cell>
          <cell r="AQ3646">
            <v>0</v>
          </cell>
          <cell r="AR3646">
            <v>0</v>
          </cell>
          <cell r="BF3646">
            <v>0</v>
          </cell>
          <cell r="BG3646">
            <v>0</v>
          </cell>
          <cell r="BH3646">
            <v>0</v>
          </cell>
          <cell r="BI3646">
            <v>1</v>
          </cell>
          <cell r="BJ3646">
            <v>0</v>
          </cell>
        </row>
        <row r="3647">
          <cell r="D3647" t="str">
            <v>Vysoká škola výtvarných umení v Bratislave</v>
          </cell>
          <cell r="E3647">
            <v>0</v>
          </cell>
          <cell r="AN3647">
            <v>3</v>
          </cell>
          <cell r="AO3647">
            <v>0</v>
          </cell>
          <cell r="AP3647">
            <v>0</v>
          </cell>
          <cell r="AQ3647">
            <v>0</v>
          </cell>
          <cell r="AR3647">
            <v>3</v>
          </cell>
          <cell r="BF3647">
            <v>12</v>
          </cell>
          <cell r="BG3647">
            <v>13.200000000000001</v>
          </cell>
          <cell r="BH3647">
            <v>13.200000000000001</v>
          </cell>
          <cell r="BI3647">
            <v>3</v>
          </cell>
          <cell r="BJ3647">
            <v>3</v>
          </cell>
        </row>
        <row r="3648">
          <cell r="D3648" t="str">
            <v>Vysoká škola výtvarných umení v Bratislave</v>
          </cell>
          <cell r="E3648">
            <v>0</v>
          </cell>
          <cell r="AN3648">
            <v>0</v>
          </cell>
          <cell r="AO3648">
            <v>0</v>
          </cell>
          <cell r="AP3648">
            <v>0</v>
          </cell>
          <cell r="AQ3648">
            <v>0</v>
          </cell>
          <cell r="AR3648">
            <v>0</v>
          </cell>
          <cell r="BF3648">
            <v>0</v>
          </cell>
          <cell r="BG3648">
            <v>0</v>
          </cell>
          <cell r="BH3648">
            <v>0</v>
          </cell>
          <cell r="BI3648">
            <v>1</v>
          </cell>
          <cell r="BJ3648">
            <v>0</v>
          </cell>
        </row>
        <row r="3649">
          <cell r="D3649" t="str">
            <v>Vysoká škola výtvarných umení v Bratislave</v>
          </cell>
          <cell r="E3649">
            <v>0</v>
          </cell>
          <cell r="AN3649">
            <v>2</v>
          </cell>
          <cell r="AO3649">
            <v>3</v>
          </cell>
          <cell r="AP3649">
            <v>0</v>
          </cell>
          <cell r="AQ3649">
            <v>0</v>
          </cell>
          <cell r="AR3649">
            <v>2</v>
          </cell>
          <cell r="BF3649">
            <v>3</v>
          </cell>
          <cell r="BG3649">
            <v>3</v>
          </cell>
          <cell r="BH3649">
            <v>2.5760869565217392</v>
          </cell>
          <cell r="BI3649">
            <v>3</v>
          </cell>
          <cell r="BJ3649">
            <v>0</v>
          </cell>
        </row>
        <row r="3650">
          <cell r="D3650" t="str">
            <v>Prešovská univerzita v Prešove</v>
          </cell>
          <cell r="E3650" t="str">
            <v>Filozofická fakulta</v>
          </cell>
          <cell r="AN3650">
            <v>1</v>
          </cell>
          <cell r="AO3650">
            <v>0</v>
          </cell>
          <cell r="AP3650">
            <v>0</v>
          </cell>
          <cell r="AQ3650">
            <v>0</v>
          </cell>
          <cell r="AR3650">
            <v>1</v>
          </cell>
          <cell r="BF3650">
            <v>3</v>
          </cell>
          <cell r="BG3650">
            <v>3.3000000000000003</v>
          </cell>
          <cell r="BH3650">
            <v>3.3000000000000003</v>
          </cell>
          <cell r="BI3650">
            <v>1</v>
          </cell>
          <cell r="BJ3650">
            <v>1</v>
          </cell>
        </row>
        <row r="3651">
          <cell r="D3651" t="str">
            <v>Prešovská univerzita v Prešove</v>
          </cell>
          <cell r="E3651" t="str">
            <v>Filozofická fakulta</v>
          </cell>
          <cell r="AN3651">
            <v>1</v>
          </cell>
          <cell r="AO3651">
            <v>0</v>
          </cell>
          <cell r="AP3651">
            <v>0</v>
          </cell>
          <cell r="AQ3651">
            <v>0</v>
          </cell>
          <cell r="AR3651">
            <v>1</v>
          </cell>
          <cell r="BF3651">
            <v>3</v>
          </cell>
          <cell r="BG3651">
            <v>3.3000000000000003</v>
          </cell>
          <cell r="BH3651">
            <v>3.3000000000000003</v>
          </cell>
          <cell r="BI3651">
            <v>1</v>
          </cell>
          <cell r="BJ3651">
            <v>1</v>
          </cell>
        </row>
        <row r="3652">
          <cell r="D3652" t="str">
            <v>Prešovská univerzita v Prešove</v>
          </cell>
          <cell r="E3652" t="str">
            <v>Filozofická fakulta</v>
          </cell>
          <cell r="AN3652">
            <v>1</v>
          </cell>
          <cell r="AO3652">
            <v>2</v>
          </cell>
          <cell r="AP3652">
            <v>0</v>
          </cell>
          <cell r="AQ3652">
            <v>0</v>
          </cell>
          <cell r="AR3652">
            <v>1</v>
          </cell>
          <cell r="BF3652">
            <v>1.5</v>
          </cell>
          <cell r="BG3652">
            <v>1.6350000000000002</v>
          </cell>
          <cell r="BH3652">
            <v>1.6350000000000002</v>
          </cell>
          <cell r="BI3652">
            <v>2</v>
          </cell>
          <cell r="BJ3652">
            <v>0</v>
          </cell>
        </row>
        <row r="3653">
          <cell r="D3653" t="str">
            <v>Prešovská univerzita v Prešove</v>
          </cell>
          <cell r="E3653" t="str">
            <v>Filozofická fakulta</v>
          </cell>
          <cell r="AN3653">
            <v>0</v>
          </cell>
          <cell r="AO3653">
            <v>1</v>
          </cell>
          <cell r="AP3653">
            <v>0</v>
          </cell>
          <cell r="AQ3653">
            <v>0</v>
          </cell>
          <cell r="AR3653">
            <v>0</v>
          </cell>
          <cell r="BF3653">
            <v>0</v>
          </cell>
          <cell r="BG3653">
            <v>0</v>
          </cell>
          <cell r="BH3653">
            <v>0</v>
          </cell>
          <cell r="BI3653">
            <v>1</v>
          </cell>
          <cell r="BJ3653">
            <v>0</v>
          </cell>
        </row>
        <row r="3654">
          <cell r="D3654" t="str">
            <v>Prešovská univerzita v Prešove</v>
          </cell>
          <cell r="E3654" t="str">
            <v>Filozofická fakulta</v>
          </cell>
          <cell r="AN3654">
            <v>1</v>
          </cell>
          <cell r="AO3654">
            <v>1</v>
          </cell>
          <cell r="AP3654">
            <v>0</v>
          </cell>
          <cell r="AQ3654">
            <v>0</v>
          </cell>
          <cell r="AR3654">
            <v>1</v>
          </cell>
          <cell r="BF3654">
            <v>1.5</v>
          </cell>
          <cell r="BG3654">
            <v>1.5</v>
          </cell>
          <cell r="BH3654">
            <v>1.5</v>
          </cell>
          <cell r="BI3654">
            <v>1</v>
          </cell>
          <cell r="BJ3654">
            <v>0</v>
          </cell>
        </row>
        <row r="3655">
          <cell r="D3655" t="str">
            <v>Prešovská univerzita v Prešove</v>
          </cell>
          <cell r="E3655" t="str">
            <v>Filozofická fakulta</v>
          </cell>
          <cell r="AN3655">
            <v>1</v>
          </cell>
          <cell r="AO3655">
            <v>1</v>
          </cell>
          <cell r="AP3655">
            <v>0</v>
          </cell>
          <cell r="AQ3655">
            <v>0</v>
          </cell>
          <cell r="AR3655">
            <v>1</v>
          </cell>
          <cell r="BF3655">
            <v>1.5</v>
          </cell>
          <cell r="BG3655">
            <v>1.5</v>
          </cell>
          <cell r="BH3655">
            <v>1.0384615384615383</v>
          </cell>
          <cell r="BI3655">
            <v>1</v>
          </cell>
          <cell r="BJ3655">
            <v>0</v>
          </cell>
        </row>
        <row r="3656">
          <cell r="D3656" t="str">
            <v>Prešovská univerzita v Prešove</v>
          </cell>
          <cell r="E3656" t="str">
            <v>Filozofická fakulta</v>
          </cell>
          <cell r="AN3656">
            <v>0</v>
          </cell>
          <cell r="AO3656">
            <v>0</v>
          </cell>
          <cell r="AP3656">
            <v>0</v>
          </cell>
          <cell r="AQ3656">
            <v>0</v>
          </cell>
          <cell r="AR3656">
            <v>0</v>
          </cell>
          <cell r="BF3656">
            <v>0</v>
          </cell>
          <cell r="BG3656">
            <v>0</v>
          </cell>
          <cell r="BH3656">
            <v>0</v>
          </cell>
          <cell r="BI3656">
            <v>1</v>
          </cell>
          <cell r="BJ3656">
            <v>0</v>
          </cell>
        </row>
        <row r="3657">
          <cell r="D3657" t="str">
            <v>Prešovská univerzita v Prešove</v>
          </cell>
          <cell r="E3657" t="str">
            <v>Filozofická fakulta</v>
          </cell>
          <cell r="AN3657">
            <v>1</v>
          </cell>
          <cell r="AO3657">
            <v>1</v>
          </cell>
          <cell r="AP3657">
            <v>0</v>
          </cell>
          <cell r="AQ3657">
            <v>0</v>
          </cell>
          <cell r="AR3657">
            <v>1</v>
          </cell>
          <cell r="BF3657">
            <v>0.7</v>
          </cell>
          <cell r="BG3657">
            <v>0.76300000000000001</v>
          </cell>
          <cell r="BH3657">
            <v>0.72761712247324617</v>
          </cell>
          <cell r="BI3657">
            <v>1</v>
          </cell>
          <cell r="BJ3657">
            <v>0</v>
          </cell>
        </row>
        <row r="3658">
          <cell r="D3658" t="str">
            <v>Prešovská univerzita v Prešove</v>
          </cell>
          <cell r="E3658" t="str">
            <v>Fakulta humanitných a prírodných vied</v>
          </cell>
          <cell r="AN3658">
            <v>2</v>
          </cell>
          <cell r="AO3658">
            <v>0</v>
          </cell>
          <cell r="AP3658">
            <v>0</v>
          </cell>
          <cell r="AQ3658">
            <v>2</v>
          </cell>
          <cell r="AR3658">
            <v>2</v>
          </cell>
          <cell r="BF3658">
            <v>8</v>
          </cell>
          <cell r="BG3658">
            <v>17.04</v>
          </cell>
          <cell r="BH3658">
            <v>17.04</v>
          </cell>
          <cell r="BI3658">
            <v>2</v>
          </cell>
          <cell r="BJ3658">
            <v>2</v>
          </cell>
        </row>
        <row r="3659">
          <cell r="D3659" t="str">
            <v>Prešovská univerzita v Prešove</v>
          </cell>
          <cell r="E3659" t="str">
            <v>Fakulta humanitných a prírodných vied</v>
          </cell>
          <cell r="AN3659">
            <v>2</v>
          </cell>
          <cell r="AO3659">
            <v>2</v>
          </cell>
          <cell r="AP3659">
            <v>2</v>
          </cell>
          <cell r="AQ3659">
            <v>2</v>
          </cell>
          <cell r="AR3659">
            <v>2</v>
          </cell>
          <cell r="BF3659">
            <v>3</v>
          </cell>
          <cell r="BG3659">
            <v>4.4399999999999995</v>
          </cell>
          <cell r="BH3659">
            <v>4.4399999999999995</v>
          </cell>
          <cell r="BI3659">
            <v>2</v>
          </cell>
          <cell r="BJ3659">
            <v>0</v>
          </cell>
        </row>
        <row r="3660">
          <cell r="D3660" t="str">
            <v>Prešovská univerzita v Prešove</v>
          </cell>
          <cell r="E3660" t="str">
            <v>Fakulta zdravotníckych odborov</v>
          </cell>
          <cell r="AN3660">
            <v>0</v>
          </cell>
          <cell r="AO3660">
            <v>0</v>
          </cell>
          <cell r="AP3660">
            <v>0</v>
          </cell>
          <cell r="AQ3660">
            <v>0</v>
          </cell>
          <cell r="AR3660">
            <v>0</v>
          </cell>
          <cell r="BF3660">
            <v>0</v>
          </cell>
          <cell r="BG3660">
            <v>0</v>
          </cell>
          <cell r="BH3660">
            <v>0</v>
          </cell>
          <cell r="BI3660">
            <v>17</v>
          </cell>
          <cell r="BJ3660">
            <v>0</v>
          </cell>
        </row>
        <row r="3661">
          <cell r="D3661" t="str">
            <v>Prešovská univerzita v Prešove</v>
          </cell>
          <cell r="E3661" t="str">
            <v>Fakulta manažmentu</v>
          </cell>
          <cell r="AN3661">
            <v>0</v>
          </cell>
          <cell r="AO3661">
            <v>0</v>
          </cell>
          <cell r="AP3661">
            <v>0</v>
          </cell>
          <cell r="AQ3661">
            <v>0</v>
          </cell>
          <cell r="AR3661">
            <v>0</v>
          </cell>
          <cell r="BF3661">
            <v>0</v>
          </cell>
          <cell r="BG3661">
            <v>0</v>
          </cell>
          <cell r="BH3661">
            <v>0</v>
          </cell>
          <cell r="BI3661">
            <v>3</v>
          </cell>
          <cell r="BJ3661">
            <v>0</v>
          </cell>
        </row>
        <row r="3662">
          <cell r="D3662" t="str">
            <v>Prešovská univerzita v Prešove</v>
          </cell>
          <cell r="E3662" t="str">
            <v>Pravoslávna bohoslovecká fakulta</v>
          </cell>
          <cell r="AN3662">
            <v>2</v>
          </cell>
          <cell r="AO3662">
            <v>0</v>
          </cell>
          <cell r="AP3662">
            <v>0</v>
          </cell>
          <cell r="AQ3662">
            <v>0</v>
          </cell>
          <cell r="AR3662">
            <v>2</v>
          </cell>
          <cell r="BF3662">
            <v>6</v>
          </cell>
          <cell r="BG3662">
            <v>6.6000000000000005</v>
          </cell>
          <cell r="BH3662">
            <v>6.6000000000000005</v>
          </cell>
          <cell r="BI3662">
            <v>2</v>
          </cell>
          <cell r="BJ3662">
            <v>2</v>
          </cell>
        </row>
        <row r="3663">
          <cell r="D3663" t="str">
            <v>Prešovská univerzita v Prešove</v>
          </cell>
          <cell r="E3663" t="str">
            <v>Pravoslávna bohoslovecká fakulta</v>
          </cell>
          <cell r="AN3663">
            <v>6</v>
          </cell>
          <cell r="AO3663">
            <v>0</v>
          </cell>
          <cell r="AP3663">
            <v>0</v>
          </cell>
          <cell r="AQ3663">
            <v>0</v>
          </cell>
          <cell r="AR3663">
            <v>0</v>
          </cell>
          <cell r="BF3663">
            <v>0</v>
          </cell>
          <cell r="BG3663">
            <v>0</v>
          </cell>
          <cell r="BH3663">
            <v>0</v>
          </cell>
          <cell r="BI3663">
            <v>7</v>
          </cell>
          <cell r="BJ3663">
            <v>0</v>
          </cell>
        </row>
        <row r="3664">
          <cell r="D3664" t="str">
            <v>Prešovská univerzita v Prešove</v>
          </cell>
          <cell r="E3664" t="str">
            <v>Fakulta športu</v>
          </cell>
          <cell r="AN3664">
            <v>25</v>
          </cell>
          <cell r="AO3664">
            <v>25</v>
          </cell>
          <cell r="AP3664">
            <v>0</v>
          </cell>
          <cell r="AQ3664">
            <v>0</v>
          </cell>
          <cell r="AR3664">
            <v>25</v>
          </cell>
          <cell r="BF3664">
            <v>37.5</v>
          </cell>
          <cell r="BG3664">
            <v>44.625</v>
          </cell>
          <cell r="BH3664">
            <v>40.871495327102807</v>
          </cell>
          <cell r="BI3664">
            <v>25</v>
          </cell>
          <cell r="BJ3664">
            <v>0</v>
          </cell>
        </row>
        <row r="3665">
          <cell r="D3665" t="str">
            <v>Prešovská univerzita v Prešove</v>
          </cell>
          <cell r="E3665">
            <v>0</v>
          </cell>
          <cell r="AN3665">
            <v>4</v>
          </cell>
          <cell r="AO3665">
            <v>4</v>
          </cell>
          <cell r="AP3665" t="str">
            <v xml:space="preserve"> </v>
          </cell>
          <cell r="AQ3665" t="str">
            <v xml:space="preserve"> </v>
          </cell>
          <cell r="AR3665">
            <v>4</v>
          </cell>
          <cell r="BF3665">
            <v>2.8</v>
          </cell>
          <cell r="BG3665">
            <v>3.052</v>
          </cell>
          <cell r="BH3665">
            <v>2.9104684898929847</v>
          </cell>
          <cell r="BI3665">
            <v>4</v>
          </cell>
          <cell r="BJ3665">
            <v>0</v>
          </cell>
        </row>
        <row r="3666">
          <cell r="D3666" t="str">
            <v>Slovenská technická univerzita v Bratislave</v>
          </cell>
          <cell r="E3666" t="str">
            <v>Fakulta chemickej a potravinárskej technológie</v>
          </cell>
          <cell r="AN3666">
            <v>0</v>
          </cell>
          <cell r="AO3666">
            <v>1</v>
          </cell>
          <cell r="AP3666">
            <v>0</v>
          </cell>
          <cell r="AQ3666">
            <v>0</v>
          </cell>
          <cell r="AR3666">
            <v>0</v>
          </cell>
          <cell r="BF3666">
            <v>0</v>
          </cell>
          <cell r="BG3666">
            <v>0</v>
          </cell>
          <cell r="BH3666">
            <v>0</v>
          </cell>
          <cell r="BI3666">
            <v>1</v>
          </cell>
          <cell r="BJ3666">
            <v>0</v>
          </cell>
        </row>
        <row r="3667">
          <cell r="D3667" t="str">
            <v>Stredoeurópska vysoká škola v Skalici</v>
          </cell>
          <cell r="E3667">
            <v>0</v>
          </cell>
          <cell r="AN3667">
            <v>9</v>
          </cell>
          <cell r="AO3667">
            <v>9</v>
          </cell>
          <cell r="AP3667">
            <v>9</v>
          </cell>
          <cell r="AQ3667">
            <v>9</v>
          </cell>
          <cell r="AR3667">
            <v>9</v>
          </cell>
          <cell r="BF3667">
            <v>13.5</v>
          </cell>
          <cell r="BG3667">
            <v>19.98</v>
          </cell>
          <cell r="BH3667">
            <v>19.98</v>
          </cell>
          <cell r="BI3667">
            <v>9</v>
          </cell>
          <cell r="BJ3667">
            <v>0</v>
          </cell>
        </row>
        <row r="3668">
          <cell r="D3668" t="str">
            <v>Vysoká škola medzinárodného podnikania ISM Slovakia v Prešove</v>
          </cell>
          <cell r="E3668">
            <v>0</v>
          </cell>
          <cell r="AN3668">
            <v>35</v>
          </cell>
          <cell r="AO3668">
            <v>0</v>
          </cell>
          <cell r="AP3668">
            <v>0</v>
          </cell>
          <cell r="AQ3668">
            <v>0</v>
          </cell>
          <cell r="AR3668">
            <v>0</v>
          </cell>
          <cell r="BF3668">
            <v>0</v>
          </cell>
          <cell r="BG3668">
            <v>0</v>
          </cell>
          <cell r="BH3668">
            <v>0</v>
          </cell>
          <cell r="BI3668">
            <v>35</v>
          </cell>
          <cell r="BJ3668">
            <v>0</v>
          </cell>
        </row>
        <row r="3669">
          <cell r="D3669" t="str">
            <v>Žilinská univerzita v Žiline</v>
          </cell>
          <cell r="E3669" t="str">
            <v>Fakulta prevádzky a ekonomiky dopravy a spojov</v>
          </cell>
          <cell r="AN3669">
            <v>2</v>
          </cell>
          <cell r="AO3669">
            <v>0</v>
          </cell>
          <cell r="AP3669">
            <v>0</v>
          </cell>
          <cell r="AQ3669">
            <v>0</v>
          </cell>
          <cell r="AR3669">
            <v>0</v>
          </cell>
          <cell r="BF3669">
            <v>0</v>
          </cell>
          <cell r="BG3669">
            <v>0</v>
          </cell>
          <cell r="BH3669">
            <v>0</v>
          </cell>
          <cell r="BI3669">
            <v>2</v>
          </cell>
          <cell r="BJ3669">
            <v>0</v>
          </cell>
        </row>
        <row r="3670">
          <cell r="D3670" t="str">
            <v>Vysoká škola DTI</v>
          </cell>
          <cell r="E3670">
            <v>0</v>
          </cell>
          <cell r="AN3670">
            <v>116</v>
          </cell>
          <cell r="AO3670">
            <v>116</v>
          </cell>
          <cell r="AP3670">
            <v>0</v>
          </cell>
          <cell r="AQ3670">
            <v>0</v>
          </cell>
          <cell r="AR3670">
            <v>116</v>
          </cell>
          <cell r="BF3670">
            <v>174</v>
          </cell>
          <cell r="BG3670">
            <v>189.66000000000003</v>
          </cell>
          <cell r="BH3670">
            <v>189.66000000000003</v>
          </cell>
          <cell r="BI3670">
            <v>116</v>
          </cell>
          <cell r="BJ3670">
            <v>0</v>
          </cell>
        </row>
        <row r="3671">
          <cell r="D3671" t="str">
            <v>Ekonomická univerzita v Bratislave</v>
          </cell>
          <cell r="E3671" t="str">
            <v>Národohospodárska fakulta</v>
          </cell>
          <cell r="AN3671">
            <v>0</v>
          </cell>
          <cell r="AO3671">
            <v>0</v>
          </cell>
          <cell r="AP3671">
            <v>0</v>
          </cell>
          <cell r="AQ3671">
            <v>0</v>
          </cell>
          <cell r="AR3671">
            <v>0</v>
          </cell>
          <cell r="BF3671">
            <v>0</v>
          </cell>
          <cell r="BG3671">
            <v>0</v>
          </cell>
          <cell r="BH3671">
            <v>0</v>
          </cell>
          <cell r="BI3671">
            <v>1</v>
          </cell>
          <cell r="BJ3671">
            <v>0</v>
          </cell>
        </row>
        <row r="3672">
          <cell r="D3672" t="str">
            <v>Ekonomická univerzita v Bratislave</v>
          </cell>
          <cell r="E3672" t="str">
            <v>Národohospodárska fakulta</v>
          </cell>
          <cell r="AN3672">
            <v>1</v>
          </cell>
          <cell r="AO3672">
            <v>1</v>
          </cell>
          <cell r="AP3672">
            <v>0</v>
          </cell>
          <cell r="AQ3672">
            <v>0</v>
          </cell>
          <cell r="AR3672">
            <v>1</v>
          </cell>
          <cell r="BF3672">
            <v>1.5</v>
          </cell>
          <cell r="BG3672">
            <v>1.53</v>
          </cell>
          <cell r="BH3672">
            <v>1.3071168437025795</v>
          </cell>
          <cell r="BI3672">
            <v>1</v>
          </cell>
          <cell r="BJ3672">
            <v>0</v>
          </cell>
        </row>
        <row r="3673">
          <cell r="D3673" t="str">
            <v>Vysoká škola Danubius</v>
          </cell>
          <cell r="E3673" t="str">
            <v>Fakulta sociálnych štúdií</v>
          </cell>
          <cell r="AN3673">
            <v>1</v>
          </cell>
          <cell r="AO3673">
            <v>0</v>
          </cell>
          <cell r="AP3673">
            <v>0</v>
          </cell>
          <cell r="AQ3673">
            <v>0</v>
          </cell>
          <cell r="AR3673">
            <v>0</v>
          </cell>
          <cell r="BF3673">
            <v>0</v>
          </cell>
          <cell r="BG3673">
            <v>0</v>
          </cell>
          <cell r="BH3673">
            <v>0</v>
          </cell>
          <cell r="BI3673">
            <v>1</v>
          </cell>
          <cell r="BJ3673">
            <v>0</v>
          </cell>
        </row>
        <row r="3674">
          <cell r="D3674" t="str">
            <v>Vysoká škola ekonómie a manažmentu verejnej správy v Bratislave</v>
          </cell>
          <cell r="E3674">
            <v>0</v>
          </cell>
          <cell r="AN3674">
            <v>537</v>
          </cell>
          <cell r="AO3674">
            <v>537</v>
          </cell>
          <cell r="AP3674">
            <v>0</v>
          </cell>
          <cell r="AQ3674">
            <v>0</v>
          </cell>
          <cell r="AR3674">
            <v>537</v>
          </cell>
          <cell r="BF3674">
            <v>479.4</v>
          </cell>
          <cell r="BG3674">
            <v>498.57599999999996</v>
          </cell>
          <cell r="BH3674">
            <v>464.88345642540617</v>
          </cell>
          <cell r="BI3674">
            <v>537</v>
          </cell>
          <cell r="BJ3674">
            <v>0</v>
          </cell>
        </row>
        <row r="3675">
          <cell r="D3675" t="str">
            <v>Vysoká škola ekonómie a manažmentu verejnej správy v Bratislave</v>
          </cell>
          <cell r="E3675">
            <v>0</v>
          </cell>
          <cell r="AN3675">
            <v>12</v>
          </cell>
          <cell r="AO3675">
            <v>12</v>
          </cell>
          <cell r="AP3675">
            <v>0</v>
          </cell>
          <cell r="AQ3675">
            <v>0</v>
          </cell>
          <cell r="AR3675">
            <v>12</v>
          </cell>
          <cell r="BF3675">
            <v>18</v>
          </cell>
          <cell r="BG3675">
            <v>18.72</v>
          </cell>
          <cell r="BH3675">
            <v>16.403478260869562</v>
          </cell>
          <cell r="BI3675">
            <v>12</v>
          </cell>
          <cell r="BJ3675">
            <v>0</v>
          </cell>
        </row>
        <row r="3676">
          <cell r="D3676" t="str">
            <v>Vysoká škola ekonómie a manažmentu verejnej správy v Bratislave</v>
          </cell>
          <cell r="E3676">
            <v>0</v>
          </cell>
          <cell r="AN3676">
            <v>19</v>
          </cell>
          <cell r="AO3676">
            <v>0</v>
          </cell>
          <cell r="AP3676">
            <v>0</v>
          </cell>
          <cell r="AQ3676">
            <v>0</v>
          </cell>
          <cell r="AR3676">
            <v>0</v>
          </cell>
          <cell r="BF3676">
            <v>0</v>
          </cell>
          <cell r="BG3676">
            <v>0</v>
          </cell>
          <cell r="BH3676">
            <v>0</v>
          </cell>
          <cell r="BI3676">
            <v>19</v>
          </cell>
          <cell r="BJ3676">
            <v>0</v>
          </cell>
        </row>
        <row r="3677">
          <cell r="D3677" t="str">
            <v>Vysoká škola ekonómie a manažmentu verejnej správy v Bratislave</v>
          </cell>
          <cell r="E3677">
            <v>0</v>
          </cell>
          <cell r="AN3677">
            <v>35</v>
          </cell>
          <cell r="AO3677">
            <v>35</v>
          </cell>
          <cell r="AP3677">
            <v>0</v>
          </cell>
          <cell r="AQ3677">
            <v>0</v>
          </cell>
          <cell r="AR3677">
            <v>35</v>
          </cell>
          <cell r="BF3677">
            <v>28.099999999999998</v>
          </cell>
          <cell r="BG3677">
            <v>29.224</v>
          </cell>
          <cell r="BH3677">
            <v>27.249113737075334</v>
          </cell>
          <cell r="BI3677">
            <v>35</v>
          </cell>
          <cell r="BJ3677">
            <v>0</v>
          </cell>
        </row>
        <row r="3678">
          <cell r="D3678" t="str">
            <v>Vysoká škola ekonómie a manažmentu verejnej správy v Bratislave</v>
          </cell>
          <cell r="E3678">
            <v>0</v>
          </cell>
          <cell r="AN3678">
            <v>26</v>
          </cell>
          <cell r="AO3678">
            <v>0</v>
          </cell>
          <cell r="AP3678">
            <v>0</v>
          </cell>
          <cell r="AQ3678">
            <v>0</v>
          </cell>
          <cell r="AR3678">
            <v>0</v>
          </cell>
          <cell r="BF3678">
            <v>0</v>
          </cell>
          <cell r="BG3678">
            <v>0</v>
          </cell>
          <cell r="BH3678">
            <v>0</v>
          </cell>
          <cell r="BI3678">
            <v>26</v>
          </cell>
          <cell r="BJ3678">
            <v>0</v>
          </cell>
        </row>
        <row r="3679">
          <cell r="D3679" t="str">
            <v>Vysoká škola ekonómie a manažmentu verejnej správy v Bratislave</v>
          </cell>
          <cell r="E3679">
            <v>0</v>
          </cell>
          <cell r="AN3679">
            <v>6</v>
          </cell>
          <cell r="AO3679">
            <v>0</v>
          </cell>
          <cell r="AP3679">
            <v>0</v>
          </cell>
          <cell r="AQ3679">
            <v>0</v>
          </cell>
          <cell r="AR3679">
            <v>0</v>
          </cell>
          <cell r="BF3679">
            <v>0</v>
          </cell>
          <cell r="BG3679">
            <v>0</v>
          </cell>
          <cell r="BH3679">
            <v>0</v>
          </cell>
          <cell r="BI3679">
            <v>6</v>
          </cell>
          <cell r="BJ3679">
            <v>0</v>
          </cell>
        </row>
        <row r="3680">
          <cell r="D3680" t="str">
            <v>Vysoká škola ekonómie a manažmentu verejnej správy v Bratislave</v>
          </cell>
          <cell r="E3680">
            <v>0</v>
          </cell>
          <cell r="AN3680">
            <v>15</v>
          </cell>
          <cell r="AO3680">
            <v>0</v>
          </cell>
          <cell r="AP3680">
            <v>0</v>
          </cell>
          <cell r="AQ3680">
            <v>0</v>
          </cell>
          <cell r="AR3680">
            <v>0</v>
          </cell>
          <cell r="BF3680">
            <v>0</v>
          </cell>
          <cell r="BG3680">
            <v>0</v>
          </cell>
          <cell r="BH3680">
            <v>0</v>
          </cell>
          <cell r="BI3680">
            <v>15</v>
          </cell>
          <cell r="BJ3680">
            <v>0</v>
          </cell>
        </row>
        <row r="3681">
          <cell r="D3681" t="str">
            <v>Vysoká škola ekonómie a manažmentu verejnej správy v Bratislave</v>
          </cell>
          <cell r="E3681">
            <v>0</v>
          </cell>
          <cell r="AN3681">
            <v>15</v>
          </cell>
          <cell r="AO3681">
            <v>15</v>
          </cell>
          <cell r="AP3681">
            <v>0</v>
          </cell>
          <cell r="AQ3681">
            <v>0</v>
          </cell>
          <cell r="AR3681">
            <v>15</v>
          </cell>
          <cell r="BF3681">
            <v>13.5</v>
          </cell>
          <cell r="BG3681">
            <v>14.040000000000001</v>
          </cell>
          <cell r="BH3681">
            <v>13.091211225997046</v>
          </cell>
          <cell r="BI3681">
            <v>15</v>
          </cell>
          <cell r="BJ3681">
            <v>0</v>
          </cell>
        </row>
        <row r="3682">
          <cell r="D3682" t="str">
            <v>Trenčianska univerzita Alexandra Dubčeka v Trenčíne</v>
          </cell>
          <cell r="E3682">
            <v>0</v>
          </cell>
          <cell r="AN3682">
            <v>1</v>
          </cell>
          <cell r="AO3682">
            <v>0</v>
          </cell>
          <cell r="AP3682">
            <v>0</v>
          </cell>
          <cell r="AQ3682">
            <v>0</v>
          </cell>
          <cell r="AR3682">
            <v>0</v>
          </cell>
          <cell r="BF3682">
            <v>0</v>
          </cell>
          <cell r="BG3682">
            <v>0</v>
          </cell>
          <cell r="BH3682">
            <v>0</v>
          </cell>
          <cell r="BI3682">
            <v>14</v>
          </cell>
          <cell r="BJ3682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>
        <row r="3">
          <cell r="K3">
            <v>735000000</v>
          </cell>
          <cell r="L3" t="str">
            <v>Akadémia médií, odborná vysoká škola mediálnej a marketingovej komunikácie v Bratislave</v>
          </cell>
          <cell r="M3" t="str">
            <v>Ak-Medii</v>
          </cell>
        </row>
        <row r="4">
          <cell r="K4">
            <v>712000000</v>
          </cell>
          <cell r="L4" t="str">
            <v>Akadémia ozbrojených síl generála Milana Rastislava Štefánika</v>
          </cell>
          <cell r="M4" t="str">
            <v>AOS</v>
          </cell>
        </row>
        <row r="5">
          <cell r="K5">
            <v>712000000</v>
          </cell>
          <cell r="L5" t="str">
            <v>Akadémia ozbrojených síl generála Milana Rastislava Štefánika</v>
          </cell>
          <cell r="M5" t="str">
            <v>AOS</v>
          </cell>
        </row>
        <row r="6">
          <cell r="K6">
            <v>712000000</v>
          </cell>
          <cell r="L6" t="str">
            <v>Akadémia ozbrojených síl generála Milana Rastislava Štefánika v Liptovskom Mikuláši</v>
          </cell>
          <cell r="M6" t="str">
            <v>AOS</v>
          </cell>
        </row>
        <row r="7">
          <cell r="K7">
            <v>715000000</v>
          </cell>
          <cell r="L7" t="str">
            <v>Akadémia Policajného zboru</v>
          </cell>
          <cell r="M7" t="str">
            <v>APZ</v>
          </cell>
        </row>
        <row r="8">
          <cell r="K8">
            <v>718000000</v>
          </cell>
          <cell r="L8" t="str">
            <v>Akadémia umení v Banskej Bystrici</v>
          </cell>
          <cell r="M8" t="str">
            <v>AU</v>
          </cell>
        </row>
        <row r="9">
          <cell r="K9">
            <v>790000000</v>
          </cell>
          <cell r="L9" t="str">
            <v>Bankovní institut vysoká škola, a.s., Praha</v>
          </cell>
          <cell r="M9" t="str">
            <v>Ban-I-Praha</v>
          </cell>
        </row>
        <row r="10">
          <cell r="K10">
            <v>732000000</v>
          </cell>
          <cell r="L10" t="str">
            <v>Bratislavská medzinárodná škola liberálnych štúdií</v>
          </cell>
          <cell r="M10" t="str">
            <v>B-MšLš</v>
          </cell>
        </row>
        <row r="11">
          <cell r="K11">
            <v>727000000</v>
          </cell>
          <cell r="L11" t="str">
            <v>Bratislavská vysoká škola práva v Bratislave</v>
          </cell>
          <cell r="M11" t="str">
            <v>B-VšP</v>
          </cell>
        </row>
        <row r="12">
          <cell r="K12">
            <v>731000000</v>
          </cell>
          <cell r="L12" t="str">
            <v>Dubnický technologický inštitút v Dubnici nad Váhom</v>
          </cell>
          <cell r="M12" t="str">
            <v>DTI</v>
          </cell>
        </row>
        <row r="13">
          <cell r="K13">
            <v>703000000</v>
          </cell>
          <cell r="L13" t="str">
            <v>Ekonomická univerzita v Bratislave</v>
          </cell>
          <cell r="M13" t="str">
            <v>EU</v>
          </cell>
        </row>
        <row r="14">
          <cell r="K14">
            <v>794000000</v>
          </cell>
          <cell r="L14" t="str">
            <v>Hochschule Fresenius gGmbH</v>
          </cell>
          <cell r="M14">
            <v>0</v>
          </cell>
        </row>
        <row r="15">
          <cell r="K15">
            <v>734000000</v>
          </cell>
          <cell r="L15" t="str">
            <v>Hudobná a umelecká akadémia Jána Albrechta - Banská Štiavnica, s.r.o, odborná vysoká škola</v>
          </cell>
          <cell r="M15" t="str">
            <v>HuaJA</v>
          </cell>
        </row>
        <row r="16">
          <cell r="K16">
            <v>795000000</v>
          </cell>
          <cell r="L16" t="str">
            <v>INSTITUT SUPÉRIEUR SPÉCIALISÉ DE LA MODE (MOD´SPÉ Paris)</v>
          </cell>
          <cell r="M16" t="str">
            <v>I-SUP</v>
          </cell>
        </row>
        <row r="17">
          <cell r="K17">
            <v>722000000</v>
          </cell>
          <cell r="L17" t="str">
            <v>Katolícka univerzita v Ružomberku</v>
          </cell>
          <cell r="M17" t="str">
            <v>KU</v>
          </cell>
        </row>
        <row r="18">
          <cell r="K18">
            <v>727000000</v>
          </cell>
          <cell r="L18" t="str">
            <v>Paneurópska vysoká škola</v>
          </cell>
          <cell r="M18" t="str">
            <v>Panvš</v>
          </cell>
        </row>
        <row r="19">
          <cell r="K19">
            <v>717000000</v>
          </cell>
          <cell r="L19" t="str">
            <v>Prešovská univerzita v Prešove</v>
          </cell>
          <cell r="M19" t="str">
            <v>PU</v>
          </cell>
        </row>
        <row r="20">
          <cell r="K20">
            <v>704000000</v>
          </cell>
          <cell r="L20" t="str">
            <v>Slovenská poľnohospodárska univerzita v Nitre</v>
          </cell>
          <cell r="M20" t="str">
            <v>SPU</v>
          </cell>
        </row>
        <row r="21">
          <cell r="K21">
            <v>702000000</v>
          </cell>
          <cell r="L21" t="str">
            <v>Slovenská technická univerzita v Bratislave</v>
          </cell>
          <cell r="M21" t="str">
            <v>STU</v>
          </cell>
        </row>
        <row r="22">
          <cell r="K22">
            <v>723000000</v>
          </cell>
          <cell r="L22" t="str">
            <v>Slovenská zdravotnícka univerzita v Bratislave</v>
          </cell>
          <cell r="M22" t="str">
            <v>SZU</v>
          </cell>
        </row>
        <row r="23">
          <cell r="K23">
            <v>796000000</v>
          </cell>
          <cell r="L23" t="str">
            <v>Staropolska Szkoła Wyższa w Kielcach</v>
          </cell>
          <cell r="M23">
            <v>0</v>
          </cell>
        </row>
        <row r="24">
          <cell r="K24">
            <v>730000000</v>
          </cell>
          <cell r="L24" t="str">
            <v>Stredoeurópska vysoká škola v Skalici</v>
          </cell>
          <cell r="M24" t="str">
            <v>Svš-Skal</v>
          </cell>
        </row>
        <row r="25">
          <cell r="K25">
            <v>709000000</v>
          </cell>
          <cell r="L25" t="str">
            <v>Technická univerzita v Košiciach</v>
          </cell>
          <cell r="M25" t="str">
            <v>TUKE</v>
          </cell>
        </row>
        <row r="26">
          <cell r="K26">
            <v>705000000</v>
          </cell>
          <cell r="L26" t="str">
            <v>Technická univerzita vo Zvolene</v>
          </cell>
          <cell r="M26" t="str">
            <v>TUZVO</v>
          </cell>
        </row>
        <row r="27">
          <cell r="K27">
            <v>719000000</v>
          </cell>
          <cell r="L27" t="str">
            <v>Trenčianska univerzita Alexandra Dubčeka v Trenčíne</v>
          </cell>
          <cell r="M27" t="str">
            <v>TUAD</v>
          </cell>
        </row>
        <row r="28">
          <cell r="K28">
            <v>713000000</v>
          </cell>
          <cell r="L28" t="str">
            <v>Trnavská univerzita v Trnave</v>
          </cell>
          <cell r="M28" t="str">
            <v>TVU</v>
          </cell>
        </row>
        <row r="29">
          <cell r="K29">
            <v>725000000</v>
          </cell>
          <cell r="L29" t="str">
            <v>Univerzita J. Selyeho</v>
          </cell>
          <cell r="M29" t="str">
            <v>UJS</v>
          </cell>
        </row>
        <row r="30">
          <cell r="K30">
            <v>701000000</v>
          </cell>
          <cell r="L30" t="str">
            <v>Univerzita Komenského v Bratislave</v>
          </cell>
          <cell r="M30" t="str">
            <v>UK</v>
          </cell>
        </row>
        <row r="31">
          <cell r="K31">
            <v>716000000</v>
          </cell>
          <cell r="L31" t="str">
            <v>Univerzita Konštantína Filozofa v Nitre</v>
          </cell>
          <cell r="M31" t="str">
            <v>UKF</v>
          </cell>
        </row>
        <row r="32">
          <cell r="K32">
            <v>714000000</v>
          </cell>
          <cell r="L32" t="str">
            <v>Univerzita Mateja Bela v Banskej Bystrici</v>
          </cell>
          <cell r="M32" t="str">
            <v>UMB</v>
          </cell>
        </row>
        <row r="33">
          <cell r="K33">
            <v>792000000</v>
          </cell>
          <cell r="L33" t="str">
            <v>Univerzita Palackého v Olomouci</v>
          </cell>
          <cell r="M33" t="str">
            <v>UP-Olom</v>
          </cell>
        </row>
        <row r="34">
          <cell r="K34">
            <v>711000000</v>
          </cell>
          <cell r="L34" t="str">
            <v>Univerzita Pavla Jozefa Šafárika v Košiciach</v>
          </cell>
          <cell r="M34" t="str">
            <v>UPJŠ</v>
          </cell>
        </row>
        <row r="35">
          <cell r="K35">
            <v>720000000</v>
          </cell>
          <cell r="L35" t="str">
            <v>Univerzita sv. Cyrila a Metoda v Trnave</v>
          </cell>
          <cell r="M35" t="str">
            <v>UCM</v>
          </cell>
        </row>
        <row r="36">
          <cell r="K36">
            <v>708000000</v>
          </cell>
          <cell r="L36" t="str">
            <v>Univerzita veterinárskeho lekárstva a farmácie v Košiciach</v>
          </cell>
          <cell r="M36" t="str">
            <v>UVLF</v>
          </cell>
        </row>
        <row r="37">
          <cell r="K37">
            <v>733000000</v>
          </cell>
          <cell r="L37" t="str">
            <v>Vysoká škola bezpečnostného manažérstva v Košiciach</v>
          </cell>
          <cell r="M37" t="str">
            <v>VSBM</v>
          </cell>
        </row>
        <row r="38">
          <cell r="K38">
            <v>728000000</v>
          </cell>
          <cell r="L38" t="str">
            <v>Vysoká škola Danubius</v>
          </cell>
          <cell r="M38" t="str">
            <v>Danubius</v>
          </cell>
        </row>
        <row r="39">
          <cell r="K39">
            <v>731000000</v>
          </cell>
          <cell r="L39" t="str">
            <v>Vysoká škola DTI</v>
          </cell>
          <cell r="M39" t="str">
            <v>DTI</v>
          </cell>
        </row>
        <row r="40">
          <cell r="K40">
            <v>726000000</v>
          </cell>
          <cell r="L40" t="str">
            <v>Vysoká škola ekonómie a manažmentu verejnej správy v Bratislave</v>
          </cell>
          <cell r="M40" t="str">
            <v>VšEaM</v>
          </cell>
        </row>
        <row r="41">
          <cell r="K41">
            <v>936000000</v>
          </cell>
          <cell r="L41" t="str">
            <v>Vysoká škola filmovej tvorby a multimédií</v>
          </cell>
          <cell r="M41" t="str">
            <v>VSFTM</v>
          </cell>
        </row>
        <row r="42">
          <cell r="K42">
            <v>736000000</v>
          </cell>
          <cell r="L42" t="str">
            <v>Vysoká škola Goethe Uni Bratislava</v>
          </cell>
          <cell r="M42" t="str">
            <v>Gothe</v>
          </cell>
        </row>
        <row r="43">
          <cell r="K43">
            <v>793000000</v>
          </cell>
          <cell r="L43" t="str">
            <v>Vysoká škola hotelová v Praze 8, s. r. o.</v>
          </cell>
          <cell r="M43">
            <v>0</v>
          </cell>
        </row>
        <row r="44">
          <cell r="K44">
            <v>721000000</v>
          </cell>
          <cell r="L44" t="str">
            <v>Vysoká škola manažmentu v Trenčíne</v>
          </cell>
          <cell r="M44" t="str">
            <v>VSM-Trenčin</v>
          </cell>
        </row>
        <row r="45">
          <cell r="K45">
            <v>729000000</v>
          </cell>
          <cell r="L45" t="str">
            <v>Vysoká škola medzinárodného podnikania ISM Slovakia v Prešove</v>
          </cell>
          <cell r="M45" t="str">
            <v>ISM</v>
          </cell>
        </row>
        <row r="46">
          <cell r="K46">
            <v>791000000</v>
          </cell>
          <cell r="L46" t="str">
            <v>Vysoká škola medzinárodných a veřejných vztahů Praha, o. p. s.</v>
          </cell>
          <cell r="M46">
            <v>0</v>
          </cell>
        </row>
        <row r="47">
          <cell r="K47">
            <v>707000000</v>
          </cell>
          <cell r="L47" t="str">
            <v>Vysoká škola múzických umení v Bratislave</v>
          </cell>
          <cell r="M47" t="str">
            <v>VŠMU</v>
          </cell>
        </row>
        <row r="48">
          <cell r="K48">
            <v>728000000</v>
          </cell>
          <cell r="L48" t="str">
            <v>Vysoká škola v Sládkovičove</v>
          </cell>
          <cell r="M48" t="str">
            <v>VS-Sladk</v>
          </cell>
        </row>
        <row r="49">
          <cell r="K49">
            <v>706000000</v>
          </cell>
          <cell r="L49" t="str">
            <v>Vysoká škola výtvarných umení v Bratislave</v>
          </cell>
          <cell r="M49" t="str">
            <v>VŠVU</v>
          </cell>
        </row>
        <row r="50">
          <cell r="K50">
            <v>724000000</v>
          </cell>
          <cell r="L50" t="str">
            <v>Vysoká škola zdravotníctva a sociálnej práce sv. Alžbety v Bratislave</v>
          </cell>
          <cell r="M50" t="str">
            <v>VSZSP-Alžbety</v>
          </cell>
        </row>
        <row r="51">
          <cell r="K51">
            <v>710000000</v>
          </cell>
          <cell r="L51" t="str">
            <v>Žilinská univerzita v Žiline</v>
          </cell>
          <cell r="M51" t="str">
            <v>ŽU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-vstupy"/>
      <sheetName val="T16-KKŠ_2021"/>
      <sheetName val="T16-KKŠ_2020"/>
    </sheetNames>
    <sheetDataSet>
      <sheetData sheetId="0">
        <row r="39">
          <cell r="C39">
            <v>2</v>
          </cell>
        </row>
        <row r="40">
          <cell r="C40">
            <v>1.66</v>
          </cell>
        </row>
        <row r="41">
          <cell r="C41">
            <v>1.33</v>
          </cell>
        </row>
        <row r="42">
          <cell r="C42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1_RD_2020-DZ"/>
      <sheetName val="T1-RD2021_RD_2020 (%)"/>
      <sheetName val="T2-KO"/>
      <sheetName val="T2 - KAP 2021"/>
      <sheetName val="T2-odbory_predmety"/>
      <sheetName val="T3-vstupy"/>
      <sheetName val="T4-štruk_077  "/>
      <sheetName val="T4-strukt_detailna"/>
      <sheetName val="T5a-abs STU"/>
      <sheetName val="T5a-abs"/>
      <sheetName val="T5b-studenti STU"/>
      <sheetName val="T5b-studenti"/>
      <sheetName val="T6a-abs STU"/>
      <sheetName val="T6a-abs"/>
      <sheetName val="T6b-výkon STU"/>
      <sheetName val="T6b-výkon"/>
      <sheetName val="T6c-výkon-fak"/>
      <sheetName val="T7-mzdy STU"/>
      <sheetName val="T7-mzdy"/>
      <sheetName val="T8-TaS STU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 STU"/>
      <sheetName val="T14-VVZ"/>
      <sheetName val="T14a-KA"/>
      <sheetName val="T14aa-VVZ-6r STU"/>
      <sheetName val="T14aa-VVZ-6r"/>
      <sheetName val="T14b-podiely"/>
      <sheetName val="T14c-vstup_DG-ZG STU"/>
      <sheetName val="T14c-vstup_DG-ZG"/>
      <sheetName val="T14d-crš"/>
      <sheetName val="T14d-Drš"/>
      <sheetName val="T14e-tímy"/>
      <sheetName val="T14f-EIZ"/>
      <sheetName val="T15-štipendiá-soc"/>
      <sheetName val="T16-KIVČ STU"/>
      <sheetName val="T16-KIVČ"/>
      <sheetName val="T17-Klinické-Zahr_lek"/>
      <sheetName val="T18-Mot_štip STU"/>
      <sheetName val="T18-Mot_štip"/>
      <sheetName val="T19-počty študentov"/>
      <sheetName val="T20-Publik"/>
      <sheetName val="T20a-CRUČ-sum"/>
      <sheetName val="T20b-CRUČ-data"/>
      <sheetName val="T21-Mobility STU"/>
      <sheetName val="T21-Mobility"/>
      <sheetName val="T21a- mobility STU"/>
      <sheetName val="T21a- mobility"/>
      <sheetName val="T21b-cudzinci"/>
      <sheetName val="T22-praxe"/>
      <sheetName val="T23-špecifické_potreby"/>
      <sheetName val="T24-rozvoj"/>
      <sheetName val="T14-VVZ 2018"/>
      <sheetName val="Evidenč.počty zam. STU"/>
    </sheetNames>
    <sheetDataSet>
      <sheetData sheetId="0"/>
      <sheetData sheetId="1"/>
      <sheetData sheetId="2"/>
      <sheetData sheetId="3">
        <row r="5">
          <cell r="B5">
            <v>1</v>
          </cell>
        </row>
      </sheetData>
      <sheetData sheetId="4"/>
      <sheetData sheetId="5"/>
      <sheetData sheetId="6">
        <row r="4">
          <cell r="C4">
            <v>580046052</v>
          </cell>
        </row>
        <row r="69">
          <cell r="C69">
            <v>159428271</v>
          </cell>
        </row>
        <row r="80">
          <cell r="C80">
            <v>0.43</v>
          </cell>
        </row>
      </sheetData>
      <sheetData sheetId="7"/>
      <sheetData sheetId="8"/>
      <sheetData sheetId="9"/>
      <sheetData sheetId="10">
        <row r="1">
          <cell r="E1" t="str">
            <v>stupeň</v>
          </cell>
        </row>
      </sheetData>
      <sheetData sheetId="11"/>
      <sheetData sheetId="12">
        <row r="1">
          <cell r="L1" t="str">
            <v>den,ext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4">
          <cell r="E4">
            <v>22.205261288144847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K3">
            <v>13387.319125</v>
          </cell>
        </row>
      </sheetData>
      <sheetData sheetId="31">
        <row r="14">
          <cell r="I14">
            <v>0.88288704465140244</v>
          </cell>
        </row>
      </sheetData>
      <sheetData sheetId="32">
        <row r="5">
          <cell r="I5">
            <v>24.056810313773912</v>
          </cell>
        </row>
      </sheetData>
      <sheetData sheetId="33"/>
      <sheetData sheetId="34"/>
      <sheetData sheetId="35">
        <row r="5">
          <cell r="E5">
            <v>21120969.530000001</v>
          </cell>
        </row>
      </sheetData>
      <sheetData sheetId="36"/>
      <sheetData sheetId="37">
        <row r="1">
          <cell r="A1" t="str">
            <v>17,12,2020</v>
          </cell>
        </row>
      </sheetData>
      <sheetData sheetId="38">
        <row r="1">
          <cell r="A1" t="str">
            <v>10,11,2020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">
          <cell r="C4">
            <v>25.018949026609555</v>
          </cell>
        </row>
      </sheetData>
      <sheetData sheetId="48">
        <row r="29">
          <cell r="G29">
            <v>6.2153807180309245E-2</v>
          </cell>
        </row>
      </sheetData>
      <sheetData sheetId="49"/>
      <sheetData sheetId="50"/>
      <sheetData sheetId="51">
        <row r="3">
          <cell r="K3">
            <v>735000000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ikuláš Bittera" id="{AC394CFA-8E8E-44FF-8CD4-189DC4092868}" userId="S::mikulas.bittera@stuba.sk::6442e7fb-b727-48a9-a4ac-d6bda5011508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0" dT="2023-01-09T14:57:03.30" personId="{AC394CFA-8E8E-44FF-8CD4-189DC4092868}" id="{586C9E70-D70D-4FEB-9AE1-6BB5A14463E8}">
    <text>V dotačnej zmluve je suma 6 502 026,-</text>
  </threadedComment>
  <threadedComment ref="C24" dT="2023-01-09T14:52:11.89" personId="{AC394CFA-8E8E-44FF-8CD4-189DC4092868}" id="{DC801694-401A-49D8-A932-1936197FC155}">
    <text>V dotačnej zmluve je suma 4 493 960,-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7" dT="2022-04-25T18:51:47.88" personId="{AC394CFA-8E8E-44FF-8CD4-189DC4092868}" id="{131BC81B-1F57-4EB1-B8F7-F5D4E58C0C4D}">
    <text>Bez všetkých účelových MŠ</text>
  </threadedComment>
  <threadedComment ref="B10" dT="2022-04-25T18:52:02.21" personId="{AC394CFA-8E8E-44FF-8CD4-189DC4092868}" id="{3A30FAFD-5CAD-4938-B255-F56A1382B8D5}">
    <text>Včítane všetkých účelových MŠ</text>
  </threadedComment>
  <threadedComment ref="E99" dT="2022-04-25T18:55:29.82" personId="{AC394CFA-8E8E-44FF-8CD4-189DC4092868}" id="{5AAF6AD5-8F2D-4A05-A9CA-BD6E1ACCB55D}">
    <text>študentská formula je presunutá na STU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M5" dT="2022-01-19T19:48:18.92" personId="{AC394CFA-8E8E-44FF-8CD4-189DC4092868}" id="{7AA43DB3-1466-481A-8681-9C2C1FA057A0}">
    <text>Suma bez akceptovaných špecifík 104.320,- a základného príspevku na dotáciu 100.000,-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H24" dT="2021-03-04T06:15:40.57" personId="{AC394CFA-8E8E-44FF-8CD4-189DC4092868}" id="{DF35DEB7-6526-4E0A-AE10-013848B18932}">
    <text>Podľa koeficientu pre STU z RD2021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U3" dT="2021-02-18T15:42:43.68" personId="{AC394CFA-8E8E-44FF-8CD4-189DC4092868}" id="{5575919A-E0FB-4918-A258-F39E13002D10}">
    <text>Podla realnych podielov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rgb="FFFF0000"/>
    <pageSetUpPr fitToPage="1"/>
  </sheetPr>
  <dimension ref="A1:AA30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8" sqref="A8"/>
      <selection pane="bottomRight" activeCell="K25" sqref="K25"/>
    </sheetView>
  </sheetViews>
  <sheetFormatPr defaultColWidth="9.28515625" defaultRowHeight="12.75"/>
  <cols>
    <col min="1" max="1" width="3.28515625" style="277" customWidth="1"/>
    <col min="2" max="2" width="39.42578125" style="277" customWidth="1"/>
    <col min="3" max="4" width="11.5703125" style="296" customWidth="1"/>
    <col min="5" max="13" width="10.5703125" style="277" customWidth="1"/>
    <col min="14" max="15" width="11.5703125" style="282" customWidth="1"/>
    <col min="16" max="17" width="11.5703125" style="277" customWidth="1"/>
    <col min="18" max="19" width="11.5703125" style="282" customWidth="1"/>
    <col min="20" max="22" width="12.28515625" style="282" customWidth="1"/>
    <col min="23" max="23" width="12" style="277" customWidth="1"/>
    <col min="24" max="24" width="14.7109375" style="1254" hidden="1" customWidth="1"/>
    <col min="25" max="25" width="13.5703125" style="282" hidden="1" customWidth="1"/>
    <col min="26" max="26" width="14.42578125" style="277" customWidth="1"/>
    <col min="27" max="27" width="8.42578125" style="277" customWidth="1"/>
    <col min="28" max="16384" width="9.28515625" style="277"/>
  </cols>
  <sheetData>
    <row r="1" spans="1:27" ht="47.85" customHeight="1">
      <c r="B1" s="1392" t="s">
        <v>481</v>
      </c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2"/>
      <c r="V1" s="1392"/>
      <c r="W1" s="1392"/>
    </row>
    <row r="2" spans="1:27" s="283" customFormat="1" ht="13.5" thickBot="1">
      <c r="B2" s="284"/>
      <c r="C2" s="285"/>
      <c r="D2" s="285"/>
      <c r="E2" s="286"/>
      <c r="F2" s="286"/>
      <c r="G2" s="286"/>
      <c r="H2" s="286"/>
      <c r="I2" s="286"/>
      <c r="J2" s="286"/>
      <c r="K2" s="286"/>
      <c r="L2" s="286"/>
      <c r="M2" s="286"/>
      <c r="N2" s="287"/>
      <c r="O2" s="287"/>
      <c r="P2" s="286"/>
      <c r="Q2" s="286"/>
      <c r="R2" s="288"/>
      <c r="S2" s="288"/>
      <c r="T2" s="288"/>
      <c r="U2" s="288"/>
      <c r="V2" s="288"/>
      <c r="W2" s="289"/>
      <c r="X2" s="1252"/>
      <c r="Y2" s="1250"/>
    </row>
    <row r="3" spans="1:27" ht="58.15" customHeight="1" thickBot="1">
      <c r="B3" s="297" t="s">
        <v>147</v>
      </c>
      <c r="C3" s="355" t="s">
        <v>148</v>
      </c>
      <c r="D3" s="355" t="s">
        <v>485</v>
      </c>
      <c r="E3" s="298" t="s">
        <v>60</v>
      </c>
      <c r="F3" s="298" t="s">
        <v>61</v>
      </c>
      <c r="G3" s="298" t="s">
        <v>57</v>
      </c>
      <c r="H3" s="300" t="s">
        <v>263</v>
      </c>
      <c r="I3" s="300" t="s">
        <v>56</v>
      </c>
      <c r="J3" s="299" t="s">
        <v>62</v>
      </c>
      <c r="K3" s="298" t="s">
        <v>59</v>
      </c>
      <c r="L3" s="300" t="s">
        <v>149</v>
      </c>
      <c r="M3" s="298" t="s">
        <v>146</v>
      </c>
      <c r="N3" s="796" t="s">
        <v>185</v>
      </c>
      <c r="O3" s="302" t="s">
        <v>488</v>
      </c>
      <c r="P3" s="302" t="s">
        <v>489</v>
      </c>
      <c r="Q3" s="301" t="s">
        <v>150</v>
      </c>
      <c r="R3" s="302" t="s">
        <v>276</v>
      </c>
      <c r="S3" s="302" t="s">
        <v>292</v>
      </c>
      <c r="T3" s="302" t="s">
        <v>16</v>
      </c>
      <c r="U3" s="1274" t="s">
        <v>482</v>
      </c>
      <c r="V3" s="1274" t="s">
        <v>483</v>
      </c>
      <c r="W3" s="349" t="s">
        <v>408</v>
      </c>
      <c r="X3" s="1253"/>
      <c r="Y3" s="1251"/>
      <c r="Z3" s="290"/>
    </row>
    <row r="4" spans="1:27" ht="11.85" customHeight="1" thickBot="1">
      <c r="B4" s="291"/>
      <c r="C4" s="356"/>
      <c r="D4" s="356"/>
      <c r="E4" s="293"/>
      <c r="F4" s="293"/>
      <c r="G4" s="293"/>
      <c r="H4" s="955"/>
      <c r="I4" s="964"/>
      <c r="J4" s="293"/>
      <c r="K4" s="293"/>
      <c r="L4" s="293"/>
      <c r="M4" s="293"/>
      <c r="N4" s="294"/>
      <c r="O4" s="294"/>
      <c r="P4" s="293"/>
      <c r="Q4" s="293"/>
      <c r="R4" s="295"/>
      <c r="S4" s="295"/>
      <c r="T4" s="295"/>
      <c r="U4" s="295"/>
      <c r="V4" s="295"/>
      <c r="W4" s="350"/>
    </row>
    <row r="5" spans="1:27" ht="29.85" customHeight="1" thickBot="1">
      <c r="B5" s="303" t="s">
        <v>154</v>
      </c>
      <c r="C5" s="357">
        <v>76554999</v>
      </c>
      <c r="D5" s="357">
        <v>67297904</v>
      </c>
      <c r="E5" s="304">
        <f t="shared" ref="E5:U5" si="0">E6+E14+E19+E20</f>
        <v>11222073</v>
      </c>
      <c r="F5" s="305">
        <f t="shared" si="0"/>
        <v>4180135</v>
      </c>
      <c r="G5" s="304">
        <f t="shared" si="0"/>
        <v>12951307</v>
      </c>
      <c r="H5" s="956">
        <f t="shared" si="0"/>
        <v>11582404</v>
      </c>
      <c r="I5" s="304">
        <f t="shared" si="0"/>
        <v>3984876</v>
      </c>
      <c r="J5" s="305">
        <f t="shared" si="0"/>
        <v>7992070</v>
      </c>
      <c r="K5" s="304">
        <f t="shared" si="0"/>
        <v>3805352</v>
      </c>
      <c r="L5" s="304">
        <f t="shared" si="0"/>
        <v>1058179</v>
      </c>
      <c r="M5" s="305">
        <f t="shared" si="0"/>
        <v>199465</v>
      </c>
      <c r="N5" s="304">
        <f t="shared" si="0"/>
        <v>56975861</v>
      </c>
      <c r="O5" s="304">
        <f t="shared" si="0"/>
        <v>200107</v>
      </c>
      <c r="P5" s="305">
        <f t="shared" si="0"/>
        <v>3927100</v>
      </c>
      <c r="Q5" s="304">
        <f t="shared" si="0"/>
        <v>3186702</v>
      </c>
      <c r="R5" s="305">
        <f t="shared" si="0"/>
        <v>2267635</v>
      </c>
      <c r="S5" s="304">
        <f t="shared" si="0"/>
        <v>740500</v>
      </c>
      <c r="T5" s="304">
        <f t="shared" si="0"/>
        <v>67297905</v>
      </c>
      <c r="U5" s="956">
        <f t="shared" si="0"/>
        <v>9257095</v>
      </c>
      <c r="V5" s="956">
        <f t="shared" ref="V5:V6" si="1">U5+T5</f>
        <v>76555000</v>
      </c>
      <c r="W5" s="351">
        <v>66746670</v>
      </c>
    </row>
    <row r="6" spans="1:27" ht="30" customHeight="1" thickBot="1">
      <c r="B6" s="712" t="s">
        <v>155</v>
      </c>
      <c r="C6" s="713">
        <v>43436318</v>
      </c>
      <c r="D6" s="713">
        <v>36981452</v>
      </c>
      <c r="E6" s="715">
        <f t="shared" ref="E6:U6" si="2">E7+E8+E12+E13</f>
        <v>6632655</v>
      </c>
      <c r="F6" s="714">
        <f t="shared" si="2"/>
        <v>2484142</v>
      </c>
      <c r="G6" s="715">
        <f t="shared" si="2"/>
        <v>6708986</v>
      </c>
      <c r="H6" s="957">
        <f t="shared" si="2"/>
        <v>6146251</v>
      </c>
      <c r="I6" s="715">
        <f t="shared" si="2"/>
        <v>2810277</v>
      </c>
      <c r="J6" s="714">
        <f t="shared" si="2"/>
        <v>4739604</v>
      </c>
      <c r="K6" s="715">
        <f t="shared" si="2"/>
        <v>2916117</v>
      </c>
      <c r="L6" s="715">
        <f t="shared" si="2"/>
        <v>498796</v>
      </c>
      <c r="M6" s="714">
        <f t="shared" si="2"/>
        <v>66432</v>
      </c>
      <c r="N6" s="715">
        <f t="shared" si="2"/>
        <v>33003260</v>
      </c>
      <c r="O6" s="715">
        <f t="shared" si="2"/>
        <v>71066</v>
      </c>
      <c r="P6" s="714">
        <f t="shared" si="2"/>
        <v>3008752</v>
      </c>
      <c r="Q6" s="715">
        <f t="shared" si="2"/>
        <v>0</v>
      </c>
      <c r="R6" s="714">
        <f t="shared" si="2"/>
        <v>898373</v>
      </c>
      <c r="S6" s="715">
        <f t="shared" si="2"/>
        <v>0</v>
      </c>
      <c r="T6" s="715">
        <f t="shared" si="2"/>
        <v>36981451</v>
      </c>
      <c r="U6" s="957">
        <f t="shared" si="2"/>
        <v>6454866</v>
      </c>
      <c r="V6" s="957">
        <f t="shared" si="1"/>
        <v>43436317</v>
      </c>
      <c r="W6" s="716">
        <v>36470940</v>
      </c>
      <c r="X6" s="1254" t="str">
        <f>IF(V6=C6,"OK","NO")</f>
        <v>NO</v>
      </c>
      <c r="Z6" s="753"/>
    </row>
    <row r="7" spans="1:27" ht="20.100000000000001" customHeight="1" thickTop="1">
      <c r="B7" s="707" t="s">
        <v>156</v>
      </c>
      <c r="C7" s="708">
        <v>27178628</v>
      </c>
      <c r="D7" s="708">
        <v>22404319</v>
      </c>
      <c r="E7" s="710">
        <f>ROUND('5. TM_%'!E5*'3. R-STU'!$F$19,0)</f>
        <v>4134207</v>
      </c>
      <c r="F7" s="709">
        <f>ROUND('5. TM_%'!E6*'3. R-STU'!$F$19,0)</f>
        <v>1489783</v>
      </c>
      <c r="G7" s="710">
        <f>ROUND('5. TM_%'!E7*'3. R-STU'!$F$19,0)</f>
        <v>4155128</v>
      </c>
      <c r="H7" s="958">
        <f>ROUND('5. TM_%'!E8*'3. R-STU'!$F$19,0)</f>
        <v>3958140</v>
      </c>
      <c r="I7" s="710">
        <f>ROUND('5. TM_%'!E9*'3. R-STU'!$F$19,0)</f>
        <v>1728209</v>
      </c>
      <c r="J7" s="709">
        <f>ROUND('5. TM_%'!E10*'3. R-STU'!$F$19,0)</f>
        <v>2912434</v>
      </c>
      <c r="K7" s="710">
        <f>ROUND('5. TM_%'!E11*'3. R-STU'!$F$19,0)</f>
        <v>1718641</v>
      </c>
      <c r="L7" s="710">
        <f>ROUND('5. TM_%'!E12*'3. R-STU'!$F$19,0)</f>
        <v>310236</v>
      </c>
      <c r="M7" s="709">
        <f>ROUND('5. TM_%'!E13*'3. R-STU'!$F$19,0)</f>
        <v>48924</v>
      </c>
      <c r="N7" s="710">
        <f t="shared" ref="N7:N13" si="3">SUM(E7:M7)</f>
        <v>20455702</v>
      </c>
      <c r="O7" s="710">
        <f>ROUND('5. TM_%'!E14*'3. R-STU'!$F$19,0)</f>
        <v>0</v>
      </c>
      <c r="P7" s="709">
        <f>ROUND(SUMIFS('3. R-STU'!$C$5:$C$14,'3. R-STU'!$E$5:$E$14,"rek",'3. R-STU'!$D$5:$D$14,"M")+Y7,0)</f>
        <v>1866682</v>
      </c>
      <c r="Q7" s="710">
        <v>0</v>
      </c>
      <c r="R7" s="709">
        <f>ROUND(SUMIFS('4. Aktivity'!$B$4:$B$107,'4. Aktivity'!$D$4:$D$107,"stu",'4. Aktivity'!$C$4:$C$107,"M"),0)</f>
        <v>81935</v>
      </c>
      <c r="S7" s="710">
        <f>ROUND(SUMIFS('4. Aktivity'!$B$14:$B$107,'4. Aktivity'!$C$14:$C$107,"M")-R7,0)</f>
        <v>0</v>
      </c>
      <c r="T7" s="710">
        <f>SUM(N7:S7)</f>
        <v>22404319</v>
      </c>
      <c r="U7" s="958">
        <v>4774309</v>
      </c>
      <c r="V7" s="958">
        <f>U7+T7</f>
        <v>27178628</v>
      </c>
      <c r="W7" s="711">
        <v>22562759</v>
      </c>
      <c r="X7" s="1254" t="str">
        <f t="shared" ref="X7:X30" si="4">IF(V7=C7,"OK","NO")</f>
        <v>OK</v>
      </c>
      <c r="Z7" s="753"/>
    </row>
    <row r="8" spans="1:27" ht="20.100000000000001" customHeight="1">
      <c r="B8" s="1192" t="s">
        <v>171</v>
      </c>
      <c r="C8" s="1193">
        <v>9566877</v>
      </c>
      <c r="D8" s="1275">
        <v>7886320</v>
      </c>
      <c r="E8" s="1194">
        <f t="shared" ref="E8:O8" si="5">ROUND(E7*0.352,0)</f>
        <v>1455241</v>
      </c>
      <c r="F8" s="1195">
        <f t="shared" si="5"/>
        <v>524404</v>
      </c>
      <c r="G8" s="1194">
        <f t="shared" si="5"/>
        <v>1462605</v>
      </c>
      <c r="H8" s="1196">
        <f t="shared" si="5"/>
        <v>1393265</v>
      </c>
      <c r="I8" s="1194">
        <f t="shared" si="5"/>
        <v>608330</v>
      </c>
      <c r="J8" s="1195">
        <f t="shared" si="5"/>
        <v>1025177</v>
      </c>
      <c r="K8" s="1194">
        <f t="shared" si="5"/>
        <v>604962</v>
      </c>
      <c r="L8" s="1194">
        <f t="shared" si="5"/>
        <v>109203</v>
      </c>
      <c r="M8" s="1195">
        <f t="shared" si="5"/>
        <v>17221</v>
      </c>
      <c r="N8" s="1194">
        <f t="shared" si="3"/>
        <v>7200408</v>
      </c>
      <c r="O8" s="853">
        <f t="shared" si="5"/>
        <v>0</v>
      </c>
      <c r="P8" s="1195">
        <f>ROUND(P7*0.352+Y8,0)</f>
        <v>657071</v>
      </c>
      <c r="Q8" s="1194">
        <f>Q7*0.352</f>
        <v>0</v>
      </c>
      <c r="R8" s="1195">
        <f>ROUND(R7*0.352,0)</f>
        <v>28841</v>
      </c>
      <c r="S8" s="1194">
        <f>ROUND(S7*0.352,0)</f>
        <v>0</v>
      </c>
      <c r="T8" s="1194">
        <f>SUM(N8:S8)</f>
        <v>7886320</v>
      </c>
      <c r="U8" s="1269">
        <f>ROUND(U7*0.352,0)</f>
        <v>1680557</v>
      </c>
      <c r="V8" s="1269">
        <f t="shared" ref="V8:V30" si="6">U8+T8</f>
        <v>9566877</v>
      </c>
      <c r="W8" s="1197">
        <v>7942091</v>
      </c>
      <c r="X8" s="1254" t="str">
        <f t="shared" si="4"/>
        <v>OK</v>
      </c>
      <c r="Y8" s="282">
        <v>-1</v>
      </c>
    </row>
    <row r="9" spans="1:27" ht="20.100000000000001" hidden="1" customHeight="1">
      <c r="B9" s="1317" t="s">
        <v>517</v>
      </c>
      <c r="C9" s="1318"/>
      <c r="D9" s="1318"/>
      <c r="E9" s="1319">
        <f>ROUND(SUMIFS('4. Aktivity'!$B$14:$B$107,'4. Aktivity'!$D$14:$D$107,"svf",'4. Aktivity'!$C$14:$C$107,"M")*1.352,0)</f>
        <v>0</v>
      </c>
      <c r="F9" s="1320">
        <f>ROUND(SUMIFS('4. Aktivity'!$B$14:$B$107,'4. Aktivity'!$D$14:$D$107,"sjf",'4. Aktivity'!$C$14:$C$107,"M")*1.352,0)</f>
        <v>0</v>
      </c>
      <c r="G9" s="1319">
        <f>ROUND(SUMIFS('4. Aktivity'!$B$14:$B$107,'4. Aktivity'!$D$14:$D$107,"fei",'4. Aktivity'!$C$14:$C$107,"M")*1.352,0)</f>
        <v>0</v>
      </c>
      <c r="H9" s="1321">
        <f>ROUND(SUMIFS('4. Aktivity'!$B$14:$B$107,'4. Aktivity'!$D$14:$D$107,"fchpt",'4. Aktivity'!$C$14:$C$107,"M")*1.352,0)</f>
        <v>0</v>
      </c>
      <c r="I9" s="1319">
        <f>ROUND(SUMIFS('4. Aktivity'!$B$14:$B$107,'4. Aktivity'!$D$14:$D$107,"fad",'4. Aktivity'!$C$14:$C$107,"M")*1.352,0)</f>
        <v>0</v>
      </c>
      <c r="J9" s="1320">
        <f>ROUND(SUMIFS('4. Aktivity'!$B$14:$B$107,'4. Aktivity'!$D$14:$D$107,"mtf",'4. Aktivity'!$C$14:$C$107,"M")*1.352,0)</f>
        <v>0</v>
      </c>
      <c r="K9" s="1319">
        <f>ROUND(SUMIFS('4. Aktivity'!$B$14:$B$107,'4. Aktivity'!$D$14:$D$107,"fiit",'4. Aktivity'!$C$14:$C$107,"M")*1.352,0)</f>
        <v>0</v>
      </c>
      <c r="L9" s="1319">
        <f>ROUND(SUMIFS('4. Aktivity'!$B$14:$B$107,'4. Aktivity'!$D$14:$D$107,"um",'4. Aktivity'!$C$14:$C$107,"M")*1.352,0)</f>
        <v>0</v>
      </c>
      <c r="M9" s="1320">
        <f>SUMIFS('4. Aktivity'!$B$14:$B$107,'4. Aktivity'!$D$14:$D$107,"nc",'4. Aktivity'!$C$14:$C$107,"M")*1.352</f>
        <v>0</v>
      </c>
      <c r="N9" s="1319">
        <f>SUM(E9:M9)</f>
        <v>0</v>
      </c>
      <c r="O9" s="1322" t="s">
        <v>490</v>
      </c>
      <c r="P9" s="1320">
        <f>'4. Aktivity'!B28</f>
        <v>60000</v>
      </c>
      <c r="Q9" s="1319"/>
      <c r="R9" s="1320"/>
      <c r="S9" s="1319"/>
      <c r="T9" s="1323" t="s">
        <v>246</v>
      </c>
      <c r="U9" s="1323"/>
      <c r="V9" s="1323"/>
      <c r="W9" s="1323" t="s">
        <v>246</v>
      </c>
      <c r="X9" s="1254" t="str">
        <f t="shared" si="4"/>
        <v>OK</v>
      </c>
      <c r="Y9" s="282">
        <v>0</v>
      </c>
      <c r="Z9" s="753"/>
    </row>
    <row r="10" spans="1:27" ht="20.100000000000001" hidden="1" customHeight="1">
      <c r="B10" s="1317" t="s">
        <v>518</v>
      </c>
      <c r="C10" s="1318"/>
      <c r="D10" s="1318"/>
      <c r="E10" s="1319"/>
      <c r="F10" s="1368"/>
      <c r="G10" s="1319"/>
      <c r="H10" s="1321"/>
      <c r="I10" s="1319"/>
      <c r="J10" s="1368"/>
      <c r="K10" s="1319"/>
      <c r="L10" s="1319"/>
      <c r="M10" s="1368"/>
      <c r="N10" s="1319"/>
      <c r="O10" s="1322"/>
      <c r="P10" s="1368">
        <f>'4. Aktivity'!B18</f>
        <v>21935</v>
      </c>
      <c r="Q10" s="1319"/>
      <c r="R10" s="1368"/>
      <c r="S10" s="1319"/>
      <c r="T10" s="1323"/>
      <c r="U10" s="1323"/>
      <c r="V10" s="1323"/>
      <c r="W10" s="1323"/>
    </row>
    <row r="11" spans="1:27" ht="20.100000000000001" customHeight="1" thickBot="1">
      <c r="B11" s="1198" t="s">
        <v>492</v>
      </c>
      <c r="C11" s="1199">
        <v>6454866</v>
      </c>
      <c r="D11" s="1199"/>
      <c r="E11" s="1200">
        <f>ROUND(('Valorizácia 2023'!B5+'Valorizácia 2023'!C5)*1.352,0)</f>
        <v>1258005</v>
      </c>
      <c r="F11" s="1201">
        <f>ROUND(('Valorizácia 2023'!B6+'Valorizácia 2023'!C6)*1.352,0)</f>
        <v>597370</v>
      </c>
      <c r="G11" s="1200">
        <f>ROUND(('Valorizácia 2023'!B7+'Valorizácia 2023'!C7)*1.352,0)</f>
        <v>1050234</v>
      </c>
      <c r="H11" s="1202">
        <f>ROUND(('Valorizácia 2023'!B8+'Valorizácia 2023'!C8)*1.352,0)</f>
        <v>1213753</v>
      </c>
      <c r="I11" s="1200">
        <f>ROUND(('Valorizácia 2023'!B9+'Valorizácia 2023'!C9)*1.352,0)</f>
        <v>595436</v>
      </c>
      <c r="J11" s="1201">
        <f>ROUND(('Valorizácia 2023'!B10+'Valorizácia 2023'!C10)*1.352,0)</f>
        <v>938703</v>
      </c>
      <c r="K11" s="1200">
        <f>ROUND(('Valorizácia 2023'!B11+'Valorizácia 2023'!C11)*1.352,0)</f>
        <v>261613</v>
      </c>
      <c r="L11" s="1200">
        <f>ROUND(('Valorizácia 2023'!B12+'Valorizácia 2023'!C12)*1.352,0)</f>
        <v>169402</v>
      </c>
      <c r="M11" s="1201"/>
      <c r="N11" s="1200">
        <f>SUM(E11:M11)</f>
        <v>6084516</v>
      </c>
      <c r="O11" s="1289"/>
      <c r="P11" s="1201">
        <f>ROUND(('Valorizácia 2023'!C14)*1.352+Y11,0)</f>
        <v>370350</v>
      </c>
      <c r="Q11" s="1200"/>
      <c r="R11" s="1201"/>
      <c r="S11" s="1200"/>
      <c r="T11" s="1203"/>
      <c r="U11" s="1348">
        <f>SUM(N11:T11)</f>
        <v>6454866</v>
      </c>
      <c r="V11" s="1348"/>
      <c r="W11" s="1203"/>
      <c r="X11" s="1254" t="str">
        <f>IF(U11=C11,"OK","NO")</f>
        <v>OK</v>
      </c>
      <c r="Y11" s="282">
        <v>-1</v>
      </c>
    </row>
    <row r="12" spans="1:27" ht="19.350000000000001" customHeight="1" thickTop="1">
      <c r="B12" s="717" t="s">
        <v>170</v>
      </c>
      <c r="C12" s="708">
        <v>6579816</v>
      </c>
      <c r="D12" s="708">
        <v>6579816</v>
      </c>
      <c r="E12" s="710">
        <f>ROUND('5. TM_%'!I5*'3. R-STU'!$F$20,0)</f>
        <v>1043207</v>
      </c>
      <c r="F12" s="709">
        <f>ROUND('5. TM_%'!I6*'3. R-STU'!$F$20,0)</f>
        <v>410955</v>
      </c>
      <c r="G12" s="710">
        <f>ROUND('5. TM_%'!I7*'3. R-STU'!$F$20,0)</f>
        <v>1091253</v>
      </c>
      <c r="H12" s="958">
        <f>ROUND('5. TM_%'!I8*'3. R-STU'!$F$20,0)</f>
        <v>794846</v>
      </c>
      <c r="I12" s="710">
        <f>ROUND('5. TM_%'!I9*'3. R-STU'!$F$20,0)</f>
        <v>473738</v>
      </c>
      <c r="J12" s="709">
        <f>ROUND('5. TM_%'!I10*'3. R-STU'!$F$20,0)</f>
        <v>801993</v>
      </c>
      <c r="K12" s="710">
        <f>ROUND('5. TM_%'!I11*'3. R-STU'!$F$20,0)</f>
        <v>592514</v>
      </c>
      <c r="L12" s="710">
        <f>ROUND('5. TM_%'!I12*'3. R-STU'!$F$20,0)</f>
        <v>79357</v>
      </c>
      <c r="M12" s="709">
        <f>ROUND('5. TM_%'!I13*'3. R-STU'!$F$20,0)</f>
        <v>287</v>
      </c>
      <c r="N12" s="710">
        <f t="shared" si="3"/>
        <v>5288150</v>
      </c>
      <c r="O12" s="710">
        <f>ROUND('5. TM_%'!I14*'3. R-STU'!$F$20,0)</f>
        <v>71066</v>
      </c>
      <c r="P12" s="709">
        <f>ROUND(SUMIFS('3. R-STU'!$C$5:$C$14,'3. R-STU'!$E$5:$E$14,"rek",'3. R-STU'!$D$5:$D$14,"T")+Y12,0)</f>
        <v>484999</v>
      </c>
      <c r="Q12" s="710">
        <v>0</v>
      </c>
      <c r="R12" s="709">
        <f>ROUND(SUMIFS('4. Aktivity'!$B$14:$B$107,'4. Aktivity'!$D$14:$D$107,"stu",'4. Aktivity'!$C$14:$C$107,"T"),0)</f>
        <v>735600</v>
      </c>
      <c r="S12" s="710">
        <f>ROUND(SUMIFS('4. Aktivity'!$B$14:$B$107,'4. Aktivity'!$D$14:$D$107,"*f*",'4. Aktivity'!$C$14:$C$107,"T"),0)</f>
        <v>0</v>
      </c>
      <c r="T12" s="710">
        <f t="shared" ref="T12:T16" si="7">SUM(N12:S12)</f>
        <v>6579815</v>
      </c>
      <c r="U12" s="958"/>
      <c r="V12" s="958">
        <f t="shared" si="6"/>
        <v>6579815</v>
      </c>
      <c r="W12" s="711">
        <v>5761770</v>
      </c>
      <c r="X12" s="1254" t="str">
        <f t="shared" si="4"/>
        <v>NO</v>
      </c>
      <c r="Y12" s="282">
        <v>-1</v>
      </c>
      <c r="Z12" s="753"/>
    </row>
    <row r="13" spans="1:27" ht="19.350000000000001" customHeight="1" thickBot="1">
      <c r="B13" s="706" t="s">
        <v>523</v>
      </c>
      <c r="C13" s="705">
        <v>110997</v>
      </c>
      <c r="D13" s="1276">
        <v>110997</v>
      </c>
      <c r="E13" s="311">
        <f>SUMIFS('4. Aktivity'!$B$4:$B$11,'4. Aktivity'!$D$4:$D$11,"svf",'4. Aktivity'!$C$4:$C$11,"T")</f>
        <v>0</v>
      </c>
      <c r="F13" s="310">
        <f>SUMIFS('4. Aktivity'!$B$4:$B$11,'4. Aktivity'!$D$4:$D$11,"sjf",'4. Aktivity'!$C$4:$C$11,"T")</f>
        <v>59000</v>
      </c>
      <c r="G13" s="311">
        <f>SUMIFS('4. Aktivity'!$B$4:$B$11,'4. Aktivity'!$D$4:$D$11,"fei",'4. Aktivity'!$C$4:$C$11,"T")</f>
        <v>0</v>
      </c>
      <c r="H13" s="959">
        <f>SUMIFS('4. Aktivity'!$B$4:$B$11,'4. Aktivity'!$D$4:$D$11,"fchpt",'4. Aktivity'!$C$4:$C$11,"T")</f>
        <v>0</v>
      </c>
      <c r="I13" s="853">
        <f>SUMIFS('4. Aktivity'!$B$4:$B$11,'4. Aktivity'!$D$4:$D$11,"fad",'4. Aktivity'!$C$4:$C$11,"T")</f>
        <v>0</v>
      </c>
      <c r="J13" s="310">
        <f>SUMIFS('4. Aktivity'!$B$4:$B$11,'4. Aktivity'!$D$4:$D$11,"mtf",'4. Aktivity'!$C$4:$C$11,"T")</f>
        <v>0</v>
      </c>
      <c r="K13" s="311">
        <f>SUMIFS('4. Aktivity'!$B$4:$B$11,'4. Aktivity'!$D$4:$D$11,"fiit",'4. Aktivity'!$C$4:$C$11,"T")</f>
        <v>0</v>
      </c>
      <c r="L13" s="311">
        <f>SUMIFS('4. Aktivity'!$B$4:$B$11,'4. Aktivity'!$D$4:$D$11,"um",'4. Aktivity'!$C$4:$C$11,"T")</f>
        <v>0</v>
      </c>
      <c r="M13" s="310">
        <f>SUMIFS('4. Aktivity'!$B$4:$B$11,'4. Aktivity'!$D$4:$D$11,"nc",'4. Aktivity'!$C$4:$C$11,"T")</f>
        <v>0</v>
      </c>
      <c r="N13" s="311">
        <f t="shared" si="3"/>
        <v>59000</v>
      </c>
      <c r="O13" s="853">
        <v>0</v>
      </c>
      <c r="P13" s="310">
        <f>SUMIFS('4. Aktivity'!$B$4:$B$11,'4. Aktivity'!$D$4:$D$11,"re",'4. Aktivity'!$C$4:$C$11,"T")</f>
        <v>0</v>
      </c>
      <c r="Q13" s="311">
        <v>0</v>
      </c>
      <c r="R13" s="310">
        <f>SUMIFS('4. Aktivity'!$B$4:$B$11,'4. Aktivity'!$D$4:$D$11,"stu",'4. Aktivity'!$C$4:$C$11,"T")</f>
        <v>51997</v>
      </c>
      <c r="S13" s="853">
        <v>0</v>
      </c>
      <c r="T13" s="311">
        <f t="shared" si="7"/>
        <v>110997</v>
      </c>
      <c r="U13" s="1270"/>
      <c r="V13" s="1270">
        <f t="shared" si="6"/>
        <v>110997</v>
      </c>
      <c r="W13" s="352">
        <v>204320</v>
      </c>
      <c r="X13" s="1254" t="str">
        <f t="shared" si="4"/>
        <v>OK</v>
      </c>
      <c r="Y13" s="282">
        <v>0</v>
      </c>
    </row>
    <row r="14" spans="1:27" ht="30" customHeight="1" thickBot="1">
      <c r="B14" s="719" t="s">
        <v>157</v>
      </c>
      <c r="C14" s="1087">
        <v>26616657</v>
      </c>
      <c r="D14" s="1087">
        <v>24140813</v>
      </c>
      <c r="E14" s="1088">
        <f>SUM(E15:E16)</f>
        <v>4130916</v>
      </c>
      <c r="F14" s="1089">
        <f t="shared" ref="F14:M14" si="8">SUM(F15:F16)</f>
        <v>1542314</v>
      </c>
      <c r="G14" s="1088">
        <f t="shared" si="8"/>
        <v>5696253</v>
      </c>
      <c r="H14" s="1090">
        <f t="shared" si="8"/>
        <v>5195708</v>
      </c>
      <c r="I14" s="1088">
        <f t="shared" si="8"/>
        <v>1118809</v>
      </c>
      <c r="J14" s="1089">
        <f t="shared" si="8"/>
        <v>2209890</v>
      </c>
      <c r="K14" s="1088">
        <f t="shared" si="8"/>
        <v>650627</v>
      </c>
      <c r="L14" s="1088">
        <f t="shared" si="8"/>
        <v>542377</v>
      </c>
      <c r="M14" s="1089">
        <f t="shared" si="8"/>
        <v>133033</v>
      </c>
      <c r="N14" s="1088">
        <f>SUM(N15:N16)</f>
        <v>21219927</v>
      </c>
      <c r="O14" s="1088">
        <f t="shared" ref="O14:S14" si="9">SUM(O15:O16)</f>
        <v>129041</v>
      </c>
      <c r="P14" s="1089">
        <f t="shared" si="9"/>
        <v>918348</v>
      </c>
      <c r="Q14" s="1088">
        <f t="shared" si="9"/>
        <v>0</v>
      </c>
      <c r="R14" s="1089">
        <f t="shared" si="9"/>
        <v>1133000</v>
      </c>
      <c r="S14" s="1088">
        <f t="shared" si="9"/>
        <v>740500</v>
      </c>
      <c r="T14" s="1088">
        <f t="shared" si="7"/>
        <v>24140816</v>
      </c>
      <c r="U14" s="1090">
        <f>SUM(U15:U16)</f>
        <v>2475844</v>
      </c>
      <c r="V14" s="1090">
        <f t="shared" si="6"/>
        <v>26616660</v>
      </c>
      <c r="W14" s="1091">
        <v>24583934</v>
      </c>
      <c r="X14" s="1254" t="str">
        <f t="shared" si="4"/>
        <v>NO</v>
      </c>
      <c r="Z14" s="753"/>
      <c r="AA14" s="753"/>
    </row>
    <row r="15" spans="1:27" ht="18" customHeight="1" thickTop="1">
      <c r="B15" s="718" t="s">
        <v>158</v>
      </c>
      <c r="C15" s="1092">
        <v>26591657</v>
      </c>
      <c r="D15" s="1092">
        <v>24115813</v>
      </c>
      <c r="E15" s="1093">
        <f>ROUND('5. TM_%'!M5*'3. R-STU'!$F$21,0)</f>
        <v>4105916</v>
      </c>
      <c r="F15" s="1094">
        <f>ROUND('5. TM_%'!M6*'3. R-STU'!$F$21,0)</f>
        <v>1542314</v>
      </c>
      <c r="G15" s="1093">
        <f>ROUND('5. TM_%'!M7*'3. R-STU'!$F$21,0)</f>
        <v>5696253</v>
      </c>
      <c r="H15" s="1095">
        <f>ROUND('5. TM_%'!M8*'3. R-STU'!$F$21,0)</f>
        <v>5195708</v>
      </c>
      <c r="I15" s="1093">
        <f>ROUND('5. TM_%'!M9*'3. R-STU'!$F$21,0)</f>
        <v>1118809</v>
      </c>
      <c r="J15" s="1094">
        <f>ROUND('5. TM_%'!M10*'3. R-STU'!$F$21,0)</f>
        <v>2209890</v>
      </c>
      <c r="K15" s="1093">
        <f>ROUND('5. TM_%'!M11*'3. R-STU'!$F$21,0)</f>
        <v>650627</v>
      </c>
      <c r="L15" s="1093">
        <f>ROUND('5. TM_%'!M12*'3. R-STU'!$F$21,0)</f>
        <v>542377</v>
      </c>
      <c r="M15" s="1094">
        <f>ROUND('5. TM_%'!M13*'3. R-STU'!$F$21,0)</f>
        <v>133033</v>
      </c>
      <c r="N15" s="1093">
        <f>SUM(E15:M15)</f>
        <v>21194927</v>
      </c>
      <c r="O15" s="1093">
        <f>ROUND('5. TM_%'!M14*'3. R-STU'!$F$21,0)</f>
        <v>129041</v>
      </c>
      <c r="P15" s="1094">
        <f>ROUND(SUMIFS('3. R-STU'!$C$5:$C$14,'3. R-STU'!$E$5:$E$14,"rek",'3. R-STU'!$D$5:$D$14,"V")+Y15,0)</f>
        <v>918348</v>
      </c>
      <c r="Q15" s="1093">
        <v>0</v>
      </c>
      <c r="R15" s="1094">
        <f>ROUND(SUMIFS('4. Aktivity'!$B$14:$B$107,'4. Aktivity'!$D$14:$D$107,"stu",'4. Aktivity'!$C$14:$C$107,"V"),0)</f>
        <v>1133000</v>
      </c>
      <c r="S15" s="1093">
        <f>ROUND(SUMIFS('4. Aktivity'!$B$14:$B$107,'4. Aktivity'!$D$14:$D$107,"*f*",'4. Aktivity'!$C$14:$C$107,"V"),0)</f>
        <v>740500</v>
      </c>
      <c r="T15" s="1093">
        <f t="shared" si="7"/>
        <v>24115816</v>
      </c>
      <c r="U15" s="1095">
        <v>2475844</v>
      </c>
      <c r="V15" s="1095">
        <f t="shared" si="6"/>
        <v>26591660</v>
      </c>
      <c r="W15" s="1096">
        <v>22560810</v>
      </c>
      <c r="X15" s="1254" t="str">
        <f t="shared" si="4"/>
        <v>NO</v>
      </c>
      <c r="Y15" s="282">
        <v>2</v>
      </c>
    </row>
    <row r="16" spans="1:27" s="282" customFormat="1" ht="17.100000000000001" customHeight="1">
      <c r="A16" s="277"/>
      <c r="B16" s="319" t="s">
        <v>169</v>
      </c>
      <c r="C16" s="1097">
        <v>25000</v>
      </c>
      <c r="D16" s="1277">
        <v>25000</v>
      </c>
      <c r="E16" s="1098">
        <f>SUMIFS('4. Aktivity'!$B$4:$B$11,'4. Aktivity'!$D$4:$D$11,"svf",'4. Aktivity'!$C$4:$C$11,"V")</f>
        <v>25000</v>
      </c>
      <c r="F16" s="1099">
        <f>SUMIFS('4. Aktivity'!$B$4:$B$11,'4. Aktivity'!$D$4:$D$11,"sjf",'4. Aktivity'!$C$4:$C$11,"V")</f>
        <v>0</v>
      </c>
      <c r="G16" s="1098">
        <f>SUMIFS('4. Aktivity'!$B$4:$B$11,'4. Aktivity'!$D$4:$D$11,"fei",'4. Aktivity'!$C$4:$C$11,"V")</f>
        <v>0</v>
      </c>
      <c r="H16" s="1100">
        <f>SUMIFS('4. Aktivity'!$B$4:$B$11,'4. Aktivity'!$D$4:$D$11,"fchpt",'4. Aktivity'!$C$4:$C$11,"V")</f>
        <v>0</v>
      </c>
      <c r="I16" s="1101">
        <f>SUMIFS('4. Aktivity'!$B$4:$B$11,'4. Aktivity'!$D$4:$D$11,"fad",'4. Aktivity'!$C$4:$C$11,"V")</f>
        <v>0</v>
      </c>
      <c r="J16" s="1099">
        <f>SUMIFS('4. Aktivity'!$B$4:$B$11,'4. Aktivity'!$D$4:$D$11,"mtf",'4. Aktivity'!$C$4:$C$11,"V")</f>
        <v>0</v>
      </c>
      <c r="K16" s="1098">
        <f>SUMIFS('4. Aktivity'!$B$4:$B$11,'4. Aktivity'!$D$4:$D$11,"fiit",'4. Aktivity'!$C$4:$C$11,"V")</f>
        <v>0</v>
      </c>
      <c r="L16" s="1098">
        <f>SUMIFS('4. Aktivity'!$B$4:$B$11,'4. Aktivity'!$D$4:$D$11,"um",'4. Aktivity'!$C$4:$C$11,"V")</f>
        <v>0</v>
      </c>
      <c r="M16" s="1099">
        <f>SUMIFS('4. Aktivity'!$B$4:$B$11,'4. Aktivity'!$D$4:$D$11,"nc",'4. Aktivity'!$C$4:$C$11,"V")</f>
        <v>0</v>
      </c>
      <c r="N16" s="1098">
        <f>SUM(E16:M16)</f>
        <v>25000</v>
      </c>
      <c r="O16" s="1101">
        <v>0</v>
      </c>
      <c r="P16" s="1099">
        <f>SUMIFS('4. Aktivity'!$B$4:$B$11,'4. Aktivity'!$D$4:$D$11,"rek",'4. Aktivity'!$C$4:$C$11,"V")</f>
        <v>0</v>
      </c>
      <c r="Q16" s="1098">
        <v>0</v>
      </c>
      <c r="R16" s="1099">
        <v>0</v>
      </c>
      <c r="S16" s="1101"/>
      <c r="T16" s="1098">
        <f t="shared" si="7"/>
        <v>25000</v>
      </c>
      <c r="U16" s="1271"/>
      <c r="V16" s="1271">
        <f t="shared" si="6"/>
        <v>25000</v>
      </c>
      <c r="W16" s="1102">
        <v>2023124</v>
      </c>
      <c r="X16" s="1254" t="str">
        <f t="shared" si="4"/>
        <v>OK</v>
      </c>
      <c r="Y16" s="282">
        <v>0</v>
      </c>
    </row>
    <row r="17" spans="2:26" s="282" customFormat="1" ht="31.15" hidden="1" customHeight="1">
      <c r="B17" s="1308" t="s">
        <v>403</v>
      </c>
      <c r="C17" s="1309"/>
      <c r="D17" s="1309"/>
      <c r="E17" s="1310">
        <f>SUMIFS('4. Aktivity'!$B$14:$B$107,'4. Aktivity'!$D$14:$D$107,"svf",'4. Aktivity'!$C$14:$C$107,"V")</f>
        <v>0</v>
      </c>
      <c r="F17" s="1311">
        <f>SUMIFS('4. Aktivity'!$B$14:$B$107,'4. Aktivity'!$D$14:$D$107,"sjf",'4. Aktivity'!$C$14:$C$107,"V")</f>
        <v>0</v>
      </c>
      <c r="G17" s="1310">
        <f>SUMIFS('4. Aktivity'!$B$14:$B$107,'4. Aktivity'!$D$14:$D$107,"fei",'4. Aktivity'!$C$14:$C$107,"V")</f>
        <v>0</v>
      </c>
      <c r="H17" s="1312">
        <f>SUMIFS('4. Aktivity'!$B$14:$B$107,'4. Aktivity'!$D$14:$D$107,"fchpt",'4. Aktivity'!$C$14:$C$107,"V")</f>
        <v>0</v>
      </c>
      <c r="I17" s="1310">
        <f>SUMIFS('4. Aktivity'!$B$14:$B$107,'4. Aktivity'!$D$14:$D$107,"fad",'4. Aktivity'!$C$14:$C$107,"V")</f>
        <v>0</v>
      </c>
      <c r="J17" s="1311">
        <f>SUMIFS('4. Aktivity'!$B$14:$B$107,'4. Aktivity'!$D$14:$D$107,"mtf",'4. Aktivity'!$C$14:$C$107,"V")</f>
        <v>0</v>
      </c>
      <c r="K17" s="1310">
        <f>SUMIFS('4. Aktivity'!$B$14:$B$107,'4. Aktivity'!$D$14:$D$107,"fiit",'4. Aktivity'!$C$14:$C$107,"V")</f>
        <v>0</v>
      </c>
      <c r="L17" s="1310">
        <f>SUMIFS('4. Aktivity'!$B$14:$B$107,'4. Aktivity'!$D$14:$D$107,"um",'4. Aktivity'!$C$14:$C$107,"V")</f>
        <v>0</v>
      </c>
      <c r="M17" s="1311">
        <f>SUMIFS('4. Aktivity'!$B$14:$B$107,'4. Aktivity'!$D$14:$D$107,"nc",'4. Aktivity'!$C$14:$C$107,"V")</f>
        <v>0</v>
      </c>
      <c r="N17" s="1310">
        <f>SUM(E17:M17)</f>
        <v>0</v>
      </c>
      <c r="O17" s="1313" t="s">
        <v>490</v>
      </c>
      <c r="P17" s="1311">
        <f>SUMIFS('3. R-STU'!$C$5:$C$14,'3. R-STU'!$E$5:$E$14,"rek",'3. R-STU'!$D$5:$D$14,"V")</f>
        <v>918346.48800000001</v>
      </c>
      <c r="Q17" s="1310"/>
      <c r="R17" s="1311"/>
      <c r="S17" s="1310"/>
      <c r="T17" s="1314" t="s">
        <v>246</v>
      </c>
      <c r="U17" s="1315"/>
      <c r="V17" s="1315"/>
      <c r="W17" s="1316" t="s">
        <v>246</v>
      </c>
      <c r="X17" s="1254" t="str">
        <f t="shared" si="4"/>
        <v>OK</v>
      </c>
      <c r="Y17" s="282">
        <v>0</v>
      </c>
    </row>
    <row r="18" spans="2:26" s="282" customFormat="1" ht="17.100000000000001" customHeight="1" thickBot="1">
      <c r="B18" s="1300" t="s">
        <v>492</v>
      </c>
      <c r="C18" s="1301">
        <v>2475844</v>
      </c>
      <c r="D18" s="1301"/>
      <c r="E18" s="1302">
        <f>ROUND(('Valorizácia 2023'!D5)*1.352+'Valorizácia 2023'!F5,0)</f>
        <v>402362</v>
      </c>
      <c r="F18" s="1303">
        <f>ROUND(('Valorizácia 2023'!D6)*1.352+'Valorizácia 2023'!F6,0)</f>
        <v>158524</v>
      </c>
      <c r="G18" s="1302">
        <f>ROUND(('Valorizácia 2023'!D7)*1.352+'Valorizácia 2023'!F7,0)</f>
        <v>491751</v>
      </c>
      <c r="H18" s="1304">
        <f>ROUND(('Valorizácia 2023'!D8)*1.352+'Valorizácia 2023'!F8,0)</f>
        <v>714258</v>
      </c>
      <c r="I18" s="1302">
        <f>ROUND(('Valorizácia 2023'!D9)*1.352+'Valorizácia 2023'!F9,0)</f>
        <v>150411</v>
      </c>
      <c r="J18" s="1303">
        <f>ROUND(('Valorizácia 2023'!D10)*1.352+'Valorizácia 2023'!F10,0)</f>
        <v>394990</v>
      </c>
      <c r="K18" s="1302">
        <f>ROUND(('Valorizácia 2023'!D11)*1.352+'Valorizácia 2023'!F11,0)</f>
        <v>127977</v>
      </c>
      <c r="L18" s="1302">
        <f>ROUND(('Valorizácia 2023'!D12)*1.352+'Valorizácia 2023'!F12,0)</f>
        <v>35570</v>
      </c>
      <c r="M18" s="1303"/>
      <c r="N18" s="1302">
        <f>SUM(E18:M18)</f>
        <v>2475843</v>
      </c>
      <c r="O18" s="1341"/>
      <c r="P18" s="1303">
        <f>ROUND(('Valorizácia 2023'!D14)*1.352+Y18,0)</f>
        <v>1</v>
      </c>
      <c r="Q18" s="1302"/>
      <c r="R18" s="1303"/>
      <c r="S18" s="1302"/>
      <c r="T18" s="1305"/>
      <c r="U18" s="1306">
        <f>SUM(N18:T18)</f>
        <v>2475844</v>
      </c>
      <c r="V18" s="1306"/>
      <c r="W18" s="1307"/>
      <c r="X18" s="1254" t="str">
        <f>IF(U18=C18,"OK","NO")</f>
        <v>OK</v>
      </c>
      <c r="Y18" s="282">
        <v>1</v>
      </c>
      <c r="Z18" s="1366"/>
    </row>
    <row r="19" spans="2:26" ht="30" customHeight="1" thickBot="1">
      <c r="B19" s="322" t="s">
        <v>159</v>
      </c>
      <c r="C19" s="391"/>
      <c r="D19" s="391"/>
      <c r="E19" s="324"/>
      <c r="F19" s="323"/>
      <c r="G19" s="324"/>
      <c r="H19" s="1103"/>
      <c r="I19" s="324"/>
      <c r="J19" s="323"/>
      <c r="K19" s="324"/>
      <c r="L19" s="324"/>
      <c r="M19" s="323"/>
      <c r="N19" s="324"/>
      <c r="O19" s="324"/>
      <c r="P19" s="323"/>
      <c r="Q19" s="324"/>
      <c r="R19" s="323"/>
      <c r="S19" s="324"/>
      <c r="T19" s="325"/>
      <c r="U19" s="1272"/>
      <c r="V19" s="1272">
        <f t="shared" si="6"/>
        <v>0</v>
      </c>
      <c r="W19" s="353">
        <v>0</v>
      </c>
      <c r="X19" s="1254" t="str">
        <f t="shared" si="4"/>
        <v>OK</v>
      </c>
      <c r="Y19" s="282">
        <v>0</v>
      </c>
    </row>
    <row r="20" spans="2:26" ht="30" customHeight="1" thickBot="1">
      <c r="B20" s="723" t="s">
        <v>160</v>
      </c>
      <c r="C20" s="1104">
        <v>6502024</v>
      </c>
      <c r="D20" s="1104">
        <v>6175639</v>
      </c>
      <c r="E20" s="1105">
        <f>SUM(E21:E24)</f>
        <v>458502</v>
      </c>
      <c r="F20" s="1106">
        <f>SUM(F21:F24)</f>
        <v>153679</v>
      </c>
      <c r="G20" s="1105">
        <f t="shared" ref="G20:U20" si="10">SUM(G21:G24)</f>
        <v>546068</v>
      </c>
      <c r="H20" s="1107">
        <f t="shared" si="10"/>
        <v>240445</v>
      </c>
      <c r="I20" s="1105">
        <f>SUM(I21:I24)</f>
        <v>55790</v>
      </c>
      <c r="J20" s="1106">
        <f t="shared" si="10"/>
        <v>1042576</v>
      </c>
      <c r="K20" s="1105">
        <f>SUM(K21:K24)</f>
        <v>238608</v>
      </c>
      <c r="L20" s="1105">
        <f t="shared" si="10"/>
        <v>17006</v>
      </c>
      <c r="M20" s="1106">
        <f t="shared" si="10"/>
        <v>0</v>
      </c>
      <c r="N20" s="1105">
        <f t="shared" si="10"/>
        <v>2752674</v>
      </c>
      <c r="O20" s="1105">
        <f t="shared" si="10"/>
        <v>0</v>
      </c>
      <c r="P20" s="1106">
        <f t="shared" si="10"/>
        <v>0</v>
      </c>
      <c r="Q20" s="1105">
        <f t="shared" si="10"/>
        <v>3186702</v>
      </c>
      <c r="R20" s="1106">
        <f t="shared" si="10"/>
        <v>236262</v>
      </c>
      <c r="S20" s="1105">
        <f t="shared" si="10"/>
        <v>0</v>
      </c>
      <c r="T20" s="1105">
        <f t="shared" si="10"/>
        <v>6175638</v>
      </c>
      <c r="U20" s="1105">
        <f t="shared" si="10"/>
        <v>326385</v>
      </c>
      <c r="V20" s="1107">
        <f t="shared" si="6"/>
        <v>6502023</v>
      </c>
      <c r="W20" s="1108">
        <v>5691796</v>
      </c>
      <c r="X20" s="1254" t="str">
        <f t="shared" si="4"/>
        <v>NO</v>
      </c>
      <c r="Y20" s="282">
        <v>0</v>
      </c>
    </row>
    <row r="21" spans="2:26" ht="20.100000000000001" customHeight="1" thickTop="1">
      <c r="B21" s="720" t="s">
        <v>161</v>
      </c>
      <c r="C21" s="1109">
        <v>205306</v>
      </c>
      <c r="D21" s="1109">
        <v>205306</v>
      </c>
      <c r="E21" s="722">
        <f>ROUND('T15-Soc_stip'!L4+Y21,0)</f>
        <v>56322</v>
      </c>
      <c r="F21" s="721">
        <f>ROUND('T15-Soc_stip'!L5+Y22,0)</f>
        <v>0</v>
      </c>
      <c r="G21" s="722">
        <f>ROUND('T15-Soc_stip'!L6+Y21,0)</f>
        <v>99922</v>
      </c>
      <c r="H21" s="960">
        <f>ROUND('T15-Soc_stip'!L7+Y21,0)</f>
        <v>0</v>
      </c>
      <c r="I21" s="722">
        <f>ROUND('T15-Soc_stip'!L8+Y21,0)</f>
        <v>15781</v>
      </c>
      <c r="J21" s="721">
        <f>ROUND('T15-Soc_stip'!L9+Y21,0)</f>
        <v>10780</v>
      </c>
      <c r="K21" s="722">
        <f>ROUND('T15-Soc_stip'!L10+Y21,0)</f>
        <v>18384</v>
      </c>
      <c r="L21" s="722">
        <f>ROUND('T15-Soc_stip'!L11+Y21,0)</f>
        <v>4117</v>
      </c>
      <c r="M21" s="721">
        <f>'T15-Soc_stip'!L12</f>
        <v>0</v>
      </c>
      <c r="N21" s="722">
        <f>SUM(E21:M21)</f>
        <v>205306</v>
      </c>
      <c r="O21" s="722"/>
      <c r="P21" s="721"/>
      <c r="Q21" s="722"/>
      <c r="R21" s="721"/>
      <c r="S21" s="722"/>
      <c r="T21" s="722">
        <f>SUM(N21:S21)</f>
        <v>205306</v>
      </c>
      <c r="U21" s="960"/>
      <c r="V21" s="960">
        <f t="shared" si="6"/>
        <v>205306</v>
      </c>
      <c r="W21" s="1110">
        <v>228818</v>
      </c>
      <c r="X21" s="1254" t="str">
        <f t="shared" si="4"/>
        <v>OK</v>
      </c>
      <c r="Y21" s="282">
        <v>0</v>
      </c>
    </row>
    <row r="22" spans="2:26" ht="20.100000000000001" customHeight="1">
      <c r="B22" s="329" t="s">
        <v>162</v>
      </c>
      <c r="C22" s="1111">
        <v>1314360</v>
      </c>
      <c r="D22" s="1278">
        <v>1314360</v>
      </c>
      <c r="E22" s="331">
        <f>ROUND('T18-Mot_stip'!I4+Y22,0)</f>
        <v>298156</v>
      </c>
      <c r="F22" s="330">
        <f>ROUND('T18-Mot_stip'!I5+Y22,0)</f>
        <v>117519</v>
      </c>
      <c r="G22" s="331">
        <f>ROUND('T18-Mot_stip'!I6+Y22,0)</f>
        <v>341171</v>
      </c>
      <c r="H22" s="961">
        <f>ROUND('T18-Mot_stip'!I7+Y22,0)</f>
        <v>183870</v>
      </c>
      <c r="I22" s="855">
        <f>ROUND('T18-Mot_stip'!I8+Y22,0)</f>
        <v>0</v>
      </c>
      <c r="J22" s="330">
        <f>ROUND('T18-Mot_stip'!I9+Y22,0)</f>
        <v>205237</v>
      </c>
      <c r="K22" s="331">
        <f>ROUND('T18-Mot_stip'!I10+Y22,0)</f>
        <v>168407</v>
      </c>
      <c r="L22" s="331">
        <f>'T18-Mot_stip'!I11</f>
        <v>0</v>
      </c>
      <c r="M22" s="330">
        <f>'T18-Mot_stip'!I12</f>
        <v>0</v>
      </c>
      <c r="N22" s="331">
        <f>SUM(E22:M22)</f>
        <v>1314360</v>
      </c>
      <c r="O22" s="855"/>
      <c r="P22" s="330"/>
      <c r="Q22" s="331"/>
      <c r="R22" s="330"/>
      <c r="S22" s="855"/>
      <c r="T22" s="331">
        <f t="shared" ref="T22:T30" si="11">SUM(N22:S22)</f>
        <v>1314360</v>
      </c>
      <c r="U22" s="1273"/>
      <c r="V22" s="1273">
        <f t="shared" si="6"/>
        <v>1314360</v>
      </c>
      <c r="W22" s="354">
        <v>1198555</v>
      </c>
      <c r="X22" s="1254" t="str">
        <f t="shared" si="4"/>
        <v>OK</v>
      </c>
      <c r="Y22" s="282">
        <v>0</v>
      </c>
    </row>
    <row r="23" spans="2:26" ht="20.100000000000001" customHeight="1" thickBot="1">
      <c r="B23" s="725" t="s">
        <v>163</v>
      </c>
      <c r="C23" s="1112">
        <v>488400</v>
      </c>
      <c r="D23" s="1112">
        <v>488400</v>
      </c>
      <c r="E23" s="727">
        <f>ROUND('T18-Mot_stip'!E4,0)</f>
        <v>104024</v>
      </c>
      <c r="F23" s="726">
        <f>ROUND('T18-Mot_stip'!E5,0)</f>
        <v>36160</v>
      </c>
      <c r="G23" s="727">
        <f>ROUND('T18-Mot_stip'!E6,0)</f>
        <v>104975</v>
      </c>
      <c r="H23" s="962">
        <f>ROUND('T18-Mot_stip'!E7,0)</f>
        <v>56575</v>
      </c>
      <c r="I23" s="727">
        <f>ROUND('T18-Mot_stip'!E8,0)</f>
        <v>40009</v>
      </c>
      <c r="J23" s="726">
        <f>ROUND('T18-Mot_stip'!E9,0)</f>
        <v>68383</v>
      </c>
      <c r="K23" s="727">
        <f>ROUND('T18-Mot_stip'!E10,0)</f>
        <v>51817</v>
      </c>
      <c r="L23" s="727">
        <f>ROUND('T18-Mot_stip'!E11,0)</f>
        <v>12889</v>
      </c>
      <c r="M23" s="726">
        <f>'T18-Mot_stip'!E12</f>
        <v>0</v>
      </c>
      <c r="N23" s="727">
        <f>SUM(E23:M23)</f>
        <v>474832</v>
      </c>
      <c r="O23" s="727"/>
      <c r="P23" s="726"/>
      <c r="Q23" s="727"/>
      <c r="R23" s="726">
        <f>ROUND('T18-Mot_stip'!E13+Y23,0)</f>
        <v>13567</v>
      </c>
      <c r="S23" s="727"/>
      <c r="T23" s="727">
        <f t="shared" si="11"/>
        <v>488399</v>
      </c>
      <c r="U23" s="962"/>
      <c r="V23" s="962">
        <f t="shared" si="6"/>
        <v>488399</v>
      </c>
      <c r="W23" s="1113">
        <v>486672</v>
      </c>
      <c r="X23" s="1254" t="str">
        <f t="shared" si="4"/>
        <v>NO</v>
      </c>
      <c r="Y23" s="282">
        <v>0</v>
      </c>
    </row>
    <row r="24" spans="2:26" ht="20.25" customHeight="1" thickTop="1">
      <c r="B24" s="724" t="s">
        <v>164</v>
      </c>
      <c r="C24" s="1109">
        <v>4493958</v>
      </c>
      <c r="D24" s="1109">
        <v>4167573</v>
      </c>
      <c r="E24" s="722">
        <f>SUM(E25:E30)</f>
        <v>0</v>
      </c>
      <c r="F24" s="721">
        <f>SUM(F25:F30)</f>
        <v>0</v>
      </c>
      <c r="G24" s="722">
        <f t="shared" ref="G24:S24" si="12">SUM(G25:G30)</f>
        <v>0</v>
      </c>
      <c r="H24" s="960">
        <f t="shared" si="12"/>
        <v>0</v>
      </c>
      <c r="I24" s="722">
        <f>SUM(I25:I30)</f>
        <v>0</v>
      </c>
      <c r="J24" s="721">
        <f>SUM(J25:J30)-J27</f>
        <v>758176</v>
      </c>
      <c r="K24" s="722">
        <f>SUM(K25:K30)</f>
        <v>0</v>
      </c>
      <c r="L24" s="722">
        <f t="shared" si="12"/>
        <v>0</v>
      </c>
      <c r="M24" s="721">
        <f t="shared" si="12"/>
        <v>0</v>
      </c>
      <c r="N24" s="722">
        <f>SUM(N25:N30)-N27</f>
        <v>758176</v>
      </c>
      <c r="O24" s="722">
        <f t="shared" si="12"/>
        <v>0</v>
      </c>
      <c r="P24" s="721">
        <f t="shared" si="12"/>
        <v>0</v>
      </c>
      <c r="Q24" s="722">
        <f>SUM(Q25:Q30)-Q27</f>
        <v>3186702</v>
      </c>
      <c r="R24" s="721">
        <f t="shared" si="12"/>
        <v>222695</v>
      </c>
      <c r="S24" s="722">
        <f t="shared" si="12"/>
        <v>0</v>
      </c>
      <c r="T24" s="722">
        <f t="shared" si="11"/>
        <v>4167573</v>
      </c>
      <c r="U24" s="960">
        <f>SUM(U25:U26)</f>
        <v>326385</v>
      </c>
      <c r="V24" s="960">
        <f t="shared" si="6"/>
        <v>4493958</v>
      </c>
      <c r="W24" s="1110">
        <v>3777751</v>
      </c>
      <c r="X24" s="1254" t="str">
        <f t="shared" si="4"/>
        <v>OK</v>
      </c>
      <c r="Y24" s="282">
        <v>0</v>
      </c>
    </row>
    <row r="25" spans="2:26" ht="20.100000000000001" customHeight="1">
      <c r="B25" s="329" t="s">
        <v>165</v>
      </c>
      <c r="C25" s="1111">
        <v>2100696</v>
      </c>
      <c r="D25" s="1278">
        <v>1859287</v>
      </c>
      <c r="E25" s="331"/>
      <c r="F25" s="330"/>
      <c r="G25" s="331"/>
      <c r="H25" s="961"/>
      <c r="I25" s="855"/>
      <c r="J25" s="330">
        <f>'T11-Sumar_SD'!F13</f>
        <v>358371</v>
      </c>
      <c r="K25" s="331"/>
      <c r="L25" s="331"/>
      <c r="M25" s="330"/>
      <c r="N25" s="331">
        <f t="shared" ref="N25:N30" si="13">SUM(E25:M25)</f>
        <v>358371</v>
      </c>
      <c r="O25" s="855"/>
      <c r="P25" s="330"/>
      <c r="Q25" s="331">
        <f>'T11-Sumar_SD'!F12</f>
        <v>1500916</v>
      </c>
      <c r="R25" s="330"/>
      <c r="S25" s="855"/>
      <c r="T25" s="331">
        <f t="shared" si="11"/>
        <v>1859287</v>
      </c>
      <c r="U25" s="1273">
        <v>241409</v>
      </c>
      <c r="V25" s="1273">
        <f t="shared" si="6"/>
        <v>2100696</v>
      </c>
      <c r="W25" s="354">
        <v>1892025</v>
      </c>
      <c r="X25" s="1254" t="str">
        <f t="shared" si="4"/>
        <v>OK</v>
      </c>
      <c r="Y25" s="282">
        <v>0</v>
      </c>
    </row>
    <row r="26" spans="2:26" ht="20.100000000000001" customHeight="1">
      <c r="B26" s="329" t="s">
        <v>166</v>
      </c>
      <c r="C26" s="1111">
        <v>739445</v>
      </c>
      <c r="D26" s="1278">
        <v>654469</v>
      </c>
      <c r="E26" s="331"/>
      <c r="F26" s="330"/>
      <c r="G26" s="331"/>
      <c r="H26" s="961"/>
      <c r="I26" s="855"/>
      <c r="J26" s="330">
        <f>ROUND(J25*0.352,0)</f>
        <v>126147</v>
      </c>
      <c r="K26" s="331"/>
      <c r="L26" s="331"/>
      <c r="M26" s="330"/>
      <c r="N26" s="331">
        <f t="shared" si="13"/>
        <v>126147</v>
      </c>
      <c r="O26" s="855"/>
      <c r="P26" s="330"/>
      <c r="Q26" s="331">
        <f>ROUND(Q25*0.352+Y26,0)</f>
        <v>528322</v>
      </c>
      <c r="R26" s="330"/>
      <c r="S26" s="855"/>
      <c r="T26" s="331">
        <f t="shared" si="11"/>
        <v>654469</v>
      </c>
      <c r="U26" s="1273">
        <f>ROUND(U25*0.352,0)</f>
        <v>84976</v>
      </c>
      <c r="V26" s="1273">
        <f t="shared" si="6"/>
        <v>739445</v>
      </c>
      <c r="W26" s="354">
        <v>665993</v>
      </c>
      <c r="X26" s="1254" t="str">
        <f t="shared" si="4"/>
        <v>OK</v>
      </c>
      <c r="Y26" s="282">
        <v>0</v>
      </c>
    </row>
    <row r="27" spans="2:26" ht="20.100000000000001" customHeight="1" thickBot="1">
      <c r="B27" s="1342" t="s">
        <v>492</v>
      </c>
      <c r="C27" s="1343">
        <v>326385</v>
      </c>
      <c r="D27" s="1343"/>
      <c r="E27" s="1344"/>
      <c r="F27" s="1345"/>
      <c r="G27" s="1344"/>
      <c r="H27" s="1346"/>
      <c r="I27" s="1344"/>
      <c r="J27" s="1345">
        <f>ROUND('Valorizácia 2023'!E10*1.352,0)</f>
        <v>67600</v>
      </c>
      <c r="K27" s="1344"/>
      <c r="L27" s="1344"/>
      <c r="M27" s="1345"/>
      <c r="N27" s="1344">
        <f t="shared" si="13"/>
        <v>67600</v>
      </c>
      <c r="O27" s="1344"/>
      <c r="P27" s="1345"/>
      <c r="Q27" s="1344">
        <f>ROUND(('Valorizácia 2023'!E13)*1.352,0)</f>
        <v>258785</v>
      </c>
      <c r="R27" s="1345"/>
      <c r="S27" s="1344"/>
      <c r="T27" s="1344"/>
      <c r="U27" s="1346">
        <f>SUM(N27:T27)</f>
        <v>326385</v>
      </c>
      <c r="V27" s="1346"/>
      <c r="W27" s="1347"/>
      <c r="X27" s="1254" t="str">
        <f>IF(U27=C27,"OK","NO")</f>
        <v>OK</v>
      </c>
      <c r="Y27" s="282">
        <v>0</v>
      </c>
    </row>
    <row r="28" spans="2:26" ht="20.100000000000001" customHeight="1">
      <c r="B28" s="329" t="s">
        <v>203</v>
      </c>
      <c r="C28" s="1111">
        <v>1184368</v>
      </c>
      <c r="D28" s="1278">
        <v>1184368</v>
      </c>
      <c r="E28" s="331"/>
      <c r="F28" s="330"/>
      <c r="G28" s="331"/>
      <c r="H28" s="961"/>
      <c r="I28" s="855"/>
      <c r="J28" s="330">
        <f>'T11-Sumar_SD'!G22</f>
        <v>225820</v>
      </c>
      <c r="K28" s="331"/>
      <c r="L28" s="331"/>
      <c r="M28" s="330"/>
      <c r="N28" s="331">
        <f t="shared" si="13"/>
        <v>225820</v>
      </c>
      <c r="O28" s="855"/>
      <c r="P28" s="330"/>
      <c r="Q28" s="331">
        <f>'T11-Sumar_SD'!G21</f>
        <v>958548</v>
      </c>
      <c r="R28" s="330"/>
      <c r="S28" s="855"/>
      <c r="T28" s="331">
        <f t="shared" si="11"/>
        <v>1184368</v>
      </c>
      <c r="U28" s="1273"/>
      <c r="V28" s="1273">
        <f t="shared" si="6"/>
        <v>1184368</v>
      </c>
      <c r="W28" s="354">
        <v>969558</v>
      </c>
      <c r="X28" s="1254" t="str">
        <f t="shared" si="4"/>
        <v>OK</v>
      </c>
      <c r="Y28" s="282">
        <v>0</v>
      </c>
    </row>
    <row r="29" spans="2:26" ht="20.100000000000001" customHeight="1">
      <c r="B29" s="329" t="s">
        <v>167</v>
      </c>
      <c r="C29" s="1111">
        <v>246754</v>
      </c>
      <c r="D29" s="1278">
        <v>246754</v>
      </c>
      <c r="E29" s="331"/>
      <c r="F29" s="330"/>
      <c r="G29" s="331"/>
      <c r="H29" s="961"/>
      <c r="I29" s="855"/>
      <c r="J29" s="330">
        <f>'T11-Sumar_SD'!L22</f>
        <v>47838</v>
      </c>
      <c r="K29" s="331"/>
      <c r="L29" s="331"/>
      <c r="M29" s="330"/>
      <c r="N29" s="331">
        <f t="shared" si="13"/>
        <v>47838</v>
      </c>
      <c r="O29" s="855"/>
      <c r="P29" s="330"/>
      <c r="Q29" s="331">
        <f>'T11-Sumar_SD'!L21</f>
        <v>198916</v>
      </c>
      <c r="R29" s="330"/>
      <c r="S29" s="855"/>
      <c r="T29" s="331">
        <f t="shared" si="11"/>
        <v>246754</v>
      </c>
      <c r="U29" s="1273"/>
      <c r="V29" s="1273">
        <f t="shared" si="6"/>
        <v>246754</v>
      </c>
      <c r="W29" s="1114">
        <v>134635</v>
      </c>
      <c r="X29" s="1254" t="str">
        <f t="shared" si="4"/>
        <v>OK</v>
      </c>
      <c r="Y29" s="282">
        <v>0</v>
      </c>
    </row>
    <row r="30" spans="2:26" ht="20.100000000000001" customHeight="1" thickBot="1">
      <c r="B30" s="333" t="s">
        <v>168</v>
      </c>
      <c r="C30" s="1115">
        <v>222695</v>
      </c>
      <c r="D30" s="1115">
        <v>222695</v>
      </c>
      <c r="E30" s="335">
        <f>SUMIFS('4. Aktivity'!$B$4:$B$107,'4. Aktivity'!$D$4:$D$107,"svf",'4. Aktivity'!$C$4:$C$107,"S")</f>
        <v>0</v>
      </c>
      <c r="F30" s="334">
        <f>SUMIFS('4. Aktivity'!$B$4:$B$107,'4. Aktivity'!$D$4:$D$107,"sjf",'4. Aktivity'!$C$4:$C$107,"S")</f>
        <v>0</v>
      </c>
      <c r="G30" s="335">
        <f>SUMIFS('4. Aktivity'!$B$4:$B$107,'4. Aktivity'!$D$4:$D$107,"fei",'4. Aktivity'!$C$4:$C$107,"S")</f>
        <v>0</v>
      </c>
      <c r="H30" s="963">
        <f>SUMIFS('4. Aktivity'!$B$4:$B$107,'4. Aktivity'!$D$4:$D$107,"fchpt",'4. Aktivity'!$C$4:$C$107,"S")</f>
        <v>0</v>
      </c>
      <c r="I30" s="335">
        <f>SUMIFS('4. Aktivity'!$B$4:$B$107,'4. Aktivity'!$D$4:$D$107,"fad",'4. Aktivity'!$C$4:$C$107,"S")</f>
        <v>0</v>
      </c>
      <c r="J30" s="334">
        <f>SUMIFS('4. Aktivity'!$B$4:$B$107,'4. Aktivity'!$D$4:$D$107,"mtf",'4. Aktivity'!$C$4:$C$107,"S")</f>
        <v>0</v>
      </c>
      <c r="K30" s="335">
        <f>SUMIFS('4. Aktivity'!$B$4:$B$107,'4. Aktivity'!$D$4:$D$107,"fiit",'4. Aktivity'!$C$4:$C$107,"S")</f>
        <v>0</v>
      </c>
      <c r="L30" s="335">
        <f>SUMIFS('4. Aktivity'!$B$4:$B$107,'4. Aktivity'!$D$4:$D$107,"um",'4. Aktivity'!$C$4:$C$107,"S")</f>
        <v>0</v>
      </c>
      <c r="M30" s="334">
        <f>SUMIFS('4. Aktivity'!$B$4:$B$107,'4. Aktivity'!$D$4:$D$107,"nc",'4. Aktivity'!$C$4:$C$107,"S")</f>
        <v>0</v>
      </c>
      <c r="N30" s="335">
        <f t="shared" si="13"/>
        <v>0</v>
      </c>
      <c r="O30" s="335">
        <v>0</v>
      </c>
      <c r="P30" s="334">
        <f>SUMIFS('3. R-STU'!$C$5:$C$10,'3. R-STU'!$E$5:$E$10,"rek",'3. R-STU'!$D$5:$D$10,"S")</f>
        <v>0</v>
      </c>
      <c r="Q30" s="335"/>
      <c r="R30" s="334">
        <f>SUMIFS('4. Aktivity'!$B$4:$B$107,'4. Aktivity'!$D$4:$D$107,"stu",'4. Aktivity'!$C$4:$C$107,"S")</f>
        <v>222695</v>
      </c>
      <c r="S30" s="335">
        <f>SUMIFS('4. Aktivity'!$B$4:$B$107,'4. Aktivity'!$D$4:$D$107,"f",'4. Aktivity'!$C$4:$C$107,"S")</f>
        <v>0</v>
      </c>
      <c r="T30" s="335">
        <f t="shared" si="11"/>
        <v>222695</v>
      </c>
      <c r="U30" s="963"/>
      <c r="V30" s="963">
        <f t="shared" si="6"/>
        <v>222695</v>
      </c>
      <c r="W30" s="1116">
        <v>115540</v>
      </c>
      <c r="X30" s="1254" t="str">
        <f t="shared" si="4"/>
        <v>OK</v>
      </c>
      <c r="Y30" s="282">
        <v>0</v>
      </c>
    </row>
  </sheetData>
  <mergeCells count="1">
    <mergeCell ref="B1:W1"/>
  </mergeCells>
  <conditionalFormatting sqref="E5:V30">
    <cfRule type="cellIs" dxfId="31" priority="3" operator="lessThan">
      <formula>0</formula>
    </cfRule>
  </conditionalFormatting>
  <pageMargins left="0.7" right="0.7" top="0.75" bottom="0.75" header="0.3" footer="0.3"/>
  <pageSetup paperSize="9" scale="60" orientation="landscape" r:id="rId1"/>
  <ignoredErrors>
    <ignoredError sqref="N7 N8 N14 T8 T14 T24" formula="1"/>
    <ignoredError sqref="N13 N16" formulaRange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9">
    <tabColor rgb="FF92D050"/>
  </sheetPr>
  <dimension ref="A1:N47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15" sqref="S15"/>
    </sheetView>
  </sheetViews>
  <sheetFormatPr defaultColWidth="9.42578125" defaultRowHeight="15"/>
  <cols>
    <col min="1" max="1" width="48.5703125" style="49" customWidth="1"/>
    <col min="2" max="2" width="13" style="49" customWidth="1"/>
    <col min="3" max="3" width="14.42578125" style="49" customWidth="1"/>
    <col min="4" max="4" width="12" style="49" customWidth="1"/>
    <col min="5" max="6" width="11.5703125" style="49" customWidth="1"/>
    <col min="7" max="7" width="11" style="49" customWidth="1"/>
    <col min="8" max="8" width="9.5703125" style="49" customWidth="1"/>
    <col min="9" max="9" width="9.42578125" style="49"/>
    <col min="10" max="10" width="11.28515625" style="49" customWidth="1"/>
    <col min="11" max="11" width="11.42578125" style="49" customWidth="1"/>
    <col min="12" max="12" width="13.5703125" style="49" customWidth="1"/>
    <col min="13" max="13" width="15.5703125" style="49" bestFit="1" customWidth="1"/>
    <col min="14" max="14" width="14" style="49" customWidth="1"/>
    <col min="15" max="16384" width="9.42578125" style="49"/>
  </cols>
  <sheetData>
    <row r="1" spans="1:14" ht="70.5" customHeight="1" thickBot="1">
      <c r="B1" s="389"/>
      <c r="C1" s="389"/>
      <c r="D1" s="1466" t="s">
        <v>85</v>
      </c>
      <c r="E1" s="1466"/>
      <c r="F1" s="389"/>
      <c r="G1" s="747" t="s">
        <v>100</v>
      </c>
      <c r="H1" s="1467" t="s">
        <v>86</v>
      </c>
      <c r="I1" s="1467"/>
      <c r="J1" s="1467"/>
      <c r="K1" s="748" t="s">
        <v>101</v>
      </c>
      <c r="L1" s="556"/>
      <c r="M1" s="389"/>
      <c r="N1" s="389"/>
    </row>
    <row r="2" spans="1:14" ht="16.5" customHeight="1" thickBot="1">
      <c r="B2" s="389"/>
      <c r="C2" s="1468" t="s">
        <v>87</v>
      </c>
      <c r="D2" s="1469"/>
      <c r="E2" s="1470" t="s">
        <v>88</v>
      </c>
      <c r="F2" s="1471"/>
      <c r="G2" s="1472"/>
      <c r="H2" s="139"/>
      <c r="I2" s="139"/>
      <c r="J2" s="139"/>
      <c r="K2" s="139"/>
      <c r="L2" s="749" t="s">
        <v>89</v>
      </c>
      <c r="M2" s="389"/>
      <c r="N2" s="389"/>
    </row>
    <row r="3" spans="1:14" s="113" customFormat="1" ht="44.1" customHeight="1" thickBot="1">
      <c r="A3" s="1473"/>
      <c r="B3" s="1475" t="s">
        <v>90</v>
      </c>
      <c r="C3" s="1476"/>
      <c r="D3" s="741" t="s">
        <v>91</v>
      </c>
      <c r="E3" s="140" t="s">
        <v>92</v>
      </c>
      <c r="F3" s="1477" t="s">
        <v>88</v>
      </c>
      <c r="G3" s="1478"/>
      <c r="H3" s="1479" t="s">
        <v>93</v>
      </c>
      <c r="I3" s="1479"/>
      <c r="J3" s="1479"/>
      <c r="K3" s="1479"/>
      <c r="L3" s="1480"/>
      <c r="M3" s="192" t="s">
        <v>94</v>
      </c>
      <c r="N3" s="192" t="s">
        <v>94</v>
      </c>
    </row>
    <row r="4" spans="1:14" s="110" customFormat="1" ht="117.75" customHeight="1" thickBot="1">
      <c r="A4" s="1474"/>
      <c r="B4" s="160" t="s">
        <v>435</v>
      </c>
      <c r="C4" s="161" t="s">
        <v>436</v>
      </c>
      <c r="D4" s="162" t="s">
        <v>437</v>
      </c>
      <c r="E4" s="163" t="s">
        <v>438</v>
      </c>
      <c r="F4" s="164" t="s">
        <v>95</v>
      </c>
      <c r="G4" s="165" t="s">
        <v>96</v>
      </c>
      <c r="H4" s="166" t="s">
        <v>102</v>
      </c>
      <c r="I4" s="167" t="s">
        <v>103</v>
      </c>
      <c r="J4" s="166" t="s">
        <v>97</v>
      </c>
      <c r="K4" s="167" t="s">
        <v>98</v>
      </c>
      <c r="L4" s="141" t="s">
        <v>99</v>
      </c>
      <c r="M4" s="142" t="s">
        <v>439</v>
      </c>
      <c r="N4" s="142" t="s">
        <v>440</v>
      </c>
    </row>
    <row r="5" spans="1:14" s="55" customFormat="1">
      <c r="A5" s="406" t="s">
        <v>2</v>
      </c>
      <c r="B5" s="454">
        <v>2595295.83</v>
      </c>
      <c r="C5" s="453">
        <v>112980</v>
      </c>
      <c r="D5" s="143">
        <v>266215</v>
      </c>
      <c r="E5" s="144">
        <v>1549284</v>
      </c>
      <c r="F5" s="454">
        <v>110997</v>
      </c>
      <c r="G5" s="456">
        <v>120000</v>
      </c>
      <c r="H5" s="145">
        <v>11.09120886032253</v>
      </c>
      <c r="I5" s="146">
        <v>10.556086315496882</v>
      </c>
      <c r="J5" s="147">
        <v>1241080</v>
      </c>
      <c r="K5" s="147">
        <v>3290257</v>
      </c>
      <c r="L5" s="148">
        <v>4531337</v>
      </c>
      <c r="M5" s="1061">
        <v>6690813</v>
      </c>
      <c r="N5" s="461">
        <v>1</v>
      </c>
    </row>
    <row r="6" spans="1:14">
      <c r="A6" s="384" t="s">
        <v>0</v>
      </c>
      <c r="B6" s="151">
        <f>'T14c-vstup_DG-ZG'!S4</f>
        <v>66758</v>
      </c>
      <c r="C6" s="150">
        <f>B6/B$5*C$5</f>
        <v>2906.1499474609027</v>
      </c>
      <c r="D6" s="149">
        <f>'T21-Mobility'!H5</f>
        <v>33404</v>
      </c>
      <c r="E6" s="152">
        <f>'T6b-vykon'!L4/'T6b-vykon'!L$15*'T8-TaS'!E$17</f>
        <v>314556.51555355673</v>
      </c>
      <c r="F6" s="462"/>
      <c r="G6" s="463"/>
      <c r="H6" s="155">
        <f>'T6b-vykon'!AJ4*100</f>
        <v>2.177488162073876</v>
      </c>
      <c r="I6" s="155">
        <f>'T6b-vykon'!AK4*100</f>
        <v>2.1210527901504777</v>
      </c>
      <c r="J6" s="156">
        <f t="shared" ref="J6:J14" si="0">H6*J$17/100</f>
        <v>243655.76468912259</v>
      </c>
      <c r="K6" s="156">
        <f t="shared" ref="K6:K14" si="1">I6*K$17/100</f>
        <v>661117.07400456595</v>
      </c>
      <c r="L6" s="157">
        <f>K6+J6</f>
        <v>904772.83869368851</v>
      </c>
      <c r="M6" s="1062">
        <f>ROUND(C6+D6+L6+E6-0.3,0)</f>
        <v>1255639</v>
      </c>
      <c r="N6" s="464">
        <f t="shared" ref="N6:N15" si="2">M6/(M$16)</f>
        <v>0.19437698893141334</v>
      </c>
    </row>
    <row r="7" spans="1:14">
      <c r="A7" s="384" t="s">
        <v>1</v>
      </c>
      <c r="B7" s="151">
        <f>'T14c-vstup_DG-ZG'!S5</f>
        <v>44640.25</v>
      </c>
      <c r="C7" s="150">
        <f t="shared" ref="C7:C15" si="3">B7/B$5*C$5</f>
        <v>1943.3065728772815</v>
      </c>
      <c r="D7" s="149">
        <f>'T21-Mobility'!H6</f>
        <v>34257</v>
      </c>
      <c r="E7" s="152">
        <f>'T6b-vykon'!L5/'T6b-vykon'!L$15*'T8-TaS'!E$17</f>
        <v>111310.95570047223</v>
      </c>
      <c r="F7" s="462"/>
      <c r="G7" s="463"/>
      <c r="H7" s="155">
        <f>'T6b-vykon'!AJ5*100</f>
        <v>0.82427211903420994</v>
      </c>
      <c r="I7" s="155">
        <f>'T6b-vykon'!AK5*100</f>
        <v>0.80239240448507798</v>
      </c>
      <c r="J7" s="156">
        <f t="shared" si="0"/>
        <v>92234.096595005991</v>
      </c>
      <c r="K7" s="156">
        <f t="shared" si="1"/>
        <v>250100.00746800294</v>
      </c>
      <c r="L7" s="157">
        <f>K7+J7</f>
        <v>342334.10406300891</v>
      </c>
      <c r="M7" s="1062">
        <f t="shared" ref="M7:M15" si="4">ROUND(C7+D7+L7+E7-0.3,0)</f>
        <v>489845</v>
      </c>
      <c r="N7" s="464">
        <f t="shared" si="2"/>
        <v>7.5829594448012655E-2</v>
      </c>
    </row>
    <row r="8" spans="1:14">
      <c r="A8" s="384" t="s">
        <v>3</v>
      </c>
      <c r="B8" s="151">
        <f>'T14c-vstup_DG-ZG'!S6</f>
        <v>270585.82999999996</v>
      </c>
      <c r="C8" s="150">
        <f t="shared" si="3"/>
        <v>11779.307283593946</v>
      </c>
      <c r="D8" s="149">
        <f>'T21-Mobility'!H7</f>
        <v>48126</v>
      </c>
      <c r="E8" s="152">
        <f>'T6b-vykon'!L6/'T6b-vykon'!L$15*'T8-TaS'!E$17</f>
        <v>372891.7015965819</v>
      </c>
      <c r="F8" s="462"/>
      <c r="G8" s="463"/>
      <c r="H8" s="155">
        <f>'T6b-vykon'!AJ6*100</f>
        <v>2.2972978545820366</v>
      </c>
      <c r="I8" s="155">
        <f>'T6b-vykon'!AK6*100</f>
        <v>2.2754861150931607</v>
      </c>
      <c r="J8" s="156">
        <f t="shared" si="0"/>
        <v>257062.18533181454</v>
      </c>
      <c r="K8" s="156">
        <f t="shared" si="1"/>
        <v>709252.84336825984</v>
      </c>
      <c r="L8" s="157">
        <f t="shared" ref="L8:L15" si="5">K8+J8</f>
        <v>966315.02870007441</v>
      </c>
      <c r="M8" s="1062">
        <f t="shared" si="4"/>
        <v>1399112</v>
      </c>
      <c r="N8" s="464">
        <f t="shared" si="2"/>
        <v>0.21658707457940346</v>
      </c>
    </row>
    <row r="9" spans="1:14">
      <c r="A9" s="384" t="s">
        <v>5</v>
      </c>
      <c r="B9" s="151">
        <f>'T14c-vstup_DG-ZG'!S7</f>
        <v>528076.27</v>
      </c>
      <c r="C9" s="150">
        <f t="shared" si="3"/>
        <v>22988.538067585148</v>
      </c>
      <c r="D9" s="149">
        <f>'T21-Mobility'!H8</f>
        <v>71366</v>
      </c>
      <c r="E9" s="152">
        <f>'T6b-vykon'!L7/'T6b-vykon'!L$15*'T8-TaS'!E$17</f>
        <v>187579.57349524024</v>
      </c>
      <c r="F9" s="462"/>
      <c r="G9" s="463"/>
      <c r="H9" s="155">
        <f>'T6b-vykon'!AJ7*100</f>
        <v>1.7626206021333961</v>
      </c>
      <c r="I9" s="155">
        <f>'T6b-vykon'!AK7*100</f>
        <v>1.4548221781416104</v>
      </c>
      <c r="J9" s="156">
        <f t="shared" si="0"/>
        <v>197233.06796789996</v>
      </c>
      <c r="K9" s="156">
        <f t="shared" si="1"/>
        <v>453457.72914105339</v>
      </c>
      <c r="L9" s="157">
        <f t="shared" si="5"/>
        <v>650690.79710895335</v>
      </c>
      <c r="M9" s="1062">
        <f t="shared" si="4"/>
        <v>932625</v>
      </c>
      <c r="N9" s="464">
        <f t="shared" si="2"/>
        <v>0.14437337427569497</v>
      </c>
    </row>
    <row r="10" spans="1:14">
      <c r="A10" s="384" t="s">
        <v>6</v>
      </c>
      <c r="B10" s="151">
        <f>'T14c-vstup_DG-ZG'!S8</f>
        <v>126900</v>
      </c>
      <c r="C10" s="150">
        <f t="shared" si="3"/>
        <v>5524.2881502260179</v>
      </c>
      <c r="D10" s="149">
        <f>'T21-Mobility'!H9</f>
        <v>36244</v>
      </c>
      <c r="E10" s="152">
        <f>'T6b-vykon'!L8/'T6b-vykon'!L$15*'T8-TaS'!E$17</f>
        <v>102859.56832321415</v>
      </c>
      <c r="F10" s="462"/>
      <c r="G10" s="463"/>
      <c r="H10" s="155">
        <f>'T6b-vykon'!AJ8*100</f>
        <v>1.1361078593311151</v>
      </c>
      <c r="I10" s="155">
        <f>'T6b-vykon'!AK8*100</f>
        <v>0.96226831356671028</v>
      </c>
      <c r="J10" s="156">
        <f t="shared" si="0"/>
        <v>127127.77688352518</v>
      </c>
      <c r="K10" s="156">
        <f t="shared" si="1"/>
        <v>299932.1916110341</v>
      </c>
      <c r="L10" s="157">
        <f>K10+J10</f>
        <v>427059.96849455929</v>
      </c>
      <c r="M10" s="1062">
        <f t="shared" si="4"/>
        <v>571688</v>
      </c>
      <c r="N10" s="464">
        <f t="shared" si="2"/>
        <v>8.8499156244925353E-2</v>
      </c>
    </row>
    <row r="11" spans="1:14">
      <c r="A11" s="384" t="s">
        <v>4</v>
      </c>
      <c r="B11" s="151">
        <f>'T14c-vstup_DG-ZG'!S9</f>
        <v>112781</v>
      </c>
      <c r="C11" s="150">
        <f t="shared" si="3"/>
        <v>4909.6512361752611</v>
      </c>
      <c r="D11" s="149">
        <f>'T21-Mobility'!H10</f>
        <v>11701</v>
      </c>
      <c r="E11" s="152">
        <f>'T6b-vykon'!L9/'T6b-vykon'!L$15*'T8-TaS'!E$17</f>
        <v>230867.16737875721</v>
      </c>
      <c r="F11" s="462"/>
      <c r="G11" s="463"/>
      <c r="H11" s="155">
        <f>'T6b-vykon'!AJ9*100</f>
        <v>1.6183490845937683</v>
      </c>
      <c r="I11" s="155">
        <f>'T6b-vykon'!AK9*100</f>
        <v>1.6214041283944478</v>
      </c>
      <c r="J11" s="156">
        <f t="shared" si="0"/>
        <v>181089.42707871218</v>
      </c>
      <c r="K11" s="156">
        <f t="shared" si="1"/>
        <v>505380.13863719651</v>
      </c>
      <c r="L11" s="157">
        <f t="shared" si="5"/>
        <v>686469.56571590865</v>
      </c>
      <c r="M11" s="1062">
        <f t="shared" si="4"/>
        <v>933947</v>
      </c>
      <c r="N11" s="464">
        <f t="shared" si="2"/>
        <v>0.14457802416261895</v>
      </c>
    </row>
    <row r="12" spans="1:14">
      <c r="A12" s="384" t="s">
        <v>7</v>
      </c>
      <c r="B12" s="151">
        <f>'T14c-vstup_DG-ZG'!S10</f>
        <v>0</v>
      </c>
      <c r="C12" s="150">
        <f t="shared" si="3"/>
        <v>0</v>
      </c>
      <c r="D12" s="149">
        <f>'T21-Mobility'!H11</f>
        <v>18942</v>
      </c>
      <c r="E12" s="152">
        <f>'T6b-vykon'!L10/'T6b-vykon'!L$15*'T8-TaS'!E$17</f>
        <v>216850.2322164755</v>
      </c>
      <c r="F12" s="462"/>
      <c r="G12" s="463"/>
      <c r="H12" s="155">
        <f>'T6b-vykon'!AJ10*100</f>
        <v>1.1149915735093572</v>
      </c>
      <c r="I12" s="155">
        <f>'T6b-vykon'!AK10*100</f>
        <v>1.1298221538443598</v>
      </c>
      <c r="J12" s="156">
        <f t="shared" si="0"/>
        <v>124764.91454566787</v>
      </c>
      <c r="K12" s="156">
        <f t="shared" si="1"/>
        <v>352157.53231777309</v>
      </c>
      <c r="L12" s="157">
        <f>K12+J12</f>
        <v>476922.44686344097</v>
      </c>
      <c r="M12" s="1062">
        <f t="shared" si="4"/>
        <v>712714</v>
      </c>
      <c r="N12" s="464">
        <f t="shared" si="2"/>
        <v>0.11033043835789054</v>
      </c>
    </row>
    <row r="13" spans="1:14">
      <c r="A13" s="384" t="s">
        <v>17</v>
      </c>
      <c r="B13" s="151">
        <f>'T14c-vstup_DG-ZG'!S11</f>
        <v>0</v>
      </c>
      <c r="C13" s="150">
        <f t="shared" si="3"/>
        <v>0</v>
      </c>
      <c r="D13" s="149">
        <f>'T21-Mobility'!H12</f>
        <v>12175</v>
      </c>
      <c r="E13" s="152">
        <f>'T6b-vykon'!L11/'T6b-vykon'!L$15*'T8-TaS'!E$17</f>
        <v>12367.883966719137</v>
      </c>
      <c r="F13" s="462"/>
      <c r="G13" s="463"/>
      <c r="H13" s="155">
        <f>'T6b-vykon'!AJ11*100</f>
        <v>0.16008160506477256</v>
      </c>
      <c r="I13" s="155">
        <f>'T6b-vykon'!AK11*100</f>
        <v>0.18883823182104009</v>
      </c>
      <c r="J13" s="156">
        <f t="shared" si="0"/>
        <v>17912.752213344047</v>
      </c>
      <c r="K13" s="156">
        <f t="shared" si="1"/>
        <v>58859.534218789951</v>
      </c>
      <c r="L13" s="157">
        <f t="shared" si="5"/>
        <v>76772.286432134002</v>
      </c>
      <c r="M13" s="1062">
        <f t="shared" si="4"/>
        <v>101315</v>
      </c>
      <c r="N13" s="464">
        <f t="shared" si="2"/>
        <v>1.5683890539865474E-2</v>
      </c>
    </row>
    <row r="14" spans="1:14">
      <c r="A14" s="384" t="s">
        <v>146</v>
      </c>
      <c r="B14" s="151">
        <f>'T14c-vstup_DG-ZG'!S12</f>
        <v>0</v>
      </c>
      <c r="C14" s="150">
        <f t="shared" si="3"/>
        <v>0</v>
      </c>
      <c r="D14" s="149">
        <f>'T21-Mobility'!H13</f>
        <v>0</v>
      </c>
      <c r="E14" s="152">
        <f>'T6b-vykon'!L12/'T6b-vykon'!L$15*'T8-TaS'!E$17</f>
        <v>0</v>
      </c>
      <c r="F14" s="462"/>
      <c r="G14" s="463"/>
      <c r="H14" s="155">
        <f>'T6b-vykon'!AJ12*100</f>
        <v>0</v>
      </c>
      <c r="I14" s="155">
        <f>'T6b-vykon'!AK12*100</f>
        <v>0</v>
      </c>
      <c r="J14" s="156">
        <f t="shared" si="0"/>
        <v>0</v>
      </c>
      <c r="K14" s="156">
        <f t="shared" si="1"/>
        <v>0</v>
      </c>
      <c r="L14" s="157">
        <f t="shared" si="5"/>
        <v>0</v>
      </c>
      <c r="M14" s="1062">
        <f t="shared" si="4"/>
        <v>0</v>
      </c>
      <c r="N14" s="464">
        <f t="shared" si="2"/>
        <v>0</v>
      </c>
    </row>
    <row r="15" spans="1:14">
      <c r="A15" s="413" t="s">
        <v>64</v>
      </c>
      <c r="B15" s="151">
        <f>'T14c-vstup_DG-ZG'!S13</f>
        <v>1445554.5</v>
      </c>
      <c r="C15" s="150">
        <f t="shared" si="3"/>
        <v>62928.759612733629</v>
      </c>
      <c r="D15" s="149">
        <f>'T21-Mobility'!H14</f>
        <v>0</v>
      </c>
      <c r="E15" s="152">
        <f>'T6b-vykon'!L13/'T6b-vykon'!L$15*'T8-TaS'!E$17</f>
        <v>0</v>
      </c>
      <c r="F15" s="465">
        <v>110997</v>
      </c>
      <c r="G15" s="466">
        <v>120000</v>
      </c>
      <c r="H15" s="155">
        <f>'T6b-vykon'!AJ13*100</f>
        <v>0</v>
      </c>
      <c r="I15" s="155">
        <f>'T6b-vykon'!AK13*100</f>
        <v>0</v>
      </c>
      <c r="J15" s="156">
        <f>H15*J$17/100</f>
        <v>0</v>
      </c>
      <c r="K15" s="156">
        <v>0</v>
      </c>
      <c r="L15" s="157">
        <f t="shared" si="5"/>
        <v>0</v>
      </c>
      <c r="M15" s="1062">
        <f t="shared" si="4"/>
        <v>62928</v>
      </c>
      <c r="N15" s="464">
        <f t="shared" si="2"/>
        <v>9.7414584601752396E-3</v>
      </c>
    </row>
    <row r="16" spans="1:14" ht="15.75" thickBot="1">
      <c r="A16" s="414" t="s">
        <v>2</v>
      </c>
      <c r="B16" s="256">
        <f>SUM(B6:B15)</f>
        <v>2595295.85</v>
      </c>
      <c r="C16" s="472">
        <f t="shared" ref="C16:N16" si="6">SUM(C6:C15)</f>
        <v>112980.00087065219</v>
      </c>
      <c r="D16" s="143">
        <f t="shared" si="6"/>
        <v>266215</v>
      </c>
      <c r="E16" s="144">
        <f t="shared" si="6"/>
        <v>1549283.5982310169</v>
      </c>
      <c r="F16" s="256">
        <f t="shared" si="6"/>
        <v>110997</v>
      </c>
      <c r="G16" s="472">
        <f t="shared" si="6"/>
        <v>120000</v>
      </c>
      <c r="H16" s="108">
        <f t="shared" si="6"/>
        <v>11.091208860322533</v>
      </c>
      <c r="I16" s="108">
        <f t="shared" si="6"/>
        <v>10.556086315496884</v>
      </c>
      <c r="J16" s="143">
        <f t="shared" si="6"/>
        <v>1241079.9853050923</v>
      </c>
      <c r="K16" s="143">
        <f t="shared" si="6"/>
        <v>3290257.0507666753</v>
      </c>
      <c r="L16" s="144">
        <f t="shared" si="6"/>
        <v>4531337.036071768</v>
      </c>
      <c r="M16" s="471">
        <f t="shared" si="6"/>
        <v>6459813</v>
      </c>
      <c r="N16" s="470">
        <f t="shared" si="6"/>
        <v>1</v>
      </c>
    </row>
    <row r="17" spans="1:14" s="159" customFormat="1" ht="24.75" customHeight="1" thickBot="1">
      <c r="A17" s="168" t="s">
        <v>80</v>
      </c>
      <c r="B17" s="158">
        <v>29862564.890000004</v>
      </c>
      <c r="C17" s="158">
        <v>1299999</v>
      </c>
      <c r="D17" s="158">
        <v>2000000</v>
      </c>
      <c r="E17" s="158">
        <v>5499998</v>
      </c>
      <c r="F17" s="158">
        <v>5670739</v>
      </c>
      <c r="G17" s="158">
        <v>2400000</v>
      </c>
      <c r="H17" s="158">
        <v>99.999999999999986</v>
      </c>
      <c r="I17" s="158">
        <v>100</v>
      </c>
      <c r="J17" s="158">
        <v>11189763</v>
      </c>
      <c r="K17" s="158">
        <v>31169289</v>
      </c>
      <c r="L17" s="158">
        <v>42359052</v>
      </c>
      <c r="M17" s="158">
        <v>59229788</v>
      </c>
      <c r="N17" s="1207"/>
    </row>
    <row r="18" spans="1:14">
      <c r="C18" s="106"/>
    </row>
    <row r="20" spans="1:14" ht="15.75" thickBot="1">
      <c r="A20" s="1204" t="s">
        <v>406</v>
      </c>
    </row>
    <row r="21" spans="1:14">
      <c r="A21" s="406" t="s">
        <v>2</v>
      </c>
      <c r="B21" s="454">
        <f t="shared" ref="B21:N21" si="7">B5-B36</f>
        <v>10411.89000000013</v>
      </c>
      <c r="C21" s="453">
        <f t="shared" si="7"/>
        <v>8125</v>
      </c>
      <c r="D21" s="454">
        <f t="shared" si="7"/>
        <v>80120</v>
      </c>
      <c r="E21" s="453">
        <f t="shared" si="7"/>
        <v>253930</v>
      </c>
      <c r="F21" s="452">
        <f t="shared" si="7"/>
        <v>6677</v>
      </c>
      <c r="G21" s="460">
        <f t="shared" si="7"/>
        <v>20000</v>
      </c>
      <c r="H21" s="477">
        <f t="shared" si="7"/>
        <v>-9.4722866686653973E-2</v>
      </c>
      <c r="I21" s="458">
        <f t="shared" si="7"/>
        <v>0.15678968771599422</v>
      </c>
      <c r="J21" s="459">
        <f t="shared" si="7"/>
        <v>84200</v>
      </c>
      <c r="K21" s="459">
        <f t="shared" si="7"/>
        <v>271671</v>
      </c>
      <c r="L21" s="456">
        <f t="shared" si="7"/>
        <v>355871</v>
      </c>
      <c r="M21" s="1063">
        <f t="shared" si="7"/>
        <v>929043</v>
      </c>
      <c r="N21" s="461">
        <f t="shared" si="7"/>
        <v>0</v>
      </c>
    </row>
    <row r="22" spans="1:14">
      <c r="A22" s="384" t="s">
        <v>0</v>
      </c>
      <c r="B22" s="151">
        <f t="shared" ref="B22:E32" si="8">B6-B37</f>
        <v>-450854</v>
      </c>
      <c r="C22" s="150">
        <f t="shared" si="8"/>
        <v>-18090.617226542272</v>
      </c>
      <c r="D22" s="151">
        <f t="shared" si="8"/>
        <v>7315</v>
      </c>
      <c r="E22" s="150">
        <f t="shared" si="8"/>
        <v>28595.942882842384</v>
      </c>
      <c r="F22" s="473"/>
      <c r="G22" s="475"/>
      <c r="H22" s="478">
        <f t="shared" ref="H22:N32" si="9">H6-H37</f>
        <v>0</v>
      </c>
      <c r="I22" s="155">
        <f t="shared" si="9"/>
        <v>0</v>
      </c>
      <c r="J22" s="156">
        <f t="shared" si="9"/>
        <v>18453.929100114998</v>
      </c>
      <c r="K22" s="156">
        <f t="shared" si="9"/>
        <v>45442.707607857999</v>
      </c>
      <c r="L22" s="189">
        <f t="shared" si="9"/>
        <v>63896.636707972968</v>
      </c>
      <c r="M22" s="1064">
        <f t="shared" si="9"/>
        <v>81716.458169566933</v>
      </c>
      <c r="N22" s="464">
        <f t="shared" si="9"/>
        <v>-4.2370868750542245E-3</v>
      </c>
    </row>
    <row r="23" spans="1:14">
      <c r="A23" s="384" t="s">
        <v>1</v>
      </c>
      <c r="B23" s="151">
        <f t="shared" si="8"/>
        <v>-39823.75</v>
      </c>
      <c r="C23" s="150">
        <f t="shared" si="8"/>
        <v>-1482.9488898728184</v>
      </c>
      <c r="D23" s="151">
        <f t="shared" si="8"/>
        <v>11518</v>
      </c>
      <c r="E23" s="150">
        <f t="shared" si="8"/>
        <v>10119.140993928479</v>
      </c>
      <c r="F23" s="473"/>
      <c r="G23" s="475"/>
      <c r="H23" s="478">
        <f t="shared" si="9"/>
        <v>0</v>
      </c>
      <c r="I23" s="155">
        <f t="shared" si="9"/>
        <v>0</v>
      </c>
      <c r="J23" s="156">
        <f t="shared" si="9"/>
        <v>6985.5990534394659</v>
      </c>
      <c r="K23" s="156">
        <f t="shared" si="9"/>
        <v>17190.936309131037</v>
      </c>
      <c r="L23" s="189">
        <f t="shared" si="9"/>
        <v>24176.535362570488</v>
      </c>
      <c r="M23" s="1064">
        <f t="shared" si="9"/>
        <v>44330.361130267731</v>
      </c>
      <c r="N23" s="464">
        <f t="shared" si="9"/>
        <v>4.5368581319465973E-4</v>
      </c>
    </row>
    <row r="24" spans="1:14">
      <c r="A24" s="384" t="s">
        <v>3</v>
      </c>
      <c r="B24" s="151">
        <f t="shared" si="8"/>
        <v>229694.82999999996</v>
      </c>
      <c r="C24" s="150">
        <f t="shared" si="8"/>
        <v>10120.576793357699</v>
      </c>
      <c r="D24" s="151">
        <f t="shared" si="8"/>
        <v>17877</v>
      </c>
      <c r="E24" s="150">
        <f t="shared" si="8"/>
        <v>33899.1223296604</v>
      </c>
      <c r="F24" s="473"/>
      <c r="G24" s="475"/>
      <c r="H24" s="478">
        <f t="shared" si="9"/>
        <v>0</v>
      </c>
      <c r="I24" s="155">
        <f t="shared" si="9"/>
        <v>0</v>
      </c>
      <c r="J24" s="156">
        <f t="shared" si="9"/>
        <v>19469.300668861688</v>
      </c>
      <c r="K24" s="156">
        <f t="shared" si="9"/>
        <v>48751.379821424838</v>
      </c>
      <c r="L24" s="189">
        <f t="shared" si="9"/>
        <v>68220.680490286555</v>
      </c>
      <c r="M24" s="1064">
        <f t="shared" si="9"/>
        <v>130117.34203305445</v>
      </c>
      <c r="N24" s="464">
        <f t="shared" si="9"/>
        <v>1.8878996215252186E-3</v>
      </c>
    </row>
    <row r="25" spans="1:14">
      <c r="A25" s="384" t="s">
        <v>5</v>
      </c>
      <c r="B25" s="151">
        <f t="shared" si="8"/>
        <v>114699.27000000002</v>
      </c>
      <c r="C25" s="150">
        <f t="shared" si="8"/>
        <v>6220.0307221451039</v>
      </c>
      <c r="D25" s="151">
        <f t="shared" si="8"/>
        <v>25382</v>
      </c>
      <c r="E25" s="150">
        <f t="shared" si="8"/>
        <v>17052.626489768387</v>
      </c>
      <c r="F25" s="473"/>
      <c r="G25" s="475"/>
      <c r="H25" s="478">
        <f t="shared" si="9"/>
        <v>0</v>
      </c>
      <c r="I25" s="155">
        <f t="shared" si="9"/>
        <v>0</v>
      </c>
      <c r="J25" s="156">
        <f t="shared" si="9"/>
        <v>14937.980462402251</v>
      </c>
      <c r="K25" s="156">
        <f t="shared" si="9"/>
        <v>31168.983237812703</v>
      </c>
      <c r="L25" s="189">
        <f t="shared" si="9"/>
        <v>46106.963700214983</v>
      </c>
      <c r="M25" s="1064">
        <f t="shared" si="9"/>
        <v>94761.712240349734</v>
      </c>
      <c r="N25" s="464">
        <f t="shared" si="9"/>
        <v>2.6166257502981682E-3</v>
      </c>
    </row>
    <row r="26" spans="1:14">
      <c r="A26" s="384" t="s">
        <v>6</v>
      </c>
      <c r="B26" s="151">
        <f t="shared" si="8"/>
        <v>82022</v>
      </c>
      <c r="C26" s="150">
        <f t="shared" si="8"/>
        <v>3703.8262651945379</v>
      </c>
      <c r="D26" s="151">
        <f t="shared" si="8"/>
        <v>4876</v>
      </c>
      <c r="E26" s="150">
        <f t="shared" si="8"/>
        <v>9350.8358443894685</v>
      </c>
      <c r="F26" s="473"/>
      <c r="G26" s="475"/>
      <c r="H26" s="478">
        <f t="shared" si="9"/>
        <v>0</v>
      </c>
      <c r="I26" s="155">
        <f t="shared" si="9"/>
        <v>0</v>
      </c>
      <c r="J26" s="156">
        <f t="shared" si="9"/>
        <v>9628.36641380949</v>
      </c>
      <c r="K26" s="156">
        <f t="shared" si="9"/>
        <v>20616.213710841315</v>
      </c>
      <c r="L26" s="189">
        <f t="shared" si="9"/>
        <v>30244.580124650849</v>
      </c>
      <c r="M26" s="1064">
        <f t="shared" si="9"/>
        <v>48175.417266235396</v>
      </c>
      <c r="N26" s="464">
        <f t="shared" si="9"/>
        <v>-7.3099664393810881E-5</v>
      </c>
    </row>
    <row r="27" spans="1:14">
      <c r="A27" s="384" t="s">
        <v>4</v>
      </c>
      <c r="B27" s="151">
        <f t="shared" si="8"/>
        <v>-3051</v>
      </c>
      <c r="C27" s="150">
        <f t="shared" si="8"/>
        <v>210.96276817387024</v>
      </c>
      <c r="D27" s="151">
        <f t="shared" si="8"/>
        <v>2588</v>
      </c>
      <c r="E27" s="150">
        <f t="shared" si="8"/>
        <v>20987.847987407236</v>
      </c>
      <c r="F27" s="473"/>
      <c r="G27" s="475"/>
      <c r="H27" s="478">
        <f t="shared" si="9"/>
        <v>0</v>
      </c>
      <c r="I27" s="155">
        <f t="shared" si="9"/>
        <v>0</v>
      </c>
      <c r="J27" s="156">
        <f t="shared" si="9"/>
        <v>13715.298106551199</v>
      </c>
      <c r="K27" s="156">
        <f t="shared" si="9"/>
        <v>34737.934889199678</v>
      </c>
      <c r="L27" s="189">
        <f t="shared" si="9"/>
        <v>48453.232995750848</v>
      </c>
      <c r="M27" s="1064">
        <f t="shared" si="9"/>
        <v>72239.659420490731</v>
      </c>
      <c r="N27" s="464">
        <f t="shared" si="9"/>
        <v>-1.21286149325045E-3</v>
      </c>
    </row>
    <row r="28" spans="1:14">
      <c r="A28" s="384" t="s">
        <v>7</v>
      </c>
      <c r="B28" s="151">
        <f t="shared" si="8"/>
        <v>0</v>
      </c>
      <c r="C28" s="150">
        <f t="shared" si="8"/>
        <v>0</v>
      </c>
      <c r="D28" s="151">
        <f t="shared" si="8"/>
        <v>5672</v>
      </c>
      <c r="E28" s="150">
        <f t="shared" si="8"/>
        <v>19713.585788171797</v>
      </c>
      <c r="F28" s="473"/>
      <c r="G28" s="475"/>
      <c r="H28" s="478">
        <f t="shared" si="9"/>
        <v>0</v>
      </c>
      <c r="I28" s="155">
        <f t="shared" si="9"/>
        <v>0</v>
      </c>
      <c r="J28" s="156">
        <f t="shared" si="9"/>
        <v>9449.4086365872645</v>
      </c>
      <c r="K28" s="156">
        <f t="shared" si="9"/>
        <v>24205.987717253854</v>
      </c>
      <c r="L28" s="189">
        <f t="shared" si="9"/>
        <v>33655.396353841119</v>
      </c>
      <c r="M28" s="1064">
        <f t="shared" si="9"/>
        <v>59040.303062096471</v>
      </c>
      <c r="N28" s="464">
        <f t="shared" si="9"/>
        <v>-2.6356812049579958E-4</v>
      </c>
    </row>
    <row r="29" spans="1:14">
      <c r="A29" s="384" t="s">
        <v>17</v>
      </c>
      <c r="B29" s="151">
        <f t="shared" si="8"/>
        <v>-1410</v>
      </c>
      <c r="C29" s="150">
        <f t="shared" si="8"/>
        <v>-57.196204329390511</v>
      </c>
      <c r="D29" s="151">
        <f t="shared" si="8"/>
        <v>4892</v>
      </c>
      <c r="E29" s="150">
        <f t="shared" si="8"/>
        <v>1124.3489993253879</v>
      </c>
      <c r="F29" s="473"/>
      <c r="G29" s="475"/>
      <c r="H29" s="478">
        <f t="shared" si="9"/>
        <v>0</v>
      </c>
      <c r="I29" s="155">
        <f t="shared" si="9"/>
        <v>0</v>
      </c>
      <c r="J29" s="156">
        <f t="shared" si="9"/>
        <v>1356.6707923152899</v>
      </c>
      <c r="K29" s="156">
        <f t="shared" si="9"/>
        <v>4045.7835814730643</v>
      </c>
      <c r="L29" s="189">
        <f t="shared" si="9"/>
        <v>5402.454373788365</v>
      </c>
      <c r="M29" s="1064">
        <f t="shared" si="9"/>
        <v>11361.436769931228</v>
      </c>
      <c r="N29" s="464">
        <f t="shared" si="9"/>
        <v>4.6479116165504437E-4</v>
      </c>
    </row>
    <row r="30" spans="1:14">
      <c r="A30" s="384" t="s">
        <v>146</v>
      </c>
      <c r="B30" s="151">
        <f t="shared" si="8"/>
        <v>-2872</v>
      </c>
      <c r="C30" s="150">
        <f t="shared" si="8"/>
        <v>-116.5017722227018</v>
      </c>
      <c r="D30" s="151">
        <f t="shared" si="8"/>
        <v>0</v>
      </c>
      <c r="E30" s="150">
        <f t="shared" si="8"/>
        <v>0</v>
      </c>
      <c r="F30" s="473"/>
      <c r="G30" s="475"/>
      <c r="H30" s="478">
        <f t="shared" si="9"/>
        <v>0</v>
      </c>
      <c r="I30" s="155">
        <f t="shared" si="9"/>
        <v>0</v>
      </c>
      <c r="J30" s="156">
        <f t="shared" si="9"/>
        <v>0</v>
      </c>
      <c r="K30" s="156">
        <f t="shared" si="9"/>
        <v>0</v>
      </c>
      <c r="L30" s="189">
        <f t="shared" si="9"/>
        <v>0</v>
      </c>
      <c r="M30" s="1064">
        <f t="shared" si="9"/>
        <v>-116.5017722227018</v>
      </c>
      <c r="N30" s="464">
        <f t="shared" si="9"/>
        <v>-1.9710748363131612E-5</v>
      </c>
    </row>
    <row r="31" spans="1:14">
      <c r="A31" s="413" t="s">
        <v>64</v>
      </c>
      <c r="B31" s="151">
        <f t="shared" si="8"/>
        <v>82006.040000000037</v>
      </c>
      <c r="C31" s="150">
        <f t="shared" si="8"/>
        <v>7616.8473211125238</v>
      </c>
      <c r="D31" s="151">
        <f t="shared" si="8"/>
        <v>0</v>
      </c>
      <c r="E31" s="150">
        <f t="shared" si="8"/>
        <v>0</v>
      </c>
      <c r="F31" s="474">
        <f>F15-F46</f>
        <v>6677</v>
      </c>
      <c r="G31" s="483">
        <f>G15-G46</f>
        <v>20000</v>
      </c>
      <c r="H31" s="478">
        <f t="shared" si="9"/>
        <v>0</v>
      </c>
      <c r="I31" s="155">
        <f t="shared" si="9"/>
        <v>0</v>
      </c>
      <c r="J31" s="156">
        <f t="shared" si="9"/>
        <v>0</v>
      </c>
      <c r="K31" s="156">
        <f t="shared" si="9"/>
        <v>0</v>
      </c>
      <c r="L31" s="189">
        <f t="shared" si="9"/>
        <v>0</v>
      </c>
      <c r="M31" s="1064">
        <f t="shared" si="9"/>
        <v>7616.0877083788946</v>
      </c>
      <c r="N31" s="467">
        <f t="shared" si="9"/>
        <v>3.8332455488428174E-4</v>
      </c>
    </row>
    <row r="32" spans="1:14" ht="15.75" thickBot="1">
      <c r="A32" s="206" t="s">
        <v>2</v>
      </c>
      <c r="B32" s="256">
        <f t="shared" si="8"/>
        <v>10411.39000000013</v>
      </c>
      <c r="C32" s="472">
        <f t="shared" si="8"/>
        <v>8124.9797770165605</v>
      </c>
      <c r="D32" s="256">
        <f t="shared" si="8"/>
        <v>80120</v>
      </c>
      <c r="E32" s="472">
        <f t="shared" si="8"/>
        <v>140843.45131549309</v>
      </c>
      <c r="F32" s="468">
        <f>F16-F47</f>
        <v>6677</v>
      </c>
      <c r="G32" s="476">
        <f>G16-G47</f>
        <v>20000</v>
      </c>
      <c r="H32" s="479">
        <f t="shared" si="9"/>
        <v>0</v>
      </c>
      <c r="I32" s="469">
        <f t="shared" si="9"/>
        <v>0</v>
      </c>
      <c r="J32" s="468">
        <f t="shared" si="9"/>
        <v>93996.553234081483</v>
      </c>
      <c r="K32" s="468">
        <f t="shared" si="9"/>
        <v>226159.92687499383</v>
      </c>
      <c r="L32" s="472">
        <f t="shared" si="9"/>
        <v>320156.48010907602</v>
      </c>
      <c r="M32" s="476">
        <f t="shared" si="9"/>
        <v>549242.27602814883</v>
      </c>
      <c r="N32" s="470">
        <f t="shared" si="9"/>
        <v>0</v>
      </c>
    </row>
    <row r="35" spans="1:14" ht="15.75" thickBot="1">
      <c r="A35" s="49" t="s">
        <v>408</v>
      </c>
    </row>
    <row r="36" spans="1:14">
      <c r="A36" s="406" t="s">
        <v>2</v>
      </c>
      <c r="B36" s="454">
        <v>2584883.94</v>
      </c>
      <c r="C36" s="453">
        <v>104855</v>
      </c>
      <c r="D36" s="452">
        <v>186095</v>
      </c>
      <c r="E36" s="455">
        <v>1295354</v>
      </c>
      <c r="F36" s="454">
        <v>104320</v>
      </c>
      <c r="G36" s="456">
        <v>100000</v>
      </c>
      <c r="H36" s="457">
        <v>11.185931727009184</v>
      </c>
      <c r="I36" s="458">
        <v>10.399296627780888</v>
      </c>
      <c r="J36" s="459">
        <v>1156880</v>
      </c>
      <c r="K36" s="459">
        <v>3018586</v>
      </c>
      <c r="L36" s="460">
        <v>4175466</v>
      </c>
      <c r="M36" s="1061">
        <v>5761770</v>
      </c>
      <c r="N36" s="480">
        <v>1</v>
      </c>
    </row>
    <row r="37" spans="1:14">
      <c r="A37" s="384" t="s">
        <v>0</v>
      </c>
      <c r="B37" s="151">
        <v>517612</v>
      </c>
      <c r="C37" s="150">
        <v>20996.767174003176</v>
      </c>
      <c r="D37" s="149">
        <v>26089</v>
      </c>
      <c r="E37" s="152">
        <v>285960.57267071435</v>
      </c>
      <c r="F37" s="462"/>
      <c r="G37" s="463"/>
      <c r="H37" s="154">
        <v>2.177488162073876</v>
      </c>
      <c r="I37" s="155">
        <v>2.1210527901504777</v>
      </c>
      <c r="J37" s="156">
        <v>225201.83558900759</v>
      </c>
      <c r="K37" s="156">
        <v>615674.36639670795</v>
      </c>
      <c r="L37" s="157">
        <v>840876.20198571554</v>
      </c>
      <c r="M37" s="1062">
        <v>1173922.5418304331</v>
      </c>
      <c r="N37" s="481">
        <v>0.19861407580646756</v>
      </c>
    </row>
    <row r="38" spans="1:14">
      <c r="A38" s="384" t="s">
        <v>1</v>
      </c>
      <c r="B38" s="151">
        <v>84464</v>
      </c>
      <c r="C38" s="150">
        <v>3426.2554627500999</v>
      </c>
      <c r="D38" s="149">
        <v>22739</v>
      </c>
      <c r="E38" s="152">
        <v>101191.81470654375</v>
      </c>
      <c r="F38" s="462"/>
      <c r="G38" s="463"/>
      <c r="H38" s="154">
        <v>0.82427211903420994</v>
      </c>
      <c r="I38" s="155">
        <v>0.80239240448507798</v>
      </c>
      <c r="J38" s="156">
        <v>85248.497541566525</v>
      </c>
      <c r="K38" s="156">
        <v>232909.0711588719</v>
      </c>
      <c r="L38" s="157">
        <v>318157.56870043842</v>
      </c>
      <c r="M38" s="1062">
        <v>445514.63886973227</v>
      </c>
      <c r="N38" s="481">
        <v>7.5375908634817995E-2</v>
      </c>
    </row>
    <row r="39" spans="1:14">
      <c r="A39" s="384" t="s">
        <v>3</v>
      </c>
      <c r="B39" s="151">
        <v>40891</v>
      </c>
      <c r="C39" s="150">
        <v>1658.7304902362464</v>
      </c>
      <c r="D39" s="149">
        <v>30249</v>
      </c>
      <c r="E39" s="152">
        <v>338992.5792669215</v>
      </c>
      <c r="F39" s="462"/>
      <c r="G39" s="463"/>
      <c r="H39" s="154">
        <v>2.2972978545820366</v>
      </c>
      <c r="I39" s="155">
        <v>2.2754861150931607</v>
      </c>
      <c r="J39" s="156">
        <v>237592.88466295286</v>
      </c>
      <c r="K39" s="156">
        <v>660501.463546835</v>
      </c>
      <c r="L39" s="157">
        <v>898094.34820978786</v>
      </c>
      <c r="M39" s="1062">
        <v>1268994.6579669456</v>
      </c>
      <c r="N39" s="481">
        <v>0.21469917495787824</v>
      </c>
    </row>
    <row r="40" spans="1:14">
      <c r="A40" s="384" t="s">
        <v>5</v>
      </c>
      <c r="B40" s="151">
        <v>413377</v>
      </c>
      <c r="C40" s="150">
        <v>16768.507345440044</v>
      </c>
      <c r="D40" s="149">
        <v>45984</v>
      </c>
      <c r="E40" s="152">
        <v>170526.94700547185</v>
      </c>
      <c r="F40" s="462"/>
      <c r="G40" s="463"/>
      <c r="H40" s="154">
        <v>1.7626206021333961</v>
      </c>
      <c r="I40" s="155">
        <v>1.4548221781416104</v>
      </c>
      <c r="J40" s="156">
        <v>182295.08750549771</v>
      </c>
      <c r="K40" s="156">
        <v>422288.74590324069</v>
      </c>
      <c r="L40" s="157">
        <v>604583.83340873837</v>
      </c>
      <c r="M40" s="1062">
        <v>837863.28775965027</v>
      </c>
      <c r="N40" s="481">
        <v>0.1417567485253968</v>
      </c>
    </row>
    <row r="41" spans="1:14">
      <c r="A41" s="384" t="s">
        <v>6</v>
      </c>
      <c r="B41" s="151">
        <v>44878</v>
      </c>
      <c r="C41" s="150">
        <v>1820.4618850314803</v>
      </c>
      <c r="D41" s="149">
        <v>31368</v>
      </c>
      <c r="E41" s="152">
        <v>93508.732478824677</v>
      </c>
      <c r="F41" s="462"/>
      <c r="G41" s="463"/>
      <c r="H41" s="154">
        <v>1.1361078593311151</v>
      </c>
      <c r="I41" s="155">
        <v>0.96226831356671028</v>
      </c>
      <c r="J41" s="156">
        <v>117499.41046971569</v>
      </c>
      <c r="K41" s="156">
        <v>279315.97790019278</v>
      </c>
      <c r="L41" s="157">
        <v>396815.38836990844</v>
      </c>
      <c r="M41" s="1062">
        <v>523512.5827337646</v>
      </c>
      <c r="N41" s="481">
        <v>8.8572255909319164E-2</v>
      </c>
    </row>
    <row r="42" spans="1:14">
      <c r="A42" s="384" t="s">
        <v>4</v>
      </c>
      <c r="B42" s="151">
        <v>115832</v>
      </c>
      <c r="C42" s="150">
        <v>4698.6884680013909</v>
      </c>
      <c r="D42" s="149">
        <v>9113</v>
      </c>
      <c r="E42" s="152">
        <v>209879.31939134997</v>
      </c>
      <c r="F42" s="462"/>
      <c r="G42" s="463"/>
      <c r="H42" s="154">
        <v>1.6183490845937683</v>
      </c>
      <c r="I42" s="155">
        <v>1.6214041283944478</v>
      </c>
      <c r="J42" s="156">
        <v>167374.12897216098</v>
      </c>
      <c r="K42" s="156">
        <v>470642.20374799683</v>
      </c>
      <c r="L42" s="157">
        <v>638016.33272015781</v>
      </c>
      <c r="M42" s="1062">
        <v>861707.34057950927</v>
      </c>
      <c r="N42" s="481">
        <v>0.1457908856558694</v>
      </c>
    </row>
    <row r="43" spans="1:14">
      <c r="A43" s="384" t="s">
        <v>7</v>
      </c>
      <c r="B43" s="151">
        <v>0</v>
      </c>
      <c r="C43" s="150">
        <v>0</v>
      </c>
      <c r="D43" s="149">
        <v>13270</v>
      </c>
      <c r="E43" s="152">
        <v>197136.64642830371</v>
      </c>
      <c r="F43" s="462"/>
      <c r="G43" s="463"/>
      <c r="H43" s="154">
        <v>1.1149915735093572</v>
      </c>
      <c r="I43" s="155">
        <v>1.1298221538443598</v>
      </c>
      <c r="J43" s="156">
        <v>115315.5059090806</v>
      </c>
      <c r="K43" s="156">
        <v>327951.54460051924</v>
      </c>
      <c r="L43" s="157">
        <v>443267.05050959985</v>
      </c>
      <c r="M43" s="1062">
        <v>653673.69693790353</v>
      </c>
      <c r="N43" s="481">
        <v>0.11059400647838634</v>
      </c>
    </row>
    <row r="44" spans="1:14">
      <c r="A44" s="384" t="s">
        <v>17</v>
      </c>
      <c r="B44" s="151">
        <v>1410</v>
      </c>
      <c r="C44" s="150">
        <v>57.196204329390511</v>
      </c>
      <c r="D44" s="149">
        <v>7283</v>
      </c>
      <c r="E44" s="152">
        <v>11243.534967393749</v>
      </c>
      <c r="F44" s="462"/>
      <c r="G44" s="463"/>
      <c r="H44" s="154">
        <v>0.16008160506477256</v>
      </c>
      <c r="I44" s="155">
        <v>0.18883823182104009</v>
      </c>
      <c r="J44" s="156">
        <v>16556.081421028757</v>
      </c>
      <c r="K44" s="156">
        <v>54813.750637316887</v>
      </c>
      <c r="L44" s="157">
        <v>71369.832058345637</v>
      </c>
      <c r="M44" s="1062">
        <v>89953.563230068772</v>
      </c>
      <c r="N44" s="481">
        <v>1.521909937821043E-2</v>
      </c>
    </row>
    <row r="45" spans="1:14">
      <c r="A45" s="384" t="s">
        <v>146</v>
      </c>
      <c r="B45" s="151">
        <v>2872</v>
      </c>
      <c r="C45" s="150">
        <v>116.5017722227018</v>
      </c>
      <c r="D45" s="149">
        <v>0</v>
      </c>
      <c r="E45" s="152">
        <v>0</v>
      </c>
      <c r="F45" s="462"/>
      <c r="G45" s="463"/>
      <c r="H45" s="154">
        <v>0</v>
      </c>
      <c r="I45" s="155">
        <v>0</v>
      </c>
      <c r="J45" s="156">
        <v>0</v>
      </c>
      <c r="K45" s="156">
        <v>0</v>
      </c>
      <c r="L45" s="157">
        <v>0</v>
      </c>
      <c r="M45" s="1062">
        <v>116.5017722227018</v>
      </c>
      <c r="N45" s="481">
        <v>1.9710748363131612E-5</v>
      </c>
    </row>
    <row r="46" spans="1:14">
      <c r="A46" s="413" t="s">
        <v>64</v>
      </c>
      <c r="B46" s="151">
        <v>1363548.46</v>
      </c>
      <c r="C46" s="150">
        <v>55311.912291621105</v>
      </c>
      <c r="D46" s="149">
        <v>0</v>
      </c>
      <c r="E46" s="152">
        <v>0</v>
      </c>
      <c r="F46" s="465">
        <v>104320</v>
      </c>
      <c r="G46" s="466">
        <v>100000</v>
      </c>
      <c r="H46" s="154">
        <v>0</v>
      </c>
      <c r="I46" s="155">
        <v>0</v>
      </c>
      <c r="J46" s="156">
        <v>0</v>
      </c>
      <c r="K46" s="156">
        <v>0</v>
      </c>
      <c r="L46" s="157">
        <v>0</v>
      </c>
      <c r="M46" s="1062">
        <v>55311.912291621105</v>
      </c>
      <c r="N46" s="481">
        <v>9.3581339052909579E-3</v>
      </c>
    </row>
    <row r="47" spans="1:14" ht="15.75" thickBot="1">
      <c r="A47" s="206" t="s">
        <v>2</v>
      </c>
      <c r="B47" s="256">
        <v>2584884.46</v>
      </c>
      <c r="C47" s="472">
        <v>104855.02109363563</v>
      </c>
      <c r="D47" s="468">
        <v>186095</v>
      </c>
      <c r="E47" s="476">
        <v>1408440.1469155238</v>
      </c>
      <c r="F47" s="256">
        <v>104320</v>
      </c>
      <c r="G47" s="472">
        <v>100000</v>
      </c>
      <c r="H47" s="469">
        <v>11.091208860322533</v>
      </c>
      <c r="I47" s="469">
        <v>10.556086315496884</v>
      </c>
      <c r="J47" s="468">
        <v>1147083.4320710108</v>
      </c>
      <c r="K47" s="468">
        <v>3064097.1238916814</v>
      </c>
      <c r="L47" s="476">
        <v>4211180.555962692</v>
      </c>
      <c r="M47" s="471">
        <v>5910570.7239718512</v>
      </c>
      <c r="N47" s="482">
        <v>1</v>
      </c>
    </row>
  </sheetData>
  <mergeCells count="8">
    <mergeCell ref="D1:E1"/>
    <mergeCell ref="H1:J1"/>
    <mergeCell ref="C2:D2"/>
    <mergeCell ref="E2:G2"/>
    <mergeCell ref="A3:A4"/>
    <mergeCell ref="B3:C3"/>
    <mergeCell ref="F3:G3"/>
    <mergeCell ref="H3:L3"/>
  </mergeCells>
  <conditionalFormatting sqref="A21:XFD32">
    <cfRule type="cellIs" dxfId="4" priority="1" operator="lessThan">
      <formula>0</formula>
    </cfRule>
  </conditionalFormatting>
  <pageMargins left="0.7" right="0.7" top="0.75" bottom="0.75" header="0.3" footer="0.3"/>
  <ignoredErrors>
    <ignoredError sqref="F16:G16" formulaRange="1"/>
  </ignoredError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0">
    <tabColor rgb="FF92D050"/>
  </sheetPr>
  <dimension ref="A1:M24"/>
  <sheetViews>
    <sheetView workbookViewId="0"/>
  </sheetViews>
  <sheetFormatPr defaultColWidth="8.7109375" defaultRowHeight="15"/>
  <cols>
    <col min="1" max="1" width="14.28515625" style="2" customWidth="1"/>
    <col min="2" max="2" width="10.7109375" style="2" customWidth="1"/>
    <col min="3" max="3" width="15.7109375" style="2" bestFit="1" customWidth="1"/>
    <col min="4" max="4" width="17.28515625" style="2" customWidth="1"/>
    <col min="5" max="5" width="15.7109375" style="2" bestFit="1" customWidth="1"/>
    <col min="6" max="6" width="17.28515625" style="2" bestFit="1" customWidth="1"/>
    <col min="7" max="9" width="13.42578125" style="2" bestFit="1" customWidth="1"/>
    <col min="10" max="11" width="11.7109375" style="2" customWidth="1"/>
    <col min="12" max="12" width="10.7109375" style="2" bestFit="1" customWidth="1"/>
    <col min="13" max="16384" width="8.7109375" style="2"/>
  </cols>
  <sheetData>
    <row r="1" spans="1:9" ht="15.75" thickBot="1"/>
    <row r="2" spans="1:9" ht="120.75" thickBot="1">
      <c r="A2" s="175"/>
      <c r="B2" s="683" t="s">
        <v>242</v>
      </c>
      <c r="C2" s="684" t="s">
        <v>383</v>
      </c>
      <c r="D2" s="685" t="s">
        <v>243</v>
      </c>
      <c r="E2" s="684" t="s">
        <v>244</v>
      </c>
      <c r="F2" s="684" t="s">
        <v>245</v>
      </c>
      <c r="G2" s="684" t="s">
        <v>384</v>
      </c>
      <c r="H2" s="686" t="s">
        <v>321</v>
      </c>
      <c r="I2" s="687" t="s">
        <v>385</v>
      </c>
    </row>
    <row r="3" spans="1:9">
      <c r="A3" s="681" t="s">
        <v>16</v>
      </c>
      <c r="B3" s="688">
        <v>6748</v>
      </c>
      <c r="C3" s="689">
        <v>6563</v>
      </c>
      <c r="D3" s="689">
        <v>6298</v>
      </c>
      <c r="E3" s="689">
        <v>261</v>
      </c>
      <c r="F3" s="689">
        <v>185</v>
      </c>
      <c r="G3" s="689">
        <v>6559</v>
      </c>
      <c r="H3" s="689">
        <v>523248</v>
      </c>
      <c r="I3" s="690">
        <v>6611.2000000000007</v>
      </c>
    </row>
    <row r="4" spans="1:9">
      <c r="A4" s="433" t="s">
        <v>150</v>
      </c>
      <c r="B4" s="678">
        <v>5488</v>
      </c>
      <c r="C4" s="679">
        <v>5307</v>
      </c>
      <c r="D4" s="679">
        <v>5069</v>
      </c>
      <c r="E4" s="679">
        <v>238</v>
      </c>
      <c r="F4" s="679">
        <v>181</v>
      </c>
      <c r="G4" s="679">
        <f>D4+E4</f>
        <v>5307</v>
      </c>
      <c r="H4" s="679">
        <v>423088</v>
      </c>
      <c r="I4" s="680">
        <f>D4+E4*1.2</f>
        <v>5354.6</v>
      </c>
    </row>
    <row r="5" spans="1:9">
      <c r="A5" s="433" t="s">
        <v>62</v>
      </c>
      <c r="B5" s="678">
        <v>1260</v>
      </c>
      <c r="C5" s="679">
        <v>1256</v>
      </c>
      <c r="D5" s="679">
        <v>1229</v>
      </c>
      <c r="E5" s="679">
        <v>23</v>
      </c>
      <c r="F5" s="679">
        <v>4</v>
      </c>
      <c r="G5" s="679">
        <f>D5+E5</f>
        <v>1252</v>
      </c>
      <c r="H5" s="679">
        <v>100160</v>
      </c>
      <c r="I5" s="680">
        <f>D5+E5*1.2</f>
        <v>1256.5999999999999</v>
      </c>
    </row>
    <row r="6" spans="1:9" ht="15.75" thickBot="1">
      <c r="A6" s="682" t="s">
        <v>16</v>
      </c>
      <c r="B6" s="691">
        <f>SUM(B4:B5)</f>
        <v>6748</v>
      </c>
      <c r="C6" s="692">
        <f t="shared" ref="C6:G6" si="0">SUM(C4:C5)</f>
        <v>6563</v>
      </c>
      <c r="D6" s="692">
        <f t="shared" si="0"/>
        <v>6298</v>
      </c>
      <c r="E6" s="692">
        <f t="shared" si="0"/>
        <v>261</v>
      </c>
      <c r="F6" s="692">
        <f t="shared" si="0"/>
        <v>185</v>
      </c>
      <c r="G6" s="692">
        <f t="shared" si="0"/>
        <v>6559</v>
      </c>
      <c r="H6" s="692">
        <f>SUM(H4:H5)</f>
        <v>523248</v>
      </c>
      <c r="I6" s="693">
        <f>SUM(I4:I5)</f>
        <v>6611.2000000000007</v>
      </c>
    </row>
    <row r="7" spans="1:9" ht="15" customHeight="1"/>
    <row r="8" spans="1:9" ht="15.75" thickBot="1"/>
    <row r="9" spans="1:9" ht="15.75" thickBot="1">
      <c r="B9" s="1481" t="s">
        <v>234</v>
      </c>
      <c r="C9" s="1482"/>
      <c r="D9" s="1482"/>
      <c r="E9" s="1482"/>
      <c r="F9" s="1483"/>
    </row>
    <row r="10" spans="1:9" ht="75.75" thickBot="1">
      <c r="B10" s="652" t="s">
        <v>453</v>
      </c>
      <c r="C10" s="653" t="s">
        <v>235</v>
      </c>
      <c r="D10" s="654" t="s">
        <v>386</v>
      </c>
      <c r="E10" s="655" t="s">
        <v>236</v>
      </c>
      <c r="F10" s="656" t="s">
        <v>452</v>
      </c>
    </row>
    <row r="11" spans="1:9">
      <c r="A11" s="425" t="s">
        <v>16</v>
      </c>
      <c r="B11" s="694">
        <v>1892025</v>
      </c>
      <c r="C11" s="483">
        <v>946012.5</v>
      </c>
      <c r="D11" s="649">
        <v>6559</v>
      </c>
      <c r="E11" s="483">
        <v>913274.93339891068</v>
      </c>
      <c r="F11" s="695">
        <v>1859287</v>
      </c>
    </row>
    <row r="12" spans="1:9">
      <c r="A12" s="427" t="s">
        <v>150</v>
      </c>
      <c r="B12" s="696">
        <v>1523940</v>
      </c>
      <c r="C12" s="475">
        <f>B12/B$11*C$11</f>
        <v>761970</v>
      </c>
      <c r="D12" s="648">
        <f>G4</f>
        <v>5307</v>
      </c>
      <c r="E12" s="650">
        <f>D12/D$11*E$11</f>
        <v>738946.49665315123</v>
      </c>
      <c r="F12" s="697">
        <f>INT(0.2+E12+C12)</f>
        <v>1500916</v>
      </c>
    </row>
    <row r="13" spans="1:9">
      <c r="A13" s="427" t="s">
        <v>62</v>
      </c>
      <c r="B13" s="696">
        <v>368085</v>
      </c>
      <c r="C13" s="475">
        <f>B13/B$11*C$11</f>
        <v>184042.5</v>
      </c>
      <c r="D13" s="648">
        <f>G5</f>
        <v>1252</v>
      </c>
      <c r="E13" s="650">
        <f>D13/D$11*E$11</f>
        <v>174328.43674575945</v>
      </c>
      <c r="F13" s="697">
        <f>INT(0.2+E13+C13)</f>
        <v>358371</v>
      </c>
    </row>
    <row r="14" spans="1:9" ht="15.75" thickBot="1">
      <c r="A14" s="651" t="s">
        <v>16</v>
      </c>
      <c r="B14" s="698">
        <f>SUM(B12:B13)</f>
        <v>1892025</v>
      </c>
      <c r="C14" s="516">
        <f>SUM(C12:C13)</f>
        <v>946012.5</v>
      </c>
      <c r="D14" s="517">
        <f t="shared" ref="D14:F14" si="1">SUM(D12:D13)</f>
        <v>6559</v>
      </c>
      <c r="E14" s="516">
        <f t="shared" si="1"/>
        <v>913274.93339891068</v>
      </c>
      <c r="F14" s="699">
        <f t="shared" si="1"/>
        <v>1859287</v>
      </c>
    </row>
    <row r="15" spans="1:9">
      <c r="D15" s="2">
        <v>41681</v>
      </c>
      <c r="E15" s="2">
        <v>5803661.0000000009</v>
      </c>
    </row>
    <row r="17" spans="1:13" ht="15.75" thickBot="1"/>
    <row r="18" spans="1:13" ht="75.75" thickBot="1">
      <c r="B18" s="1484" t="s">
        <v>237</v>
      </c>
      <c r="C18" s="1485"/>
      <c r="D18" s="1485"/>
      <c r="E18" s="1485"/>
      <c r="F18" s="1485"/>
      <c r="G18" s="1485"/>
      <c r="H18" s="657" t="s">
        <v>238</v>
      </c>
      <c r="I18" s="658"/>
      <c r="J18" s="658"/>
      <c r="K18" s="658"/>
      <c r="L18" s="659"/>
    </row>
    <row r="19" spans="1:13" ht="135.75" thickBot="1">
      <c r="B19" s="660" t="s">
        <v>387</v>
      </c>
      <c r="C19" s="661" t="s">
        <v>388</v>
      </c>
      <c r="D19" s="662" t="s">
        <v>389</v>
      </c>
      <c r="E19" s="662" t="s">
        <v>239</v>
      </c>
      <c r="F19" s="663" t="s">
        <v>240</v>
      </c>
      <c r="G19" s="142" t="s">
        <v>409</v>
      </c>
      <c r="H19" s="664" t="s">
        <v>411</v>
      </c>
      <c r="I19" s="665" t="s">
        <v>412</v>
      </c>
      <c r="J19" s="666" t="s">
        <v>410</v>
      </c>
      <c r="K19" s="667" t="s">
        <v>413</v>
      </c>
      <c r="L19" s="142" t="s">
        <v>414</v>
      </c>
      <c r="M19" s="661" t="s">
        <v>415</v>
      </c>
    </row>
    <row r="20" spans="1:13" ht="15.75" thickBot="1">
      <c r="A20" s="425" t="s">
        <v>16</v>
      </c>
      <c r="B20" s="673">
        <v>969558</v>
      </c>
      <c r="C20" s="452">
        <v>6611.2000000000007</v>
      </c>
      <c r="D20" s="459">
        <v>0</v>
      </c>
      <c r="E20" s="459">
        <v>661120</v>
      </c>
      <c r="F20" s="460">
        <v>523248</v>
      </c>
      <c r="G20" s="500">
        <v>1184368</v>
      </c>
      <c r="H20" s="521">
        <v>288944.61538461538</v>
      </c>
      <c r="I20" s="674">
        <v>433417</v>
      </c>
      <c r="J20" s="700">
        <v>159245.73076923081</v>
      </c>
      <c r="K20" s="704">
        <v>274171.26923076919</v>
      </c>
      <c r="L20" s="793">
        <v>246754</v>
      </c>
    </row>
    <row r="21" spans="1:13">
      <c r="A21" s="427" t="s">
        <v>150</v>
      </c>
      <c r="B21" s="671"/>
      <c r="C21" s="668">
        <f>I4</f>
        <v>5354.6</v>
      </c>
      <c r="D21" s="669"/>
      <c r="E21" s="670">
        <f>100*C21</f>
        <v>535460</v>
      </c>
      <c r="F21" s="157">
        <f>H4</f>
        <v>423088</v>
      </c>
      <c r="G21" s="672">
        <f t="shared" ref="G21:G22" si="2">INT(0.5+E21+F21)</f>
        <v>958548</v>
      </c>
      <c r="H21" s="728">
        <f>M21*H$24</f>
        <v>232926.55705858659</v>
      </c>
      <c r="I21" s="672">
        <f>ROUNDDOWN(0.2+H21*1.5,0)</f>
        <v>349390</v>
      </c>
      <c r="J21" s="701"/>
      <c r="K21" s="702">
        <f>(I21-J21)/(I$23-J$23)*K$20</f>
        <v>221017.40300112465</v>
      </c>
      <c r="L21" s="792">
        <f>IF(K21&lt;0,0,INT(0.5+0.9*K21))</f>
        <v>198916</v>
      </c>
      <c r="M21" s="2">
        <v>5235</v>
      </c>
    </row>
    <row r="22" spans="1:13">
      <c r="A22" s="427" t="s">
        <v>62</v>
      </c>
      <c r="B22" s="671"/>
      <c r="C22" s="668">
        <f>I5</f>
        <v>1256.5999999999999</v>
      </c>
      <c r="D22" s="669"/>
      <c r="E22" s="670">
        <f>100*C22</f>
        <v>125659.99999999999</v>
      </c>
      <c r="F22" s="157">
        <f>H5</f>
        <v>100160</v>
      </c>
      <c r="G22" s="672">
        <f t="shared" si="2"/>
        <v>225820</v>
      </c>
      <c r="H22" s="728">
        <f>M22*H$24</f>
        <v>56018.058326028753</v>
      </c>
      <c r="I22" s="672">
        <f>ROUNDDOWN(0.2+H22*1.5,0)</f>
        <v>84027</v>
      </c>
      <c r="J22" s="701"/>
      <c r="K22" s="702">
        <f>(I22-J22)/(I$23-J$23)*K$20</f>
        <v>53153.866229644533</v>
      </c>
      <c r="L22" s="792">
        <f>IF(K22&lt;0,0,INT(0.5+0.9*K22))</f>
        <v>47838</v>
      </c>
      <c r="M22" s="2">
        <v>1259</v>
      </c>
    </row>
    <row r="23" spans="1:13" ht="15.75" thickBot="1">
      <c r="A23" s="651" t="s">
        <v>16</v>
      </c>
      <c r="B23" s="675"/>
      <c r="C23" s="468">
        <f>SUM(C21:C22)</f>
        <v>6611.2000000000007</v>
      </c>
      <c r="D23" s="517"/>
      <c r="E23" s="676">
        <f>SUM(E21:E22)</f>
        <v>661120</v>
      </c>
      <c r="F23" s="677">
        <f>SUM(F21:F22)</f>
        <v>523248</v>
      </c>
      <c r="G23" s="521">
        <f>SUM(G21:G22)</f>
        <v>1184368</v>
      </c>
      <c r="H23" s="521">
        <f>SUM(H21:H22)</f>
        <v>288944.61538461538</v>
      </c>
      <c r="I23" s="521">
        <f t="shared" ref="I23:L23" si="3">SUM(I21:I22)</f>
        <v>433417</v>
      </c>
      <c r="J23" s="703">
        <f t="shared" si="3"/>
        <v>0</v>
      </c>
      <c r="K23" s="704">
        <f t="shared" si="3"/>
        <v>274171.26923076919</v>
      </c>
      <c r="L23" s="793">
        <f t="shared" si="3"/>
        <v>246754</v>
      </c>
    </row>
    <row r="24" spans="1:13" hidden="1">
      <c r="H24" s="2">
        <v>44.494089218450164</v>
      </c>
    </row>
  </sheetData>
  <mergeCells count="2">
    <mergeCell ref="B9:F9"/>
    <mergeCell ref="B18:G18"/>
  </mergeCells>
  <pageMargins left="0.7" right="0.7" top="0.75" bottom="0.75" header="0.3" footer="0.3"/>
  <pageSetup paperSize="9" orientation="portrait" r:id="rId1"/>
  <ignoredErrors>
    <ignoredError sqref="B6:I6 B14 J23" formulaRange="1"/>
    <ignoredError sqref="D12:D13" 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árok11">
    <tabColor rgb="FF92D050"/>
  </sheetPr>
  <dimension ref="A1:AH51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53" sqref="L53"/>
    </sheetView>
  </sheetViews>
  <sheetFormatPr defaultColWidth="9.42578125" defaultRowHeight="15"/>
  <cols>
    <col min="1" max="1" width="48.28515625" style="106" customWidth="1"/>
    <col min="2" max="2" width="13.28515625" style="106" bestFit="1" customWidth="1"/>
    <col min="3" max="3" width="12.42578125" style="106" bestFit="1" customWidth="1"/>
    <col min="4" max="4" width="13.28515625" style="106" bestFit="1" customWidth="1"/>
    <col min="5" max="5" width="13.42578125" style="106" customWidth="1"/>
    <col min="6" max="6" width="13.5703125" style="106" customWidth="1"/>
    <col min="7" max="8" width="13.28515625" style="106" customWidth="1"/>
    <col min="9" max="9" width="14.28515625" style="106" customWidth="1"/>
    <col min="10" max="10" width="11.5703125" style="106" customWidth="1"/>
    <col min="11" max="11" width="12.5703125" style="106" customWidth="1"/>
    <col min="12" max="12" width="13.5703125" style="106" customWidth="1"/>
    <col min="13" max="14" width="12.5703125" style="106" customWidth="1"/>
    <col min="15" max="15" width="12.5703125" style="106" bestFit="1" customWidth="1"/>
    <col min="16" max="16" width="12.28515625" style="106" customWidth="1"/>
    <col min="17" max="18" width="12.42578125" style="106" bestFit="1" customWidth="1"/>
    <col min="19" max="19" width="10" style="106" customWidth="1"/>
    <col min="20" max="20" width="12.42578125" style="106" bestFit="1" customWidth="1"/>
    <col min="21" max="21" width="11.42578125" style="106" bestFit="1" customWidth="1"/>
    <col min="22" max="22" width="12.42578125" style="106" bestFit="1" customWidth="1"/>
    <col min="23" max="23" width="10.5703125" style="106" customWidth="1"/>
    <col min="24" max="24" width="11.42578125" style="106" customWidth="1"/>
    <col min="25" max="25" width="11.5703125" style="106" bestFit="1" customWidth="1"/>
    <col min="26" max="26" width="16.7109375" style="106" customWidth="1"/>
    <col min="27" max="27" width="12.5703125" style="106" customWidth="1"/>
    <col min="28" max="28" width="16.5703125" style="106" customWidth="1"/>
    <col min="29" max="29" width="15.28515625" style="106" customWidth="1"/>
    <col min="30" max="30" width="12.28515625" style="106" customWidth="1"/>
    <col min="31" max="31" width="9" style="106" customWidth="1"/>
    <col min="32" max="32" width="10.42578125" style="106" bestFit="1" customWidth="1"/>
    <col min="33" max="34" width="9.5703125" style="106" customWidth="1"/>
    <col min="35" max="16384" width="9.42578125" style="106"/>
  </cols>
  <sheetData>
    <row r="1" spans="1:34" ht="15.75" thickBot="1">
      <c r="B1" s="1497" t="s">
        <v>110</v>
      </c>
      <c r="C1" s="1497"/>
      <c r="D1" s="1497"/>
      <c r="E1" s="1497"/>
      <c r="F1" s="1497"/>
      <c r="G1" s="1498" t="s">
        <v>418</v>
      </c>
      <c r="H1" s="1498"/>
      <c r="I1" s="59" t="s">
        <v>111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214"/>
      <c r="U1" s="214"/>
      <c r="V1" s="214"/>
      <c r="W1" s="215"/>
      <c r="AD1" s="215"/>
    </row>
    <row r="2" spans="1:34" s="113" customFormat="1" ht="47.1" customHeight="1" thickBot="1">
      <c r="A2" s="1493"/>
      <c r="B2" s="1490" t="s">
        <v>416</v>
      </c>
      <c r="C2" s="1491"/>
      <c r="D2" s="1491"/>
      <c r="E2" s="1490" t="s">
        <v>419</v>
      </c>
      <c r="F2" s="1492"/>
      <c r="G2" s="1495" t="s">
        <v>417</v>
      </c>
      <c r="H2" s="1496"/>
      <c r="I2" s="1490" t="s">
        <v>226</v>
      </c>
      <c r="J2" s="1491"/>
      <c r="K2" s="1491"/>
      <c r="L2" s="1490" t="s">
        <v>227</v>
      </c>
      <c r="M2" s="1491"/>
      <c r="N2" s="1491"/>
      <c r="O2" s="1490" t="s">
        <v>232</v>
      </c>
      <c r="P2" s="1491"/>
      <c r="Q2" s="1491"/>
      <c r="R2" s="1490" t="s">
        <v>229</v>
      </c>
      <c r="S2" s="1491"/>
      <c r="T2" s="1492"/>
      <c r="U2" s="1490" t="s">
        <v>112</v>
      </c>
      <c r="V2" s="1491"/>
      <c r="W2" s="1491"/>
      <c r="X2" s="1491"/>
      <c r="Y2" s="1486" t="s">
        <v>448</v>
      </c>
      <c r="Z2" s="1477" t="s">
        <v>113</v>
      </c>
      <c r="AA2" s="1479"/>
      <c r="AB2" s="1488"/>
      <c r="AC2" s="1489"/>
      <c r="AD2" s="1488" t="s">
        <v>114</v>
      </c>
      <c r="AE2" s="1488"/>
      <c r="AF2" s="1488"/>
      <c r="AG2" s="1488"/>
      <c r="AH2" s="1489"/>
    </row>
    <row r="3" spans="1:34" ht="124.35" customHeight="1" thickBot="1">
      <c r="A3" s="1494"/>
      <c r="B3" s="239" t="s">
        <v>115</v>
      </c>
      <c r="C3" s="240" t="s">
        <v>116</v>
      </c>
      <c r="D3" s="241" t="s">
        <v>117</v>
      </c>
      <c r="E3" s="741" t="s">
        <v>118</v>
      </c>
      <c r="F3" s="242" t="s">
        <v>119</v>
      </c>
      <c r="G3" s="1211" t="s">
        <v>381</v>
      </c>
      <c r="H3" s="242" t="s">
        <v>382</v>
      </c>
      <c r="I3" s="173" t="s">
        <v>444</v>
      </c>
      <c r="J3" s="243" t="s">
        <v>105</v>
      </c>
      <c r="K3" s="241" t="s">
        <v>120</v>
      </c>
      <c r="L3" s="173" t="s">
        <v>445</v>
      </c>
      <c r="M3" s="243" t="s">
        <v>121</v>
      </c>
      <c r="N3" s="241" t="s">
        <v>122</v>
      </c>
      <c r="O3" s="178" t="s">
        <v>446</v>
      </c>
      <c r="P3" s="240" t="s">
        <v>123</v>
      </c>
      <c r="Q3" s="241" t="s">
        <v>124</v>
      </c>
      <c r="R3" s="244" t="s">
        <v>447</v>
      </c>
      <c r="S3" s="240" t="s">
        <v>125</v>
      </c>
      <c r="T3" s="175" t="s">
        <v>126</v>
      </c>
      <c r="U3" s="245" t="s">
        <v>230</v>
      </c>
      <c r="V3" s="175" t="s">
        <v>127</v>
      </c>
      <c r="W3" s="246" t="s">
        <v>231</v>
      </c>
      <c r="X3" s="175" t="s">
        <v>128</v>
      </c>
      <c r="Y3" s="1487"/>
      <c r="Z3" s="247" t="s">
        <v>142</v>
      </c>
      <c r="AA3" s="248" t="s">
        <v>129</v>
      </c>
      <c r="AB3" s="174" t="s">
        <v>449</v>
      </c>
      <c r="AC3" s="174" t="s">
        <v>450</v>
      </c>
      <c r="AD3" s="249" t="s">
        <v>130</v>
      </c>
      <c r="AE3" s="250" t="s">
        <v>131</v>
      </c>
      <c r="AF3" s="251" t="s">
        <v>132</v>
      </c>
      <c r="AG3" s="252" t="s">
        <v>133</v>
      </c>
      <c r="AH3" s="253" t="s">
        <v>451</v>
      </c>
    </row>
    <row r="4" spans="1:34" s="109" customFormat="1">
      <c r="A4" s="266" t="s">
        <v>2</v>
      </c>
      <c r="B4" s="454"/>
      <c r="C4" s="491">
        <v>0</v>
      </c>
      <c r="D4" s="455">
        <v>0</v>
      </c>
      <c r="E4" s="624">
        <v>15.967229583045421</v>
      </c>
      <c r="F4" s="456">
        <v>7808257.2317842385</v>
      </c>
      <c r="G4" s="1208">
        <v>10.939479195842932</v>
      </c>
      <c r="H4" s="456">
        <v>2041104</v>
      </c>
      <c r="I4" s="496">
        <v>16139913.51</v>
      </c>
      <c r="J4" s="491">
        <v>17.98911449309108</v>
      </c>
      <c r="K4" s="453">
        <v>2543741.1718822797</v>
      </c>
      <c r="L4" s="455">
        <v>3953756.5900000003</v>
      </c>
      <c r="M4" s="491">
        <v>32.033875547968563</v>
      </c>
      <c r="N4" s="455">
        <v>1509911.0475507514</v>
      </c>
      <c r="O4" s="496">
        <v>4096052.2199999997</v>
      </c>
      <c r="P4" s="491">
        <v>17.648136873923132</v>
      </c>
      <c r="Q4" s="453">
        <v>2772806.0143417092</v>
      </c>
      <c r="R4" s="508">
        <v>318.66666666666669</v>
      </c>
      <c r="S4" s="491">
        <v>17.974992949139793</v>
      </c>
      <c r="T4" s="455">
        <v>2824160.3582965117</v>
      </c>
      <c r="U4" s="186">
        <v>12.119516231959711</v>
      </c>
      <c r="V4" s="453">
        <v>4284384.375113585</v>
      </c>
      <c r="W4" s="508">
        <v>8.4383246814850459</v>
      </c>
      <c r="X4" s="455">
        <v>331449.11549222149</v>
      </c>
      <c r="Y4" s="509">
        <v>15.943261118279917</v>
      </c>
      <c r="Z4" s="500">
        <v>24115813</v>
      </c>
      <c r="AA4" s="500">
        <v>25000</v>
      </c>
      <c r="AB4" s="500">
        <v>24140813</v>
      </c>
      <c r="AC4" s="510">
        <v>1</v>
      </c>
      <c r="AD4" s="509">
        <v>10.697411719365139</v>
      </c>
      <c r="AE4" s="894">
        <v>8.4383246814850459</v>
      </c>
      <c r="AF4" s="894">
        <v>9.841618781815928</v>
      </c>
      <c r="AG4" s="894">
        <v>0.67506597451880368</v>
      </c>
      <c r="AH4" s="506">
        <v>10.516684756334731</v>
      </c>
    </row>
    <row r="5" spans="1:34">
      <c r="A5" s="396" t="s">
        <v>0</v>
      </c>
      <c r="B5" s="216"/>
      <c r="C5" s="492"/>
      <c r="D5" s="217"/>
      <c r="E5" s="1209">
        <f>'T14aa-VVZ-6r'!H6</f>
        <v>3.1752497211243509</v>
      </c>
      <c r="F5" s="1210">
        <f t="shared" ref="F5:F14" si="0">E5/E$4*F$4</f>
        <v>1552753.1854377778</v>
      </c>
      <c r="G5" s="1066"/>
      <c r="H5" s="1065"/>
      <c r="I5" s="219">
        <f>'T14c-vstup_DG-ZG'!D4</f>
        <v>3603470</v>
      </c>
      <c r="J5" s="220">
        <f t="shared" ref="J5:J14" si="1">100*I5/$I$16</f>
        <v>4.0163309649866221</v>
      </c>
      <c r="K5" s="218">
        <f>J5/J$4*K$4</f>
        <v>567927.14502239239</v>
      </c>
      <c r="L5" s="494">
        <f>'T14c-vstup_DG-ZG'!I4</f>
        <v>1274985</v>
      </c>
      <c r="M5" s="220">
        <f t="shared" ref="M5:M14" si="2">100*L5/$L$16</f>
        <v>10.330102495137844</v>
      </c>
      <c r="N5" s="217">
        <f>M5/M$4*N$4</f>
        <v>486907.55061416019</v>
      </c>
      <c r="O5" s="219">
        <f>'T14c-vstup_DG-ZG'!N4</f>
        <v>330806.54000000004</v>
      </c>
      <c r="P5" s="220">
        <f t="shared" ref="P5:P14" si="3">100*O5/$O$16</f>
        <v>1.4253038738624597</v>
      </c>
      <c r="Q5" s="218">
        <f>P5/P$4*Q$4</f>
        <v>223938.15176886861</v>
      </c>
      <c r="R5" s="497">
        <v>75.916666666666671</v>
      </c>
      <c r="S5" s="221">
        <f t="shared" ref="S5:S14" si="4">R5/$R$16*100</f>
        <v>4.2822224311365984</v>
      </c>
      <c r="T5" s="217">
        <f>S5/S$4*T$4</f>
        <v>672805.9849393625</v>
      </c>
      <c r="U5" s="222">
        <f>'T20-Publik'!I6</f>
        <v>2.4265427074464649</v>
      </c>
      <c r="V5" s="218">
        <f t="shared" ref="V5:V14" si="5">U5*$V$17/100</f>
        <v>857809.95399091032</v>
      </c>
      <c r="W5" s="498">
        <f>'T20-Publik'!L6</f>
        <v>1.6810641439346869</v>
      </c>
      <c r="X5" s="217">
        <f>ROUND(W5*$X$17/100,0)</f>
        <v>66031</v>
      </c>
      <c r="Y5" s="501">
        <f t="shared" ref="Y5:Y14" si="6">Z5/$Z$16*100</f>
        <v>3.1982083395036796</v>
      </c>
      <c r="Z5" s="731">
        <f>INT(0.5+X5+V5+T5+Q5+N5+K5+F5+H5)</f>
        <v>4428173</v>
      </c>
      <c r="AA5" s="1080">
        <v>25000</v>
      </c>
      <c r="AB5" s="737">
        <f t="shared" ref="AB5:AB14" si="7">SUM(Z5:AA5)</f>
        <v>4453173</v>
      </c>
      <c r="AC5" s="634">
        <f t="shared" ref="AC5:AC14" si="8">Z5/Z$4</f>
        <v>0.18362113688640727</v>
      </c>
      <c r="AD5" s="507">
        <f>'T20-Publik'!F6</f>
        <v>2.3088569984478164</v>
      </c>
      <c r="AE5" s="224">
        <f>'T20-Publik'!L6</f>
        <v>1.6810641439346869</v>
      </c>
      <c r="AF5" s="223">
        <f>AD5*13.8/15</f>
        <v>2.1241484385719911</v>
      </c>
      <c r="AG5" s="225">
        <f>AE5*1.2/15</f>
        <v>0.13448513151477495</v>
      </c>
      <c r="AH5" s="226">
        <f>AF5+AG5</f>
        <v>2.2586335700867659</v>
      </c>
    </row>
    <row r="6" spans="1:34">
      <c r="A6" s="396" t="s">
        <v>1</v>
      </c>
      <c r="B6" s="216"/>
      <c r="C6" s="492"/>
      <c r="D6" s="217"/>
      <c r="E6" s="1209">
        <f>'T14aa-VVZ-6r'!H7</f>
        <v>1.1095554159562846</v>
      </c>
      <c r="F6" s="1210">
        <f t="shared" si="0"/>
        <v>542592.19206727319</v>
      </c>
      <c r="G6" s="1066"/>
      <c r="H6" s="1065"/>
      <c r="I6" s="219">
        <f>'T14c-vstup_DG-ZG'!D5</f>
        <v>2633942.7999999998</v>
      </c>
      <c r="J6" s="220">
        <f t="shared" si="1"/>
        <v>2.9357219645629251</v>
      </c>
      <c r="K6" s="218">
        <f>J6/J$4*K$4</f>
        <v>415124.20376922411</v>
      </c>
      <c r="L6" s="494">
        <f>'T14c-vstup_DG-ZG'!I5</f>
        <v>452438</v>
      </c>
      <c r="M6" s="220">
        <f t="shared" si="2"/>
        <v>3.6657144301267666</v>
      </c>
      <c r="N6" s="217">
        <f>M6/M$4*N$4</f>
        <v>172782.80009942813</v>
      </c>
      <c r="O6" s="219">
        <f>'T14c-vstup_DG-ZG'!N5</f>
        <v>129561.45</v>
      </c>
      <c r="P6" s="220">
        <f t="shared" si="3"/>
        <v>0.55822486637730129</v>
      </c>
      <c r="Q6" s="218">
        <f>P6/P$4*Q$4</f>
        <v>87706.100530825919</v>
      </c>
      <c r="R6" s="497">
        <v>17.666666666666668</v>
      </c>
      <c r="S6" s="221">
        <f t="shared" si="4"/>
        <v>0.99652157563222699</v>
      </c>
      <c r="T6" s="217">
        <f>S6/S$4*T$4</f>
        <v>156569.55961267272</v>
      </c>
      <c r="U6" s="222">
        <f>'T20-Publik'!I7</f>
        <v>0.51825413101413587</v>
      </c>
      <c r="V6" s="218">
        <f t="shared" si="5"/>
        <v>183208.6247303946</v>
      </c>
      <c r="W6" s="498">
        <f>'T20-Publik'!L7</f>
        <v>0</v>
      </c>
      <c r="X6" s="217"/>
      <c r="Y6" s="501">
        <f t="shared" si="6"/>
        <v>1.1252392856839517</v>
      </c>
      <c r="Z6" s="731">
        <f t="shared" ref="Z6:Z14" si="9">INT(0.5+X6+V6+T6+Q6+N6+K6+F6+H6)</f>
        <v>1557983</v>
      </c>
      <c r="AA6" s="1080"/>
      <c r="AB6" s="737">
        <f t="shared" si="7"/>
        <v>1557983</v>
      </c>
      <c r="AC6" s="634">
        <f t="shared" si="8"/>
        <v>6.4604208035615465E-2</v>
      </c>
      <c r="AD6" s="507">
        <f>'T20-Publik'!F7</f>
        <v>0.56086916015298571</v>
      </c>
      <c r="AE6" s="224">
        <f>'T20-Publik'!L7</f>
        <v>0</v>
      </c>
      <c r="AF6" s="223">
        <f>AD6*13.8/15</f>
        <v>0.51599962734074689</v>
      </c>
      <c r="AG6" s="225">
        <f>AE6*1.2/15</f>
        <v>0</v>
      </c>
      <c r="AH6" s="226">
        <f>AF6+AG6</f>
        <v>0.51599962734074689</v>
      </c>
    </row>
    <row r="7" spans="1:34">
      <c r="A7" s="396" t="s">
        <v>3</v>
      </c>
      <c r="B7" s="216"/>
      <c r="C7" s="492"/>
      <c r="D7" s="217"/>
      <c r="E7" s="1209">
        <f>'T14aa-VVZ-6r'!H8</f>
        <v>4.024178542846621</v>
      </c>
      <c r="F7" s="1210">
        <f t="shared" si="0"/>
        <v>1967894.3705135863</v>
      </c>
      <c r="G7" s="1066">
        <f>H7/$H$4*$G$4</f>
        <v>9.1943754754625679</v>
      </c>
      <c r="H7" s="1065">
        <v>1715500</v>
      </c>
      <c r="I7" s="219">
        <f>'T14c-vstup_DG-ZG'!D6</f>
        <v>2913735.71</v>
      </c>
      <c r="J7" s="220">
        <f t="shared" si="1"/>
        <v>3.2475716339695571</v>
      </c>
      <c r="K7" s="218">
        <f t="shared" ref="K7:K14" si="10">J7/J$4*K$4</f>
        <v>459221.14049238461</v>
      </c>
      <c r="L7" s="494">
        <f>'T14c-vstup_DG-ZG'!I6</f>
        <v>1104972.5900000001</v>
      </c>
      <c r="M7" s="220">
        <f t="shared" si="2"/>
        <v>8.9526387439992838</v>
      </c>
      <c r="N7" s="217">
        <f t="shared" ref="N7:N14" si="11">M7/M$4*N$4</f>
        <v>421981.04079082084</v>
      </c>
      <c r="O7" s="219">
        <f>'T14c-vstup_DG-ZG'!N6</f>
        <v>1813866.8399999999</v>
      </c>
      <c r="P7" s="220">
        <f t="shared" si="3"/>
        <v>7.8151763073446441</v>
      </c>
      <c r="Q7" s="218">
        <f t="shared" ref="Q7:Q14" si="12">P7/P$4*Q$4</f>
        <v>1227889.8346581603</v>
      </c>
      <c r="R7" s="497">
        <v>48.333333333333336</v>
      </c>
      <c r="S7" s="221">
        <f t="shared" si="4"/>
        <v>2.7263326125787342</v>
      </c>
      <c r="T7" s="217">
        <f t="shared" ref="T7:T14" si="13">S7/S$4*T$4</f>
        <v>428350.6819591989</v>
      </c>
      <c r="U7" s="222">
        <f>'T20-Publik'!I8</f>
        <v>1.9791772183790892</v>
      </c>
      <c r="V7" s="218">
        <f t="shared" si="5"/>
        <v>699661.25608571456</v>
      </c>
      <c r="W7" s="498">
        <f>'T20-Publik'!L8</f>
        <v>0</v>
      </c>
      <c r="X7" s="217"/>
      <c r="Y7" s="501">
        <f t="shared" si="6"/>
        <v>4.9982677770535462</v>
      </c>
      <c r="Z7" s="731">
        <f t="shared" si="9"/>
        <v>6920498</v>
      </c>
      <c r="AA7" s="1080"/>
      <c r="AB7" s="737">
        <f t="shared" si="7"/>
        <v>6920498</v>
      </c>
      <c r="AC7" s="634">
        <f t="shared" si="8"/>
        <v>0.28696930101423496</v>
      </c>
      <c r="AD7" s="507">
        <f>'T20-Publik'!F8</f>
        <v>1.6470008118957105</v>
      </c>
      <c r="AE7" s="224">
        <f>'T20-Publik'!L8</f>
        <v>0</v>
      </c>
      <c r="AF7" s="223">
        <f t="shared" ref="AF7:AF14" si="14">AD7*13.8/15</f>
        <v>1.5152407469440539</v>
      </c>
      <c r="AG7" s="225">
        <f t="shared" ref="AG7:AG14" si="15">AE7*1.2/15</f>
        <v>0</v>
      </c>
      <c r="AH7" s="226">
        <f t="shared" ref="AH7:AH14" si="16">AF7+AG7</f>
        <v>1.5152407469440539</v>
      </c>
    </row>
    <row r="8" spans="1:34">
      <c r="A8" s="396" t="s">
        <v>5</v>
      </c>
      <c r="B8" s="216"/>
      <c r="C8" s="492"/>
      <c r="D8" s="217"/>
      <c r="E8" s="1209">
        <f>'T14aa-VVZ-6r'!H9</f>
        <v>4.023464086021546</v>
      </c>
      <c r="F8" s="1210">
        <f t="shared" si="0"/>
        <v>1967544.9885095153</v>
      </c>
      <c r="G8" s="1066">
        <f>H8/$H$4*$G$4</f>
        <v>1.4865464124892152</v>
      </c>
      <c r="H8" s="1065">
        <v>277362</v>
      </c>
      <c r="I8" s="219">
        <f>'T14c-vstup_DG-ZG'!D7</f>
        <v>4747960</v>
      </c>
      <c r="J8" s="220">
        <f t="shared" si="1"/>
        <v>5.2919488072657419</v>
      </c>
      <c r="K8" s="218">
        <f t="shared" si="10"/>
        <v>748305.20789142628</v>
      </c>
      <c r="L8" s="494">
        <f>'T14c-vstup_DG-ZG'!I7</f>
        <v>361447</v>
      </c>
      <c r="M8" s="220">
        <f t="shared" si="2"/>
        <v>2.9284929285913859</v>
      </c>
      <c r="N8" s="217">
        <f t="shared" si="11"/>
        <v>138033.99526020806</v>
      </c>
      <c r="O8" s="219">
        <f>'T14c-vstup_DG-ZG'!N7</f>
        <v>380842.25</v>
      </c>
      <c r="P8" s="220">
        <f t="shared" si="3"/>
        <v>1.6408863447968571</v>
      </c>
      <c r="Q8" s="218">
        <f t="shared" si="12"/>
        <v>257809.62365646521</v>
      </c>
      <c r="R8" s="497">
        <v>99.25</v>
      </c>
      <c r="S8" s="221">
        <f t="shared" si="4"/>
        <v>5.5983830027263313</v>
      </c>
      <c r="T8" s="217">
        <f t="shared" si="13"/>
        <v>879595.96933345846</v>
      </c>
      <c r="U8" s="222">
        <f>'T20-Publik'!I9</f>
        <v>4.6347767955387127</v>
      </c>
      <c r="V8" s="218">
        <f t="shared" si="5"/>
        <v>1638445.3723145181</v>
      </c>
      <c r="W8" s="498">
        <f>'T20-Publik'!L9</f>
        <v>0</v>
      </c>
      <c r="X8" s="217"/>
      <c r="Y8" s="501">
        <f t="shared" si="6"/>
        <v>4.2663479696157234</v>
      </c>
      <c r="Z8" s="731">
        <f t="shared" si="9"/>
        <v>5907097</v>
      </c>
      <c r="AA8" s="1080"/>
      <c r="AB8" s="737">
        <f t="shared" si="7"/>
        <v>5907097</v>
      </c>
      <c r="AC8" s="634">
        <f t="shared" si="8"/>
        <v>0.24494703952132985</v>
      </c>
      <c r="AD8" s="507">
        <f>'T20-Publik'!F9</f>
        <v>3.7676225941858559</v>
      </c>
      <c r="AE8" s="224">
        <f>'T20-Publik'!L9</f>
        <v>0</v>
      </c>
      <c r="AF8" s="223">
        <f t="shared" si="14"/>
        <v>3.4662127866509875</v>
      </c>
      <c r="AG8" s="225">
        <f t="shared" si="15"/>
        <v>0</v>
      </c>
      <c r="AH8" s="226">
        <f t="shared" si="16"/>
        <v>3.4662127866509875</v>
      </c>
    </row>
    <row r="9" spans="1:34">
      <c r="A9" s="396" t="s">
        <v>6</v>
      </c>
      <c r="B9" s="216"/>
      <c r="C9" s="492"/>
      <c r="D9" s="217"/>
      <c r="E9" s="1209">
        <f>'T14aa-VVZ-6r'!H10</f>
        <v>0.91693972480660324</v>
      </c>
      <c r="F9" s="1210">
        <f t="shared" si="0"/>
        <v>448399.71769015194</v>
      </c>
      <c r="G9" s="1066"/>
      <c r="H9" s="1065"/>
      <c r="I9" s="219">
        <f>'T14c-vstup_DG-ZG'!D8</f>
        <v>171250</v>
      </c>
      <c r="J9" s="220">
        <f t="shared" si="1"/>
        <v>0.19087065460624317</v>
      </c>
      <c r="K9" s="218">
        <f>J9/J$4*K$4</f>
        <v>26989.963447755825</v>
      </c>
      <c r="L9" s="494">
        <f>'T14c-vstup_DG-ZG'!I8</f>
        <v>35659</v>
      </c>
      <c r="M9" s="220">
        <f t="shared" si="2"/>
        <v>0.28891408516501793</v>
      </c>
      <c r="N9" s="217">
        <f>M9/M$4*N$4</f>
        <v>13617.91420867723</v>
      </c>
      <c r="O9" s="219">
        <f>'T14c-vstup_DG-ZG'!N8</f>
        <v>171314</v>
      </c>
      <c r="P9" s="220">
        <f t="shared" si="3"/>
        <v>0.73811874410606704</v>
      </c>
      <c r="Q9" s="218">
        <f>P9/P$4*Q$4</f>
        <v>115970.32069599337</v>
      </c>
      <c r="R9" s="497">
        <v>31.583333333333332</v>
      </c>
      <c r="S9" s="221">
        <f t="shared" si="4"/>
        <v>1.7815173451161035</v>
      </c>
      <c r="T9" s="217">
        <f>S9/S$4*T$4</f>
        <v>279905.0145905799</v>
      </c>
      <c r="U9" s="222">
        <f>'T20-Publik'!I10</f>
        <v>0.22346392881629729</v>
      </c>
      <c r="V9" s="218">
        <f t="shared" si="5"/>
        <v>78996.995152109899</v>
      </c>
      <c r="W9" s="498">
        <f>'T20-Publik'!L10</f>
        <v>6.7542541037820945</v>
      </c>
      <c r="X9" s="217">
        <f>ROUND(W9*$X$17/100,0)</f>
        <v>265300</v>
      </c>
      <c r="Y9" s="501">
        <f t="shared" si="6"/>
        <v>0.88776426005739451</v>
      </c>
      <c r="Z9" s="731">
        <f t="shared" si="9"/>
        <v>1229180</v>
      </c>
      <c r="AA9" s="1080"/>
      <c r="AB9" s="737">
        <f t="shared" si="7"/>
        <v>1229180</v>
      </c>
      <c r="AC9" s="634">
        <f t="shared" si="8"/>
        <v>5.0969876072600166E-2</v>
      </c>
      <c r="AD9" s="507">
        <f>'T20-Publik'!F10</f>
        <v>0.29792004151659329</v>
      </c>
      <c r="AE9" s="224">
        <f>'T20-Publik'!L10</f>
        <v>6.7542541037820945</v>
      </c>
      <c r="AF9" s="223">
        <f>AD9*13.8/15</f>
        <v>0.27408643819526585</v>
      </c>
      <c r="AG9" s="225">
        <f>AE9*1.2/15</f>
        <v>0.54034032830256751</v>
      </c>
      <c r="AH9" s="226">
        <f>AF9+AG9</f>
        <v>0.8144267664978333</v>
      </c>
    </row>
    <row r="10" spans="1:34">
      <c r="A10" s="396" t="s">
        <v>4</v>
      </c>
      <c r="B10" s="216"/>
      <c r="C10" s="492"/>
      <c r="D10" s="217"/>
      <c r="E10" s="1209">
        <f>'T14aa-VVZ-6r'!H11</f>
        <v>1.5433940946621838</v>
      </c>
      <c r="F10" s="1210">
        <f t="shared" si="0"/>
        <v>754746.9671216791</v>
      </c>
      <c r="G10" s="1066"/>
      <c r="H10" s="1065"/>
      <c r="I10" s="219">
        <f>'T14c-vstup_DG-ZG'!D9</f>
        <v>1580001</v>
      </c>
      <c r="J10" s="220">
        <f t="shared" si="1"/>
        <v>1.7610267161957303</v>
      </c>
      <c r="K10" s="218">
        <f t="shared" si="10"/>
        <v>249017.04664185492</v>
      </c>
      <c r="L10" s="494">
        <f>'T14c-vstup_DG-ZG'!I9</f>
        <v>550816</v>
      </c>
      <c r="M10" s="220">
        <f t="shared" si="2"/>
        <v>4.4627864139278861</v>
      </c>
      <c r="N10" s="217">
        <f t="shared" si="11"/>
        <v>210352.64681473837</v>
      </c>
      <c r="O10" s="219">
        <f>'T14c-vstup_DG-ZG'!N9</f>
        <v>525754</v>
      </c>
      <c r="P10" s="220">
        <f t="shared" si="3"/>
        <v>2.265249087574519</v>
      </c>
      <c r="Q10" s="218">
        <f t="shared" si="12"/>
        <v>355907.04780228878</v>
      </c>
      <c r="R10" s="497">
        <v>29.666666666666668</v>
      </c>
      <c r="S10" s="221">
        <f t="shared" si="4"/>
        <v>1.673404155306947</v>
      </c>
      <c r="T10" s="217">
        <f t="shared" si="13"/>
        <v>262918.69444392208</v>
      </c>
      <c r="U10" s="222">
        <f>'T20-Publik'!I11</f>
        <v>1.7837489045381059</v>
      </c>
      <c r="V10" s="218">
        <f t="shared" si="5"/>
        <v>630575.16401323304</v>
      </c>
      <c r="W10" s="498">
        <f>'T20-Publik'!L11</f>
        <v>0</v>
      </c>
      <c r="X10" s="217"/>
      <c r="Y10" s="501">
        <f t="shared" si="6"/>
        <v>1.7792538394767834</v>
      </c>
      <c r="Z10" s="731">
        <f t="shared" si="9"/>
        <v>2463518</v>
      </c>
      <c r="AA10" s="1080"/>
      <c r="AB10" s="737">
        <f t="shared" si="7"/>
        <v>2463518</v>
      </c>
      <c r="AC10" s="634">
        <f t="shared" si="8"/>
        <v>0.10215363670302137</v>
      </c>
      <c r="AD10" s="507">
        <f>'T20-Publik'!F11</f>
        <v>1.5809899053958965</v>
      </c>
      <c r="AE10" s="224">
        <f>'T20-Publik'!L11</f>
        <v>0</v>
      </c>
      <c r="AF10" s="223">
        <f t="shared" si="14"/>
        <v>1.454510712964225</v>
      </c>
      <c r="AG10" s="225">
        <f t="shared" si="15"/>
        <v>0</v>
      </c>
      <c r="AH10" s="226">
        <f t="shared" si="16"/>
        <v>1.454510712964225</v>
      </c>
    </row>
    <row r="11" spans="1:34">
      <c r="A11" s="396" t="s">
        <v>7</v>
      </c>
      <c r="B11" s="216"/>
      <c r="C11" s="492"/>
      <c r="D11" s="217"/>
      <c r="E11" s="1209">
        <f>'T14aa-VVZ-6r'!H12</f>
        <v>0.56393097763932165</v>
      </c>
      <c r="F11" s="1210">
        <f t="shared" si="0"/>
        <v>275772.20653575315</v>
      </c>
      <c r="G11" s="1066"/>
      <c r="H11" s="1065"/>
      <c r="I11" s="219">
        <f>'T14c-vstup_DG-ZG'!D10</f>
        <v>283445</v>
      </c>
      <c r="J11" s="220">
        <f t="shared" si="1"/>
        <v>0.31592019091892898</v>
      </c>
      <c r="K11" s="218">
        <f>J11/J$4*K$4</f>
        <v>44672.526653717658</v>
      </c>
      <c r="L11" s="494">
        <f>'T14c-vstup_DG-ZG'!I10</f>
        <v>169719</v>
      </c>
      <c r="M11" s="220">
        <f t="shared" si="2"/>
        <v>1.3750865032704696</v>
      </c>
      <c r="N11" s="217">
        <f>M11/M$4*N$4</f>
        <v>64814.458666325219</v>
      </c>
      <c r="O11" s="219">
        <f>'T14c-vstup_DG-ZG'!N10</f>
        <v>92225.63</v>
      </c>
      <c r="P11" s="220">
        <f t="shared" si="3"/>
        <v>0.39736078890219606</v>
      </c>
      <c r="Q11" s="218">
        <f>P11/P$4*Q$4</f>
        <v>62431.767908577393</v>
      </c>
      <c r="R11" s="497">
        <v>13</v>
      </c>
      <c r="S11" s="221">
        <f t="shared" si="4"/>
        <v>0.73328946131428019</v>
      </c>
      <c r="T11" s="217">
        <f>S11/S$4*T$4</f>
        <v>115211.5627338535</v>
      </c>
      <c r="U11" s="222">
        <f>'T20-Publik'!I12</f>
        <v>0.23953695580049222</v>
      </c>
      <c r="V11" s="218">
        <f t="shared" si="5"/>
        <v>84678.989742807244</v>
      </c>
      <c r="W11" s="498">
        <f>'T20-Publik'!L12</f>
        <v>0</v>
      </c>
      <c r="X11" s="217"/>
      <c r="Y11" s="501">
        <f t="shared" si="6"/>
        <v>0.467710306917203</v>
      </c>
      <c r="Z11" s="731">
        <f t="shared" si="9"/>
        <v>647582</v>
      </c>
      <c r="AA11" s="1080"/>
      <c r="AB11" s="737">
        <f t="shared" si="7"/>
        <v>647582</v>
      </c>
      <c r="AC11" s="634">
        <f t="shared" si="8"/>
        <v>2.6853003048248881E-2</v>
      </c>
      <c r="AD11" s="507">
        <f>'T20-Publik'!F12</f>
        <v>0.21588080407407986</v>
      </c>
      <c r="AE11" s="224">
        <f>'T20-Publik'!L12</f>
        <v>0</v>
      </c>
      <c r="AF11" s="223">
        <f>AD11*13.8/15</f>
        <v>0.19861033974815348</v>
      </c>
      <c r="AG11" s="225">
        <f>AE11*1.2/15</f>
        <v>0</v>
      </c>
      <c r="AH11" s="226">
        <f>AF11+AG11</f>
        <v>0.19861033974815348</v>
      </c>
    </row>
    <row r="12" spans="1:34">
      <c r="A12" s="396" t="s">
        <v>17</v>
      </c>
      <c r="B12" s="216"/>
      <c r="C12" s="492"/>
      <c r="D12" s="217"/>
      <c r="E12" s="1209">
        <f>'T14aa-VVZ-6r'!H13</f>
        <v>0.36614149554204256</v>
      </c>
      <c r="F12" s="1210">
        <f t="shared" si="0"/>
        <v>179049.657021163</v>
      </c>
      <c r="G12" s="1066">
        <f>H12/$H$4*$G$4</f>
        <v>0.2585573078911485</v>
      </c>
      <c r="H12" s="1065">
        <v>48242</v>
      </c>
      <c r="I12" s="219">
        <f>'T14c-vstup_DG-ZG'!D11</f>
        <v>170244</v>
      </c>
      <c r="J12" s="220">
        <f t="shared" si="1"/>
        <v>0.18974939400166574</v>
      </c>
      <c r="K12" s="218">
        <f t="shared" si="10"/>
        <v>26831.412188027694</v>
      </c>
      <c r="L12" s="494">
        <f>'T14c-vstup_DG-ZG'!I11</f>
        <v>0</v>
      </c>
      <c r="M12" s="220">
        <f t="shared" si="2"/>
        <v>0</v>
      </c>
      <c r="N12" s="217">
        <f t="shared" si="11"/>
        <v>0</v>
      </c>
      <c r="O12" s="219">
        <f>'T14c-vstup_DG-ZG'!N11</f>
        <v>446202.75</v>
      </c>
      <c r="P12" s="220">
        <f t="shared" si="3"/>
        <v>1.9224967804538646</v>
      </c>
      <c r="Q12" s="218">
        <f t="shared" si="12"/>
        <v>302055.15026754467</v>
      </c>
      <c r="R12" s="497">
        <v>3.25</v>
      </c>
      <c r="S12" s="221">
        <f t="shared" si="4"/>
        <v>0.18332236532857005</v>
      </c>
      <c r="T12" s="217">
        <f t="shared" si="13"/>
        <v>28802.890683463374</v>
      </c>
      <c r="U12" s="222">
        <f>'T20-Publik'!I13</f>
        <v>0.10899244254151927</v>
      </c>
      <c r="V12" s="218">
        <f t="shared" si="5"/>
        <v>38530.045993002692</v>
      </c>
      <c r="W12" s="498">
        <f>'T20-Publik'!L13</f>
        <v>3.0064337682640849E-3</v>
      </c>
      <c r="X12" s="217">
        <f>ROUND(W12*$X$17/100,0)</f>
        <v>118</v>
      </c>
      <c r="Y12" s="501">
        <f t="shared" si="6"/>
        <v>0.45041046692537534</v>
      </c>
      <c r="Z12" s="731">
        <f t="shared" si="9"/>
        <v>623629</v>
      </c>
      <c r="AA12" s="1080"/>
      <c r="AB12" s="737">
        <f t="shared" si="7"/>
        <v>623629</v>
      </c>
      <c r="AC12" s="634">
        <f t="shared" si="8"/>
        <v>2.5859754344587097E-2</v>
      </c>
      <c r="AD12" s="507">
        <f>'T20-Publik'!F13</f>
        <v>0.16093686970288743</v>
      </c>
      <c r="AE12" s="224">
        <f>'T20-Publik'!L13</f>
        <v>3.0064337682640849E-3</v>
      </c>
      <c r="AF12" s="223">
        <f t="shared" si="14"/>
        <v>0.14806192012665645</v>
      </c>
      <c r="AG12" s="225">
        <f t="shared" si="15"/>
        <v>2.4051470146112678E-4</v>
      </c>
      <c r="AH12" s="226">
        <f t="shared" si="16"/>
        <v>0.14830243482811759</v>
      </c>
    </row>
    <row r="13" spans="1:34">
      <c r="A13" s="396" t="s">
        <v>146</v>
      </c>
      <c r="B13" s="216"/>
      <c r="C13" s="492"/>
      <c r="D13" s="217"/>
      <c r="E13" s="1209">
        <f>'T14aa-VVZ-6r'!H14</f>
        <v>0.11162016776086699</v>
      </c>
      <c r="F13" s="1210">
        <f t="shared" si="0"/>
        <v>54584.233138177726</v>
      </c>
      <c r="G13" s="1066"/>
      <c r="H13" s="1065"/>
      <c r="I13" s="219">
        <f>'T14c-vstup_DG-ZG'!D12</f>
        <v>35865</v>
      </c>
      <c r="J13" s="220">
        <f t="shared" si="1"/>
        <v>3.9974166583666634E-2</v>
      </c>
      <c r="K13" s="218">
        <f t="shared" si="10"/>
        <v>5652.5257754964241</v>
      </c>
      <c r="L13" s="494">
        <f>'T14c-vstup_DG-ZG'!I12</f>
        <v>3720</v>
      </c>
      <c r="M13" s="220">
        <f t="shared" si="2"/>
        <v>3.0139947749905117E-2</v>
      </c>
      <c r="N13" s="217">
        <f t="shared" si="11"/>
        <v>1420.6410963930366</v>
      </c>
      <c r="O13" s="219">
        <f>'T14c-vstup_DG-ZG'!N12</f>
        <v>0</v>
      </c>
      <c r="P13" s="220">
        <f t="shared" si="3"/>
        <v>0</v>
      </c>
      <c r="Q13" s="218">
        <f t="shared" si="12"/>
        <v>0</v>
      </c>
      <c r="R13" s="497"/>
      <c r="S13" s="221">
        <f t="shared" si="4"/>
        <v>0</v>
      </c>
      <c r="T13" s="217">
        <f t="shared" si="13"/>
        <v>0</v>
      </c>
      <c r="U13" s="222">
        <f>'T20-Publik'!I14</f>
        <v>0.20502314788489304</v>
      </c>
      <c r="V13" s="218">
        <f t="shared" si="5"/>
        <v>72477.973090894709</v>
      </c>
      <c r="W13" s="498">
        <f>'T20-Publik'!L14</f>
        <v>0</v>
      </c>
      <c r="X13" s="217"/>
      <c r="Y13" s="501">
        <f t="shared" si="6"/>
        <v>9.6877803920336E-2</v>
      </c>
      <c r="Z13" s="731">
        <f t="shared" si="9"/>
        <v>134135</v>
      </c>
      <c r="AA13" s="1080"/>
      <c r="AB13" s="737">
        <f t="shared" si="7"/>
        <v>134135</v>
      </c>
      <c r="AC13" s="634">
        <f t="shared" si="8"/>
        <v>5.5621181006835644E-3</v>
      </c>
      <c r="AD13" s="507">
        <f>'T20-Publik'!F14</f>
        <v>0.15733453399327388</v>
      </c>
      <c r="AE13" s="224">
        <f>'T20-Publik'!L14</f>
        <v>0</v>
      </c>
      <c r="AF13" s="223">
        <f t="shared" si="14"/>
        <v>0.14474777127381197</v>
      </c>
      <c r="AG13" s="225">
        <f t="shared" si="15"/>
        <v>0</v>
      </c>
      <c r="AH13" s="226">
        <f t="shared" si="16"/>
        <v>0.14474777127381197</v>
      </c>
    </row>
    <row r="14" spans="1:34">
      <c r="A14" s="488" t="s">
        <v>64</v>
      </c>
      <c r="B14" s="216"/>
      <c r="C14" s="492"/>
      <c r="D14" s="217"/>
      <c r="E14" s="1209">
        <f>'T14aa-VVZ-6r'!H15</f>
        <v>0.13275535668560257</v>
      </c>
      <c r="F14" s="1210">
        <f t="shared" si="0"/>
        <v>64919.713749161507</v>
      </c>
      <c r="G14" s="1066"/>
      <c r="H14" s="1065"/>
      <c r="I14" s="219">
        <f>'T14c-vstup_DG-ZG'!D13</f>
        <v>0</v>
      </c>
      <c r="J14" s="220">
        <f t="shared" si="1"/>
        <v>0</v>
      </c>
      <c r="K14" s="218">
        <f t="shared" si="10"/>
        <v>0</v>
      </c>
      <c r="L14" s="494">
        <f>'T14c-vstup_DG-ZG'!I13</f>
        <v>0</v>
      </c>
      <c r="M14" s="220">
        <f t="shared" si="2"/>
        <v>0</v>
      </c>
      <c r="N14" s="217">
        <f t="shared" si="11"/>
        <v>0</v>
      </c>
      <c r="O14" s="219">
        <f>'T14c-vstup_DG-ZG'!N13</f>
        <v>205478.76</v>
      </c>
      <c r="P14" s="220">
        <f t="shared" si="3"/>
        <v>0.88532008050522404</v>
      </c>
      <c r="Q14" s="218">
        <f t="shared" si="12"/>
        <v>139098.01705298488</v>
      </c>
      <c r="R14" s="497"/>
      <c r="S14" s="221">
        <f t="shared" si="4"/>
        <v>0</v>
      </c>
      <c r="T14" s="217">
        <f t="shared" si="13"/>
        <v>0</v>
      </c>
      <c r="U14" s="222">
        <f>'T20-Publik'!I15</f>
        <v>0</v>
      </c>
      <c r="V14" s="218">
        <f t="shared" si="5"/>
        <v>0</v>
      </c>
      <c r="W14" s="498">
        <f>'T20-Publik'!L15</f>
        <v>0</v>
      </c>
      <c r="X14" s="217"/>
      <c r="Y14" s="501">
        <f t="shared" si="6"/>
        <v>0.14735017557102256</v>
      </c>
      <c r="Z14" s="731">
        <f t="shared" si="9"/>
        <v>204018</v>
      </c>
      <c r="AA14" s="1080"/>
      <c r="AB14" s="737">
        <f t="shared" si="7"/>
        <v>204018</v>
      </c>
      <c r="AC14" s="634">
        <f t="shared" si="8"/>
        <v>8.4599262732714016E-3</v>
      </c>
      <c r="AD14" s="507">
        <f>'T20-Publik'!F15</f>
        <v>0</v>
      </c>
      <c r="AE14" s="224">
        <f>'T20-Publik'!L15</f>
        <v>0</v>
      </c>
      <c r="AF14" s="223">
        <f t="shared" si="14"/>
        <v>0</v>
      </c>
      <c r="AG14" s="225">
        <f t="shared" si="15"/>
        <v>0</v>
      </c>
      <c r="AH14" s="226">
        <f t="shared" si="16"/>
        <v>0</v>
      </c>
    </row>
    <row r="15" spans="1:34" s="109" customFormat="1" ht="15.75" thickBot="1">
      <c r="A15" s="511" t="s">
        <v>2</v>
      </c>
      <c r="B15" s="512"/>
      <c r="C15" s="513">
        <f t="shared" ref="C15:AH15" si="17">SUM(C5:C14)</f>
        <v>0</v>
      </c>
      <c r="D15" s="516">
        <f t="shared" si="17"/>
        <v>0</v>
      </c>
      <c r="E15" s="789">
        <f>SUM(E5:E14)</f>
        <v>15.967229583045421</v>
      </c>
      <c r="F15" s="514">
        <f>SUM(F5:F14)</f>
        <v>7808257.2317842394</v>
      </c>
      <c r="G15" s="515">
        <f t="shared" si="17"/>
        <v>10.939479195842932</v>
      </c>
      <c r="H15" s="1067">
        <f t="shared" si="17"/>
        <v>2041104</v>
      </c>
      <c r="I15" s="512">
        <f t="shared" si="17"/>
        <v>16139913.51</v>
      </c>
      <c r="J15" s="513">
        <f t="shared" si="17"/>
        <v>17.98911449309108</v>
      </c>
      <c r="K15" s="514">
        <f t="shared" si="17"/>
        <v>2543741.1718822797</v>
      </c>
      <c r="L15" s="518">
        <f t="shared" si="17"/>
        <v>3953756.59</v>
      </c>
      <c r="M15" s="513">
        <f t="shared" si="17"/>
        <v>32.033875547968556</v>
      </c>
      <c r="N15" s="516">
        <f t="shared" si="17"/>
        <v>1509911.0475507514</v>
      </c>
      <c r="O15" s="512">
        <f t="shared" si="17"/>
        <v>4096052.2199999997</v>
      </c>
      <c r="P15" s="513">
        <f t="shared" si="17"/>
        <v>17.648136873923136</v>
      </c>
      <c r="Q15" s="514">
        <f t="shared" si="17"/>
        <v>2772806.0143417092</v>
      </c>
      <c r="R15" s="515">
        <f t="shared" si="17"/>
        <v>318.66666666666669</v>
      </c>
      <c r="S15" s="513">
        <f t="shared" si="17"/>
        <v>17.974992949139789</v>
      </c>
      <c r="T15" s="516">
        <f t="shared" si="17"/>
        <v>2824160.3582965112</v>
      </c>
      <c r="U15" s="520">
        <f t="shared" si="17"/>
        <v>12.119516231959709</v>
      </c>
      <c r="V15" s="514">
        <f t="shared" si="17"/>
        <v>4284384.375113585</v>
      </c>
      <c r="W15" s="515">
        <f t="shared" si="17"/>
        <v>8.4383246814850459</v>
      </c>
      <c r="X15" s="516">
        <f t="shared" si="17"/>
        <v>331449</v>
      </c>
      <c r="Y15" s="525">
        <f t="shared" si="17"/>
        <v>17.417430224725017</v>
      </c>
      <c r="Z15" s="521">
        <f t="shared" si="17"/>
        <v>24115813</v>
      </c>
      <c r="AA15" s="521">
        <f t="shared" si="17"/>
        <v>25000</v>
      </c>
      <c r="AB15" s="521">
        <f t="shared" si="17"/>
        <v>24140813</v>
      </c>
      <c r="AC15" s="635">
        <f t="shared" si="17"/>
        <v>1</v>
      </c>
      <c r="AD15" s="789">
        <f t="shared" si="17"/>
        <v>10.6974117193651</v>
      </c>
      <c r="AE15" s="895">
        <f t="shared" si="17"/>
        <v>8.4383246814850459</v>
      </c>
      <c r="AF15" s="895">
        <f t="shared" si="17"/>
        <v>9.8416187818158907</v>
      </c>
      <c r="AG15" s="895">
        <f t="shared" si="17"/>
        <v>0.67506597451880357</v>
      </c>
      <c r="AH15" s="524">
        <f t="shared" si="17"/>
        <v>10.516684756334696</v>
      </c>
    </row>
    <row r="16" spans="1:34" ht="15.75" thickBot="1">
      <c r="A16" s="237" t="s">
        <v>80</v>
      </c>
      <c r="B16" s="254"/>
      <c r="C16" s="484"/>
      <c r="D16" s="485"/>
      <c r="E16" s="254">
        <v>100</v>
      </c>
      <c r="F16" s="255">
        <v>48901765.902303591</v>
      </c>
      <c r="G16" s="1212">
        <v>100</v>
      </c>
      <c r="H16" s="486">
        <v>18658146</v>
      </c>
      <c r="I16" s="487">
        <v>89720444.640000001</v>
      </c>
      <c r="J16" s="484">
        <v>99.999999999999986</v>
      </c>
      <c r="K16" s="1230">
        <v>14140446.839999998</v>
      </c>
      <c r="L16" s="495">
        <v>12342423.52</v>
      </c>
      <c r="M16" s="484">
        <v>100.00000000000001</v>
      </c>
      <c r="N16" s="485">
        <v>4713482.28</v>
      </c>
      <c r="O16" s="1231">
        <v>23209544.720000003</v>
      </c>
      <c r="P16" s="484">
        <v>99.999999999999986</v>
      </c>
      <c r="Q16" s="1230">
        <v>15711607.6</v>
      </c>
      <c r="R16" s="490">
        <v>1772.8333333333337</v>
      </c>
      <c r="S16" s="484">
        <v>99.999999999999986</v>
      </c>
      <c r="T16" s="1232">
        <v>15711607.599999996</v>
      </c>
      <c r="U16" s="254">
        <v>99.999999999999986</v>
      </c>
      <c r="V16" s="1233">
        <v>35351117.100000009</v>
      </c>
      <c r="W16" s="499">
        <v>100.00000000000001</v>
      </c>
      <c r="X16" s="1234">
        <v>3927901.9000000171</v>
      </c>
      <c r="Y16" s="502">
        <v>99.999999999999986</v>
      </c>
      <c r="Z16" s="738">
        <v>138457928</v>
      </c>
      <c r="AA16" s="738">
        <v>350000</v>
      </c>
      <c r="AB16" s="739">
        <v>157466078</v>
      </c>
      <c r="AC16" s="503"/>
      <c r="AD16" s="254">
        <v>99.999999999999986</v>
      </c>
      <c r="AE16" s="484">
        <v>100</v>
      </c>
      <c r="AF16" s="485">
        <v>91.999999999999986</v>
      </c>
      <c r="AG16" s="485">
        <v>8</v>
      </c>
      <c r="AH16" s="255">
        <v>99.999999999999972</v>
      </c>
    </row>
    <row r="17" spans="1:34" ht="15.75" hidden="1" thickBot="1">
      <c r="A17" s="227"/>
      <c r="C17" s="228"/>
      <c r="D17" s="227"/>
      <c r="E17" s="228">
        <v>0.31124610000000003</v>
      </c>
      <c r="F17" s="227">
        <v>48901765.902303606</v>
      </c>
      <c r="G17" s="227">
        <v>0.11875389999999997</v>
      </c>
      <c r="H17" s="227"/>
      <c r="I17" s="120" t="s">
        <v>134</v>
      </c>
      <c r="J17" s="228">
        <v>0.09</v>
      </c>
      <c r="K17" s="227">
        <v>14140446.84</v>
      </c>
      <c r="L17" s="120" t="s">
        <v>135</v>
      </c>
      <c r="M17" s="229">
        <v>0.03</v>
      </c>
      <c r="N17" s="227">
        <v>4713482.28</v>
      </c>
      <c r="O17" s="127" t="s">
        <v>136</v>
      </c>
      <c r="P17" s="228">
        <v>0.1</v>
      </c>
      <c r="Q17" s="227">
        <v>15711607.600000001</v>
      </c>
      <c r="R17" s="127" t="s">
        <v>137</v>
      </c>
      <c r="S17" s="228">
        <v>0.1</v>
      </c>
      <c r="T17" s="227">
        <v>15711607.600000001</v>
      </c>
      <c r="U17" s="228">
        <v>0.22500000000000001</v>
      </c>
      <c r="V17" s="227">
        <v>35351117.100000001</v>
      </c>
      <c r="W17" s="228">
        <v>2.5000000000000105E-2</v>
      </c>
      <c r="X17" s="227">
        <v>3927901.9000000167</v>
      </c>
      <c r="Z17" s="106">
        <v>138457929</v>
      </c>
      <c r="AB17" s="227">
        <v>160588271</v>
      </c>
      <c r="AD17" s="230">
        <v>0.92</v>
      </c>
      <c r="AE17" s="231">
        <v>0.08</v>
      </c>
      <c r="AF17" s="238"/>
      <c r="AG17" s="238"/>
    </row>
    <row r="18" spans="1:34" hidden="1">
      <c r="B18" s="232"/>
      <c r="D18" s="233"/>
      <c r="E18" s="233"/>
      <c r="F18" s="233">
        <v>40326967.607999995</v>
      </c>
      <c r="G18" s="233"/>
      <c r="H18" s="233"/>
      <c r="J18" s="234"/>
      <c r="K18" s="233">
        <v>14067546.84</v>
      </c>
      <c r="N18" s="233">
        <v>4689182.2799999993</v>
      </c>
      <c r="Q18" s="233">
        <v>15630607.599999998</v>
      </c>
      <c r="T18" s="233">
        <v>15630607.600000001</v>
      </c>
      <c r="V18" s="233">
        <v>35168867.100000009</v>
      </c>
      <c r="X18" s="233">
        <v>3907651.9000000171</v>
      </c>
      <c r="Z18" s="233">
        <v>137647932</v>
      </c>
      <c r="AA18" s="233">
        <v>1160000</v>
      </c>
      <c r="AB18" s="235">
        <v>163537938</v>
      </c>
      <c r="AD18" s="238">
        <f>15*AD17</f>
        <v>13.8</v>
      </c>
      <c r="AE18" s="238">
        <f>15*AE17</f>
        <v>1.2</v>
      </c>
      <c r="AF18" s="238"/>
      <c r="AG18" s="238"/>
    </row>
    <row r="19" spans="1:34" ht="19.5" hidden="1" customHeight="1">
      <c r="D19" s="236"/>
      <c r="E19" s="236"/>
      <c r="F19" s="1213">
        <v>8574798.2943036109</v>
      </c>
      <c r="G19" s="236"/>
      <c r="H19" s="236"/>
      <c r="K19" s="236">
        <v>1.0051821402003591</v>
      </c>
      <c r="N19" s="236">
        <v>1.0051821402003593</v>
      </c>
      <c r="Q19" s="236">
        <v>1.0051821402003593</v>
      </c>
      <c r="T19" s="236">
        <v>1.0051821402003589</v>
      </c>
      <c r="U19" s="112" t="s">
        <v>138</v>
      </c>
      <c r="V19" s="236">
        <v>1.0051821402003591</v>
      </c>
      <c r="W19" s="112" t="s">
        <v>139</v>
      </c>
      <c r="X19" s="236">
        <v>1.0051821402003591</v>
      </c>
      <c r="AD19" s="112" t="s">
        <v>140</v>
      </c>
      <c r="AE19" s="112" t="s">
        <v>141</v>
      </c>
      <c r="AF19" s="112"/>
      <c r="AG19" s="112"/>
    </row>
    <row r="20" spans="1:34" ht="15" customHeight="1">
      <c r="D20" s="236"/>
      <c r="E20" s="236"/>
      <c r="F20" s="236"/>
      <c r="G20" s="236"/>
      <c r="H20" s="236"/>
      <c r="K20" s="236"/>
      <c r="N20" s="236"/>
      <c r="Q20" s="236"/>
      <c r="T20" s="236"/>
      <c r="U20" s="112"/>
      <c r="V20" s="236"/>
      <c r="W20" s="112"/>
      <c r="X20" s="1213"/>
      <c r="AD20" s="112"/>
      <c r="AE20" s="112"/>
      <c r="AF20" s="112"/>
      <c r="AG20" s="112"/>
    </row>
    <row r="21" spans="1:34" ht="15" customHeight="1">
      <c r="D21" s="236"/>
      <c r="E21" s="236"/>
      <c r="F21" s="236"/>
      <c r="G21" s="236"/>
      <c r="H21" s="236"/>
      <c r="J21" s="236"/>
      <c r="K21" s="236"/>
      <c r="M21" s="236"/>
      <c r="N21" s="236"/>
      <c r="P21" s="236"/>
      <c r="Q21" s="236"/>
      <c r="S21" s="236"/>
      <c r="T21" s="236"/>
      <c r="U21" s="236"/>
      <c r="V21" s="236"/>
      <c r="W21" s="236"/>
      <c r="X21" s="236"/>
      <c r="AD21" s="112"/>
      <c r="AE21" s="112"/>
      <c r="AF21" s="112"/>
      <c r="AG21" s="112"/>
    </row>
    <row r="22" spans="1:34" ht="15" customHeight="1" thickBot="1">
      <c r="A22" s="1204" t="s">
        <v>406</v>
      </c>
      <c r="D22" s="236"/>
      <c r="E22" s="236"/>
      <c r="F22" s="236"/>
      <c r="G22" s="236"/>
      <c r="H22" s="236"/>
      <c r="K22" s="236"/>
      <c r="N22" s="236"/>
      <c r="Q22" s="236"/>
      <c r="T22" s="236"/>
      <c r="U22" s="112"/>
      <c r="V22" s="236"/>
      <c r="W22" s="112"/>
      <c r="X22" s="236"/>
      <c r="AD22" s="112"/>
      <c r="AE22" s="112"/>
      <c r="AF22" s="112"/>
      <c r="AG22" s="112"/>
    </row>
    <row r="23" spans="1:34" s="109" customFormat="1">
      <c r="A23" s="266" t="s">
        <v>2</v>
      </c>
      <c r="B23" s="454">
        <f t="shared" ref="B23:D33" si="18">B4-B38</f>
        <v>-8058.2821250000015</v>
      </c>
      <c r="C23" s="491">
        <f t="shared" si="18"/>
        <v>-14.464352860486354</v>
      </c>
      <c r="D23" s="453">
        <f t="shared" si="18"/>
        <v>-1189909.9529475875</v>
      </c>
      <c r="E23" s="508">
        <f t="shared" ref="E23:F34" si="19">E4-E38</f>
        <v>-0.12554412316771213</v>
      </c>
      <c r="F23" s="460">
        <f t="shared" si="19"/>
        <v>1318529.5920509277</v>
      </c>
      <c r="G23" s="504">
        <f t="shared" ref="G23:H23" si="20">G4-G38</f>
        <v>2.947919584293146E-2</v>
      </c>
      <c r="H23" s="456">
        <f t="shared" si="20"/>
        <v>162378</v>
      </c>
      <c r="I23" s="496">
        <f t="shared" ref="I23:AC23" si="21">I4-I38</f>
        <v>101932.51999999955</v>
      </c>
      <c r="J23" s="491">
        <f t="shared" si="21"/>
        <v>-0.50673813387296462</v>
      </c>
      <c r="K23" s="453">
        <f t="shared" si="21"/>
        <v>-58171.559873257764</v>
      </c>
      <c r="L23" s="455">
        <f t="shared" si="21"/>
        <v>-524694.71000000043</v>
      </c>
      <c r="M23" s="491">
        <f t="shared" si="21"/>
        <v>-2.4796207784369031</v>
      </c>
      <c r="N23" s="455">
        <f t="shared" si="21"/>
        <v>-108489.70639550476</v>
      </c>
      <c r="O23" s="496">
        <f t="shared" si="21"/>
        <v>57319.699999999255</v>
      </c>
      <c r="P23" s="491">
        <f t="shared" si="21"/>
        <v>-3.0449440039502704</v>
      </c>
      <c r="Q23" s="453">
        <f t="shared" si="21"/>
        <v>-461648.25802931748</v>
      </c>
      <c r="R23" s="508">
        <f t="shared" si="21"/>
        <v>4.75</v>
      </c>
      <c r="S23" s="491">
        <f t="shared" si="21"/>
        <v>5.9931361657035609E-2</v>
      </c>
      <c r="T23" s="455">
        <f t="shared" si="21"/>
        <v>23927.380258750636</v>
      </c>
      <c r="U23" s="186">
        <f t="shared" si="21"/>
        <v>-3.2625338630158041E-2</v>
      </c>
      <c r="V23" s="453">
        <f t="shared" si="21"/>
        <v>10613.856348981149</v>
      </c>
      <c r="W23" s="508">
        <f t="shared" si="21"/>
        <v>-0.57990953126399525</v>
      </c>
      <c r="X23" s="455">
        <f t="shared" si="21"/>
        <v>-20952.085068717948</v>
      </c>
      <c r="Y23" s="509">
        <f t="shared" si="21"/>
        <v>-0.44696696011940062</v>
      </c>
      <c r="Z23" s="500">
        <f t="shared" si="21"/>
        <v>1555003</v>
      </c>
      <c r="AA23" s="500">
        <f t="shared" si="21"/>
        <v>-119398</v>
      </c>
      <c r="AB23" s="500">
        <f t="shared" si="21"/>
        <v>-443121</v>
      </c>
      <c r="AC23" s="510">
        <f t="shared" si="21"/>
        <v>0</v>
      </c>
      <c r="AD23" s="504"/>
      <c r="AE23" s="505"/>
      <c r="AF23" s="505"/>
      <c r="AG23" s="505"/>
      <c r="AH23" s="506"/>
    </row>
    <row r="24" spans="1:34">
      <c r="A24" s="396" t="s">
        <v>0</v>
      </c>
      <c r="B24" s="216">
        <f t="shared" si="18"/>
        <v>-1825.8925750000001</v>
      </c>
      <c r="C24" s="492">
        <f t="shared" si="18"/>
        <v>-3.2774174545473684</v>
      </c>
      <c r="D24" s="218">
        <f t="shared" si="18"/>
        <v>-269616.73894057173</v>
      </c>
      <c r="E24" s="489">
        <f t="shared" si="19"/>
        <v>-6.6750278875649105E-2</v>
      </c>
      <c r="F24" s="493">
        <f t="shared" si="19"/>
        <v>245472.18543777778</v>
      </c>
      <c r="G24" s="1222">
        <f t="shared" ref="G24:H24" si="22">G5-G39</f>
        <v>0</v>
      </c>
      <c r="H24" s="1065">
        <f t="shared" si="22"/>
        <v>0</v>
      </c>
      <c r="I24" s="219">
        <f t="shared" ref="I24:AC24" si="23">I5-I39</f>
        <v>256736</v>
      </c>
      <c r="J24" s="220">
        <f t="shared" si="23"/>
        <v>0.15669932654995078</v>
      </c>
      <c r="K24" s="218">
        <f t="shared" si="23"/>
        <v>24971.656433854136</v>
      </c>
      <c r="L24" s="494">
        <f t="shared" si="23"/>
        <v>-94518</v>
      </c>
      <c r="M24" s="220">
        <f t="shared" si="23"/>
        <v>-0.22406759475489757</v>
      </c>
      <c r="N24" s="217">
        <f t="shared" si="23"/>
        <v>-7996.7230421503191</v>
      </c>
      <c r="O24" s="219">
        <f t="shared" si="23"/>
        <v>137110.54000000004</v>
      </c>
      <c r="P24" s="220">
        <f t="shared" si="23"/>
        <v>0.43287197254888465</v>
      </c>
      <c r="Q24" s="218">
        <f t="shared" si="23"/>
        <v>68815.015577324462</v>
      </c>
      <c r="R24" s="497">
        <f t="shared" si="23"/>
        <v>-0.75</v>
      </c>
      <c r="S24" s="221">
        <f t="shared" si="23"/>
        <v>-9.3104529437900929E-2</v>
      </c>
      <c r="T24" s="217">
        <f t="shared" si="23"/>
        <v>-11084.203485044301</v>
      </c>
      <c r="U24" s="222">
        <f t="shared" si="23"/>
        <v>4.1421374855980186E-2</v>
      </c>
      <c r="V24" s="218">
        <f t="shared" si="23"/>
        <v>18989.802358413697</v>
      </c>
      <c r="W24" s="498">
        <f t="shared" si="23"/>
        <v>-0.58667854711997292</v>
      </c>
      <c r="X24" s="217">
        <f t="shared" si="23"/>
        <v>-22584</v>
      </c>
      <c r="Y24" s="501">
        <f t="shared" si="23"/>
        <v>1.5301094663997095E-2</v>
      </c>
      <c r="Z24" s="731">
        <f t="shared" si="23"/>
        <v>46967</v>
      </c>
      <c r="AA24" s="1080">
        <f t="shared" si="23"/>
        <v>-23132</v>
      </c>
      <c r="AB24" s="737">
        <f t="shared" si="23"/>
        <v>23835</v>
      </c>
      <c r="AC24" s="115">
        <f t="shared" si="23"/>
        <v>-1.0574284288630331E-2</v>
      </c>
      <c r="AD24" s="507"/>
      <c r="AE24" s="224"/>
      <c r="AF24" s="223"/>
      <c r="AG24" s="225"/>
      <c r="AH24" s="226"/>
    </row>
    <row r="25" spans="1:34">
      <c r="A25" s="396" t="s">
        <v>1</v>
      </c>
      <c r="B25" s="216">
        <f t="shared" si="18"/>
        <v>-857.36922500000014</v>
      </c>
      <c r="C25" s="492">
        <f t="shared" si="18"/>
        <v>-1.5389497177876144</v>
      </c>
      <c r="D25" s="218">
        <f t="shared" si="18"/>
        <v>-126601.69479713523</v>
      </c>
      <c r="E25" s="489">
        <f t="shared" si="19"/>
        <v>-6.5444584043715448E-2</v>
      </c>
      <c r="F25" s="493">
        <f t="shared" si="19"/>
        <v>68734.192067273194</v>
      </c>
      <c r="G25" s="1222">
        <f t="shared" ref="G25:H25" si="24">G6-G40</f>
        <v>0</v>
      </c>
      <c r="H25" s="1065">
        <f t="shared" si="24"/>
        <v>0</v>
      </c>
      <c r="I25" s="219">
        <f t="shared" ref="I25:AC25" si="25">I6-I40</f>
        <v>196336.79999999981</v>
      </c>
      <c r="J25" s="220">
        <f t="shared" si="25"/>
        <v>0.12454508595737712</v>
      </c>
      <c r="K25" s="218">
        <f t="shared" si="25"/>
        <v>19660.579616138712</v>
      </c>
      <c r="L25" s="494">
        <f t="shared" si="25"/>
        <v>-105747.90000000002</v>
      </c>
      <c r="M25" s="220">
        <f t="shared" si="25"/>
        <v>-0.63598401841979424</v>
      </c>
      <c r="N25" s="217">
        <f t="shared" si="25"/>
        <v>-28931.681288852124</v>
      </c>
      <c r="O25" s="219">
        <f t="shared" si="25"/>
        <v>75539.709999999992</v>
      </c>
      <c r="P25" s="220">
        <f t="shared" si="25"/>
        <v>0.28143599030103944</v>
      </c>
      <c r="Q25" s="218">
        <f t="shared" si="25"/>
        <v>44442.317430895149</v>
      </c>
      <c r="R25" s="497">
        <f t="shared" si="25"/>
        <v>-1.8333333333333321</v>
      </c>
      <c r="S25" s="221">
        <f t="shared" si="25"/>
        <v>-0.11633332520954776</v>
      </c>
      <c r="T25" s="217">
        <f t="shared" si="25"/>
        <v>-17376.423095274222</v>
      </c>
      <c r="U25" s="222">
        <f t="shared" si="25"/>
        <v>2.1333409959429839E-2</v>
      </c>
      <c r="V25" s="218">
        <f t="shared" si="25"/>
        <v>8447.2367503033311</v>
      </c>
      <c r="W25" s="498">
        <f t="shared" si="25"/>
        <v>0</v>
      </c>
      <c r="X25" s="217">
        <f t="shared" si="25"/>
        <v>0</v>
      </c>
      <c r="Y25" s="501">
        <f t="shared" si="25"/>
        <v>-2.9597533804189835E-2</v>
      </c>
      <c r="Z25" s="731">
        <f t="shared" si="25"/>
        <v>-31626</v>
      </c>
      <c r="AA25" s="1080">
        <f t="shared" si="25"/>
        <v>0</v>
      </c>
      <c r="AB25" s="737">
        <f t="shared" si="25"/>
        <v>-31626</v>
      </c>
      <c r="AC25" s="115">
        <f t="shared" si="25"/>
        <v>-5.854654035382878E-3</v>
      </c>
      <c r="AD25" s="507"/>
      <c r="AE25" s="224"/>
      <c r="AF25" s="223"/>
      <c r="AG25" s="225"/>
      <c r="AH25" s="226"/>
    </row>
    <row r="26" spans="1:34">
      <c r="A26" s="396" t="s">
        <v>3</v>
      </c>
      <c r="B26" s="216">
        <f t="shared" si="18"/>
        <v>-1853.30115</v>
      </c>
      <c r="C26" s="492">
        <f t="shared" si="18"/>
        <v>-3.326614950248489</v>
      </c>
      <c r="D26" s="218">
        <f t="shared" si="18"/>
        <v>-273663.9708049699</v>
      </c>
      <c r="E26" s="489">
        <f t="shared" si="19"/>
        <v>2.8178542846621024E-2</v>
      </c>
      <c r="F26" s="493">
        <f t="shared" si="19"/>
        <v>356414.37051358633</v>
      </c>
      <c r="G26" s="1222">
        <f t="shared" ref="G26:H26" si="26">G7-G41</f>
        <v>9.4613674114206958E-2</v>
      </c>
      <c r="H26" s="1065">
        <f t="shared" si="26"/>
        <v>148501</v>
      </c>
      <c r="I26" s="219">
        <f t="shared" ref="I26:AC26" si="27">I7-I41</f>
        <v>-88258.100000000093</v>
      </c>
      <c r="J26" s="220">
        <f t="shared" si="27"/>
        <v>-0.21448728301250508</v>
      </c>
      <c r="K26" s="218">
        <f t="shared" si="27"/>
        <v>-27805.619282463682</v>
      </c>
      <c r="L26" s="494">
        <f t="shared" si="27"/>
        <v>-95790.409999999916</v>
      </c>
      <c r="M26" s="220">
        <f t="shared" si="27"/>
        <v>-0.30112480354305582</v>
      </c>
      <c r="N26" s="217">
        <f t="shared" si="27"/>
        <v>-11944.799713633896</v>
      </c>
      <c r="O26" s="219">
        <f t="shared" si="27"/>
        <v>-605465.14000000013</v>
      </c>
      <c r="P26" s="220">
        <f t="shared" si="27"/>
        <v>-4.5806513649879603</v>
      </c>
      <c r="Q26" s="218">
        <f t="shared" si="27"/>
        <v>-709653.34757636278</v>
      </c>
      <c r="R26" s="497">
        <f t="shared" si="27"/>
        <v>0.5833333333333357</v>
      </c>
      <c r="S26" s="221">
        <f t="shared" si="27"/>
        <v>1.2648425687475928E-3</v>
      </c>
      <c r="T26" s="217">
        <f t="shared" si="27"/>
        <v>2406.0319948673132</v>
      </c>
      <c r="U26" s="222">
        <f t="shared" si="27"/>
        <v>0.30178186642458993</v>
      </c>
      <c r="V26" s="218">
        <f t="shared" si="27"/>
        <v>109740.3140152595</v>
      </c>
      <c r="W26" s="498">
        <f t="shared" si="27"/>
        <v>0</v>
      </c>
      <c r="X26" s="217">
        <f t="shared" si="27"/>
        <v>0</v>
      </c>
      <c r="Y26" s="501">
        <f t="shared" si="27"/>
        <v>0.81403855085638099</v>
      </c>
      <c r="Z26" s="731">
        <f t="shared" si="27"/>
        <v>1160993</v>
      </c>
      <c r="AA26" s="1080">
        <f t="shared" si="27"/>
        <v>-24066</v>
      </c>
      <c r="AB26" s="737">
        <f t="shared" si="27"/>
        <v>-430072</v>
      </c>
      <c r="AC26" s="115">
        <f t="shared" si="27"/>
        <v>3.168125949444911E-2</v>
      </c>
      <c r="AD26" s="507"/>
      <c r="AE26" s="224"/>
      <c r="AF26" s="223"/>
      <c r="AG26" s="225"/>
      <c r="AH26" s="226"/>
    </row>
    <row r="27" spans="1:34">
      <c r="A27" s="396" t="s">
        <v>5</v>
      </c>
      <c r="B27" s="216">
        <f t="shared" si="18"/>
        <v>-1771.8999999999999</v>
      </c>
      <c r="C27" s="492">
        <f t="shared" si="18"/>
        <v>-3.1805025483016065</v>
      </c>
      <c r="D27" s="218">
        <f t="shared" si="18"/>
        <v>-261644.03441357936</v>
      </c>
      <c r="E27" s="489">
        <f t="shared" si="19"/>
        <v>-0.16953591397845358</v>
      </c>
      <c r="F27" s="493">
        <f t="shared" si="19"/>
        <v>276512.9885095153</v>
      </c>
      <c r="G27" s="1222">
        <f t="shared" ref="G27:H27" si="28">G8-G42</f>
        <v>3.3469737125165322E-2</v>
      </c>
      <c r="H27" s="1065">
        <f t="shared" si="28"/>
        <v>27139</v>
      </c>
      <c r="I27" s="219">
        <f t="shared" ref="I27:AC27" si="29">I8-I42</f>
        <v>-46153.799999999814</v>
      </c>
      <c r="J27" s="220">
        <f t="shared" si="29"/>
        <v>-0.23687819265294152</v>
      </c>
      <c r="K27" s="218">
        <f t="shared" si="29"/>
        <v>-29465.120024701231</v>
      </c>
      <c r="L27" s="494">
        <f t="shared" si="29"/>
        <v>-54264.140000000014</v>
      </c>
      <c r="M27" s="220">
        <f t="shared" si="29"/>
        <v>-0.27521387586483925</v>
      </c>
      <c r="N27" s="217">
        <f t="shared" si="29"/>
        <v>-12193.656517507508</v>
      </c>
      <c r="O27" s="219">
        <f t="shared" si="29"/>
        <v>69889.839999999967</v>
      </c>
      <c r="P27" s="220">
        <f t="shared" si="29"/>
        <v>4.7672796379035542E-2</v>
      </c>
      <c r="Q27" s="218">
        <f t="shared" si="29"/>
        <v>8780.6656732394767</v>
      </c>
      <c r="R27" s="497">
        <f t="shared" si="29"/>
        <v>13.416666666666671</v>
      </c>
      <c r="S27" s="221">
        <f t="shared" si="29"/>
        <v>0.69991912295270797</v>
      </c>
      <c r="T27" s="217">
        <f t="shared" si="29"/>
        <v>113936.30185830756</v>
      </c>
      <c r="U27" s="222">
        <f t="shared" si="29"/>
        <v>-9.680945519899975E-2</v>
      </c>
      <c r="V27" s="218">
        <f t="shared" si="29"/>
        <v>-25599.907929301029</v>
      </c>
      <c r="W27" s="498">
        <f t="shared" si="29"/>
        <v>0</v>
      </c>
      <c r="X27" s="217">
        <f t="shared" si="29"/>
        <v>0</v>
      </c>
      <c r="Y27" s="501">
        <f t="shared" si="29"/>
        <v>0.22748743664382243</v>
      </c>
      <c r="Z27" s="731">
        <f t="shared" si="29"/>
        <v>347689</v>
      </c>
      <c r="AA27" s="1080">
        <f t="shared" si="29"/>
        <v>-72200</v>
      </c>
      <c r="AB27" s="737">
        <f t="shared" si="29"/>
        <v>25266</v>
      </c>
      <c r="AC27" s="115">
        <f t="shared" si="29"/>
        <v>-1.471772569193508E-3</v>
      </c>
      <c r="AD27" s="507"/>
      <c r="AE27" s="224"/>
      <c r="AF27" s="223"/>
      <c r="AG27" s="225"/>
      <c r="AH27" s="226"/>
    </row>
    <row r="28" spans="1:34">
      <c r="A28" s="396" t="s">
        <v>6</v>
      </c>
      <c r="B28" s="216">
        <f t="shared" si="18"/>
        <v>-342.13057499999996</v>
      </c>
      <c r="C28" s="492">
        <f t="shared" si="18"/>
        <v>-0.61411319241457973</v>
      </c>
      <c r="D28" s="218">
        <f t="shared" si="18"/>
        <v>-50520.02028288148</v>
      </c>
      <c r="E28" s="489">
        <f t="shared" si="19"/>
        <v>2.9397248066032056E-3</v>
      </c>
      <c r="F28" s="493">
        <f t="shared" si="19"/>
        <v>79770.717690151941</v>
      </c>
      <c r="G28" s="1222">
        <f t="shared" ref="G28:H28" si="30">G9-G43</f>
        <v>0</v>
      </c>
      <c r="H28" s="1065">
        <f t="shared" si="30"/>
        <v>0</v>
      </c>
      <c r="I28" s="219">
        <f t="shared" ref="I28:AC28" si="31">I9-I43</f>
        <v>-76871</v>
      </c>
      <c r="J28" s="220">
        <f t="shared" si="31"/>
        <v>-9.5275678433832695E-2</v>
      </c>
      <c r="K28" s="218">
        <f t="shared" si="31"/>
        <v>-13263.805983599243</v>
      </c>
      <c r="L28" s="494">
        <f t="shared" si="31"/>
        <v>-80900</v>
      </c>
      <c r="M28" s="220">
        <f t="shared" si="31"/>
        <v>-0.60935595258430286</v>
      </c>
      <c r="N28" s="217">
        <f t="shared" si="31"/>
        <v>-28503.605228013232</v>
      </c>
      <c r="O28" s="219">
        <f t="shared" si="31"/>
        <v>84958</v>
      </c>
      <c r="P28" s="220">
        <f t="shared" si="31"/>
        <v>0.29566020459138892</v>
      </c>
      <c r="Q28" s="218">
        <f t="shared" si="31"/>
        <v>46811.3625917631</v>
      </c>
      <c r="R28" s="497">
        <f t="shared" si="31"/>
        <v>-1.0833333333333321</v>
      </c>
      <c r="S28" s="221">
        <f t="shared" si="31"/>
        <v>-8.2752403302595701E-2</v>
      </c>
      <c r="T28" s="217">
        <f t="shared" si="31"/>
        <v>-11491.674390254251</v>
      </c>
      <c r="U28" s="222">
        <f t="shared" si="31"/>
        <v>-4.7490814947293514E-2</v>
      </c>
      <c r="V28" s="218">
        <f t="shared" si="31"/>
        <v>-16294.718583252892</v>
      </c>
      <c r="W28" s="498">
        <f t="shared" si="31"/>
        <v>3.7625820877131844E-3</v>
      </c>
      <c r="X28" s="217">
        <f t="shared" si="31"/>
        <v>1514</v>
      </c>
      <c r="Y28" s="501">
        <f t="shared" si="31"/>
        <v>6.0381946319787438E-4</v>
      </c>
      <c r="Z28" s="731">
        <f t="shared" si="31"/>
        <v>8022</v>
      </c>
      <c r="AA28" s="1080">
        <f t="shared" si="31"/>
        <v>0</v>
      </c>
      <c r="AB28" s="737">
        <f t="shared" si="31"/>
        <v>8022</v>
      </c>
      <c r="AC28" s="115">
        <f t="shared" si="31"/>
        <v>-3.1575244950212966E-3</v>
      </c>
      <c r="AD28" s="507"/>
      <c r="AE28" s="224"/>
      <c r="AF28" s="223"/>
      <c r="AG28" s="225"/>
      <c r="AH28" s="226"/>
    </row>
    <row r="29" spans="1:34">
      <c r="A29" s="396" t="s">
        <v>4</v>
      </c>
      <c r="B29" s="216">
        <f t="shared" si="18"/>
        <v>-1043.605425</v>
      </c>
      <c r="C29" s="492">
        <f t="shared" si="18"/>
        <v>-1.8732376057530791</v>
      </c>
      <c r="D29" s="218">
        <f t="shared" si="18"/>
        <v>-154101.88708894301</v>
      </c>
      <c r="E29" s="489">
        <f t="shared" si="19"/>
        <v>6.0394094662183706E-2</v>
      </c>
      <c r="F29" s="493">
        <f t="shared" si="19"/>
        <v>156850.9671216791</v>
      </c>
      <c r="G29" s="1222">
        <f t="shared" ref="G29:H29" si="32">G10-G44</f>
        <v>0</v>
      </c>
      <c r="H29" s="1065">
        <f t="shared" si="32"/>
        <v>0</v>
      </c>
      <c r="I29" s="219">
        <f t="shared" ref="I29:AC29" si="33">I10-I44</f>
        <v>141033</v>
      </c>
      <c r="J29" s="220">
        <f t="shared" si="33"/>
        <v>0.10153228983918683</v>
      </c>
      <c r="K29" s="218">
        <f t="shared" si="33"/>
        <v>15566.890906958841</v>
      </c>
      <c r="L29" s="494">
        <f t="shared" si="33"/>
        <v>140882.64000000001</v>
      </c>
      <c r="M29" s="220">
        <f t="shared" si="33"/>
        <v>1.303606472765849</v>
      </c>
      <c r="N29" s="217">
        <f t="shared" si="33"/>
        <v>62212.940820453689</v>
      </c>
      <c r="O29" s="219">
        <f t="shared" si="33"/>
        <v>282257.19</v>
      </c>
      <c r="P29" s="220">
        <f t="shared" si="33"/>
        <v>1.0176549084893014</v>
      </c>
      <c r="Q29" s="218">
        <f t="shared" si="33"/>
        <v>160900.49722903714</v>
      </c>
      <c r="R29" s="497">
        <f t="shared" si="33"/>
        <v>2.5833333333333357</v>
      </c>
      <c r="S29" s="221">
        <f t="shared" si="33"/>
        <v>0.12777234858225994</v>
      </c>
      <c r="T29" s="217">
        <f t="shared" si="33"/>
        <v>21327.051793995808</v>
      </c>
      <c r="U29" s="222">
        <f t="shared" si="33"/>
        <v>-0.13766634651026299</v>
      </c>
      <c r="V29" s="218">
        <f t="shared" si="33"/>
        <v>-45164.812067099265</v>
      </c>
      <c r="W29" s="498">
        <f t="shared" si="33"/>
        <v>0</v>
      </c>
      <c r="X29" s="217">
        <f t="shared" si="33"/>
        <v>0</v>
      </c>
      <c r="Y29" s="501">
        <f t="shared" si="33"/>
        <v>0.14760854893947251</v>
      </c>
      <c r="Z29" s="731">
        <f t="shared" si="33"/>
        <v>217592</v>
      </c>
      <c r="AA29" s="1080">
        <f t="shared" si="33"/>
        <v>0</v>
      </c>
      <c r="AB29" s="737">
        <f t="shared" si="33"/>
        <v>217592</v>
      </c>
      <c r="AC29" s="115">
        <f t="shared" si="33"/>
        <v>2.6037535206356321E-3</v>
      </c>
      <c r="AD29" s="507"/>
      <c r="AE29" s="224"/>
      <c r="AF29" s="223"/>
      <c r="AG29" s="225"/>
      <c r="AH29" s="226"/>
    </row>
    <row r="30" spans="1:34">
      <c r="A30" s="396" t="s">
        <v>7</v>
      </c>
      <c r="B30" s="216">
        <f t="shared" si="18"/>
        <v>-250.87999999999997</v>
      </c>
      <c r="C30" s="492">
        <f t="shared" si="18"/>
        <v>-0.45032139472764088</v>
      </c>
      <c r="D30" s="218">
        <f t="shared" si="18"/>
        <v>-37045.688443861829</v>
      </c>
      <c r="E30" s="489">
        <f t="shared" si="19"/>
        <v>2.1930977639321614E-2</v>
      </c>
      <c r="F30" s="493">
        <f t="shared" si="19"/>
        <v>57056.206535753154</v>
      </c>
      <c r="G30" s="1222">
        <f t="shared" ref="G30:H30" si="34">G11-G45</f>
        <v>0</v>
      </c>
      <c r="H30" s="1065">
        <f t="shared" si="34"/>
        <v>0</v>
      </c>
      <c r="I30" s="219">
        <f t="shared" ref="I30:AC30" si="35">I11-I45</f>
        <v>-366149.67000000004</v>
      </c>
      <c r="J30" s="220">
        <f t="shared" si="35"/>
        <v>-0.43322692997320911</v>
      </c>
      <c r="K30" s="218">
        <f t="shared" si="35"/>
        <v>-60714.095478295283</v>
      </c>
      <c r="L30" s="494">
        <f t="shared" si="35"/>
        <v>-207286.32999999996</v>
      </c>
      <c r="M30" s="220">
        <f t="shared" si="35"/>
        <v>-1.5303312852383117</v>
      </c>
      <c r="N30" s="217">
        <f t="shared" si="35"/>
        <v>-71425.877432396432</v>
      </c>
      <c r="O30" s="219">
        <f t="shared" si="35"/>
        <v>92225.63</v>
      </c>
      <c r="P30" s="220">
        <f t="shared" si="35"/>
        <v>0.39736078890219606</v>
      </c>
      <c r="Q30" s="218">
        <f t="shared" si="35"/>
        <v>62431.767908577393</v>
      </c>
      <c r="R30" s="497">
        <f t="shared" si="35"/>
        <v>-5.9166666666666679</v>
      </c>
      <c r="S30" s="221">
        <f t="shared" si="35"/>
        <v>-0.34627490830573215</v>
      </c>
      <c r="T30" s="217">
        <f t="shared" si="35"/>
        <v>-53530.907670864282</v>
      </c>
      <c r="U30" s="222">
        <f t="shared" si="35"/>
        <v>-4.1531230070338543E-2</v>
      </c>
      <c r="V30" s="218">
        <f t="shared" si="35"/>
        <v>-14169.507006486208</v>
      </c>
      <c r="W30" s="498">
        <f t="shared" si="35"/>
        <v>0</v>
      </c>
      <c r="X30" s="217">
        <f t="shared" si="35"/>
        <v>0</v>
      </c>
      <c r="Y30" s="501">
        <f t="shared" si="35"/>
        <v>-8.8040141988923681E-2</v>
      </c>
      <c r="Z30" s="731">
        <f t="shared" si="35"/>
        <v>-117397</v>
      </c>
      <c r="AA30" s="1080">
        <f t="shared" si="35"/>
        <v>0</v>
      </c>
      <c r="AB30" s="737">
        <f t="shared" si="35"/>
        <v>-117397</v>
      </c>
      <c r="AC30" s="115">
        <f t="shared" si="35"/>
        <v>-7.0544231478850312E-3</v>
      </c>
      <c r="AD30" s="507"/>
      <c r="AE30" s="224"/>
      <c r="AF30" s="223"/>
      <c r="AG30" s="225"/>
      <c r="AH30" s="226"/>
    </row>
    <row r="31" spans="1:34">
      <c r="A31" s="396" t="s">
        <v>17</v>
      </c>
      <c r="B31" s="216">
        <f t="shared" si="18"/>
        <v>-113.203175</v>
      </c>
      <c r="C31" s="492">
        <f t="shared" si="18"/>
        <v>-0.20319599670598382</v>
      </c>
      <c r="D31" s="218">
        <f t="shared" si="18"/>
        <v>-16715.918175645606</v>
      </c>
      <c r="E31" s="489">
        <f t="shared" si="19"/>
        <v>4.7141495542042555E-2</v>
      </c>
      <c r="F31" s="493">
        <f t="shared" si="19"/>
        <v>50370.657021163002</v>
      </c>
      <c r="G31" s="1222">
        <f t="shared" ref="G31:H31" si="36">G12-G46</f>
        <v>-9.8604215396441042E-2</v>
      </c>
      <c r="H31" s="1065">
        <f t="shared" si="36"/>
        <v>-13262</v>
      </c>
      <c r="I31" s="219">
        <f t="shared" ref="I31:AC31" si="37">I12-I46</f>
        <v>109236</v>
      </c>
      <c r="J31" s="220">
        <f t="shared" si="37"/>
        <v>0.11939172380805477</v>
      </c>
      <c r="K31" s="218">
        <f t="shared" si="37"/>
        <v>16933.813978008751</v>
      </c>
      <c r="L31" s="494">
        <f t="shared" si="37"/>
        <v>-30791</v>
      </c>
      <c r="M31" s="220">
        <f t="shared" si="37"/>
        <v>-0.23729298237235508</v>
      </c>
      <c r="N31" s="217">
        <f t="shared" si="37"/>
        <v>-11127.100481087999</v>
      </c>
      <c r="O31" s="219">
        <f t="shared" si="37"/>
        <v>-175351.84999999998</v>
      </c>
      <c r="P31" s="220">
        <f t="shared" si="37"/>
        <v>-1.2621359091638797</v>
      </c>
      <c r="Q31" s="218">
        <f t="shared" si="37"/>
        <v>-195722.28894793091</v>
      </c>
      <c r="R31" s="497">
        <f t="shared" si="37"/>
        <v>-2.25</v>
      </c>
      <c r="S31" s="221">
        <f t="shared" si="37"/>
        <v>-0.13055978619090486</v>
      </c>
      <c r="T31" s="217">
        <f t="shared" si="37"/>
        <v>-20258.796746983193</v>
      </c>
      <c r="U31" s="222">
        <f t="shared" si="37"/>
        <v>8.8707453358240207E-4</v>
      </c>
      <c r="V31" s="218">
        <f t="shared" si="37"/>
        <v>510.61279032546008</v>
      </c>
      <c r="W31" s="498">
        <f t="shared" si="37"/>
        <v>3.0064337682640849E-3</v>
      </c>
      <c r="X31" s="217">
        <f t="shared" si="37"/>
        <v>118</v>
      </c>
      <c r="Y31" s="501">
        <f t="shared" si="37"/>
        <v>-9.5386327173935914E-2</v>
      </c>
      <c r="Z31" s="731">
        <f t="shared" si="37"/>
        <v>-127649</v>
      </c>
      <c r="AA31" s="1080">
        <f t="shared" si="37"/>
        <v>0</v>
      </c>
      <c r="AB31" s="737">
        <f t="shared" si="37"/>
        <v>-189153</v>
      </c>
      <c r="AC31" s="115">
        <f t="shared" si="37"/>
        <v>-7.440379826127521E-3</v>
      </c>
      <c r="AD31" s="507"/>
      <c r="AE31" s="224"/>
      <c r="AF31" s="223"/>
      <c r="AG31" s="225"/>
      <c r="AH31" s="226"/>
    </row>
    <row r="32" spans="1:34">
      <c r="A32" s="396" t="s">
        <v>146</v>
      </c>
      <c r="B32" s="216">
        <f t="shared" si="18"/>
        <v>0</v>
      </c>
      <c r="C32" s="492">
        <f t="shared" si="18"/>
        <v>0</v>
      </c>
      <c r="D32" s="218">
        <f t="shared" si="18"/>
        <v>0</v>
      </c>
      <c r="E32" s="489">
        <f t="shared" si="19"/>
        <v>2.0620167760866989E-2</v>
      </c>
      <c r="F32" s="493">
        <f t="shared" si="19"/>
        <v>17721.233138177726</v>
      </c>
      <c r="G32" s="1222">
        <f t="shared" ref="G32:H32" si="38">G13-G47</f>
        <v>0</v>
      </c>
      <c r="H32" s="1065">
        <f t="shared" si="38"/>
        <v>0</v>
      </c>
      <c r="I32" s="219">
        <f t="shared" ref="I32:AC32" si="39">I13-I47</f>
        <v>-23977</v>
      </c>
      <c r="J32" s="220">
        <f t="shared" si="39"/>
        <v>-2.9038810398467965E-2</v>
      </c>
      <c r="K32" s="218">
        <f t="shared" si="39"/>
        <v>-4055.9070871437798</v>
      </c>
      <c r="L32" s="494">
        <f t="shared" si="39"/>
        <v>3720</v>
      </c>
      <c r="M32" s="220">
        <f t="shared" si="39"/>
        <v>3.0139947749905117E-2</v>
      </c>
      <c r="N32" s="217">
        <f t="shared" si="39"/>
        <v>1420.6410963930366</v>
      </c>
      <c r="O32" s="219">
        <f t="shared" si="39"/>
        <v>0</v>
      </c>
      <c r="P32" s="220">
        <f t="shared" si="39"/>
        <v>0</v>
      </c>
      <c r="Q32" s="218">
        <f t="shared" si="39"/>
        <v>0</v>
      </c>
      <c r="R32" s="497">
        <f t="shared" si="39"/>
        <v>0</v>
      </c>
      <c r="S32" s="221">
        <f t="shared" si="39"/>
        <v>0</v>
      </c>
      <c r="T32" s="217">
        <f t="shared" si="39"/>
        <v>0</v>
      </c>
      <c r="U32" s="222">
        <f t="shared" si="39"/>
        <v>-7.4551217676851106E-2</v>
      </c>
      <c r="V32" s="218">
        <f t="shared" si="39"/>
        <v>-25845.163979183271</v>
      </c>
      <c r="W32" s="498">
        <f t="shared" si="39"/>
        <v>0</v>
      </c>
      <c r="X32" s="217">
        <f t="shared" si="39"/>
        <v>0</v>
      </c>
      <c r="Y32" s="501">
        <f t="shared" si="39"/>
        <v>-8.3871266127286126E-3</v>
      </c>
      <c r="Z32" s="731">
        <f t="shared" si="39"/>
        <v>-10760</v>
      </c>
      <c r="AA32" s="1080">
        <f t="shared" si="39"/>
        <v>0</v>
      </c>
      <c r="AB32" s="737">
        <f t="shared" si="39"/>
        <v>-10760</v>
      </c>
      <c r="AC32" s="115">
        <f t="shared" si="39"/>
        <v>-8.6030201632464592E-4</v>
      </c>
      <c r="AD32" s="507"/>
      <c r="AE32" s="224"/>
      <c r="AF32" s="223"/>
      <c r="AG32" s="225"/>
      <c r="AH32" s="226"/>
    </row>
    <row r="33" spans="1:34">
      <c r="A33" s="488" t="s">
        <v>64</v>
      </c>
      <c r="B33" s="216">
        <f t="shared" si="18"/>
        <v>0</v>
      </c>
      <c r="C33" s="492">
        <f t="shared" si="18"/>
        <v>0</v>
      </c>
      <c r="D33" s="218">
        <f t="shared" si="18"/>
        <v>0</v>
      </c>
      <c r="E33" s="489">
        <f t="shared" si="19"/>
        <v>-4.2446433143974449E-3</v>
      </c>
      <c r="F33" s="493">
        <f t="shared" si="19"/>
        <v>9625.7137491615067</v>
      </c>
      <c r="G33" s="1222">
        <f t="shared" ref="G33:H33" si="40">G14-G48</f>
        <v>0</v>
      </c>
      <c r="H33" s="1065">
        <f t="shared" si="40"/>
        <v>0</v>
      </c>
      <c r="I33" s="219">
        <f t="shared" ref="I33:AC33" si="41">I14-I48</f>
        <v>0</v>
      </c>
      <c r="J33" s="220">
        <f t="shared" si="41"/>
        <v>0</v>
      </c>
      <c r="K33" s="218">
        <f t="shared" si="41"/>
        <v>0</v>
      </c>
      <c r="L33" s="494">
        <f t="shared" si="41"/>
        <v>0</v>
      </c>
      <c r="M33" s="220">
        <f t="shared" si="41"/>
        <v>0</v>
      </c>
      <c r="N33" s="217">
        <f t="shared" si="41"/>
        <v>0</v>
      </c>
      <c r="O33" s="219">
        <f t="shared" si="41"/>
        <v>96155.760000000009</v>
      </c>
      <c r="P33" s="220">
        <f t="shared" si="41"/>
        <v>0.32518650651658221</v>
      </c>
      <c r="Q33" s="218">
        <f t="shared" si="41"/>
        <v>51545.736066964615</v>
      </c>
      <c r="R33" s="497">
        <f t="shared" si="41"/>
        <v>0</v>
      </c>
      <c r="S33" s="221">
        <f t="shared" si="41"/>
        <v>0</v>
      </c>
      <c r="T33" s="217">
        <f t="shared" si="41"/>
        <v>0</v>
      </c>
      <c r="U33" s="222">
        <f t="shared" si="41"/>
        <v>0</v>
      </c>
      <c r="V33" s="218">
        <f t="shared" si="41"/>
        <v>0</v>
      </c>
      <c r="W33" s="498">
        <f t="shared" si="41"/>
        <v>0</v>
      </c>
      <c r="X33" s="217">
        <f t="shared" si="41"/>
        <v>0</v>
      </c>
      <c r="Y33" s="501">
        <f t="shared" si="41"/>
        <v>4.3573825338604974E-2</v>
      </c>
      <c r="Z33" s="731">
        <f t="shared" si="41"/>
        <v>61172</v>
      </c>
      <c r="AA33" s="1080">
        <f t="shared" si="41"/>
        <v>0</v>
      </c>
      <c r="AB33" s="737">
        <f t="shared" si="41"/>
        <v>61172</v>
      </c>
      <c r="AC33" s="115">
        <f t="shared" si="41"/>
        <v>2.1283273634804855E-3</v>
      </c>
      <c r="AD33" s="507"/>
      <c r="AE33" s="224"/>
      <c r="AF33" s="223"/>
      <c r="AG33" s="225"/>
      <c r="AH33" s="226"/>
    </row>
    <row r="34" spans="1:34" s="109" customFormat="1" ht="15.75" thickBot="1">
      <c r="A34" s="511" t="s">
        <v>2</v>
      </c>
      <c r="B34" s="512">
        <f>SUM(B24:B33)</f>
        <v>-8058.2821249999997</v>
      </c>
      <c r="C34" s="513">
        <f>SUM(C24:C33)</f>
        <v>-14.464352860486365</v>
      </c>
      <c r="D34" s="514">
        <f>SUM(D24:D33)</f>
        <v>-1189909.9529475882</v>
      </c>
      <c r="E34" s="515">
        <f t="shared" si="19"/>
        <v>-0.12577041695457858</v>
      </c>
      <c r="F34" s="516">
        <f t="shared" si="19"/>
        <v>1318529.2317842394</v>
      </c>
      <c r="G34" s="1221">
        <f t="shared" ref="G34:H34" si="42">G15-G49</f>
        <v>2.947919584293146E-2</v>
      </c>
      <c r="H34" s="514">
        <f t="shared" si="42"/>
        <v>162378</v>
      </c>
      <c r="I34" s="512">
        <f t="shared" ref="I34:AC34" si="43">SUM(I24:I33)</f>
        <v>101932.22999999986</v>
      </c>
      <c r="J34" s="513">
        <f t="shared" si="43"/>
        <v>-0.50673846831638691</v>
      </c>
      <c r="K34" s="514">
        <f t="shared" si="43"/>
        <v>-58171.606921242776</v>
      </c>
      <c r="L34" s="518">
        <f t="shared" si="43"/>
        <v>-524695.1399999999</v>
      </c>
      <c r="M34" s="513">
        <f t="shared" si="43"/>
        <v>-2.4796240922618025</v>
      </c>
      <c r="N34" s="516">
        <f t="shared" si="43"/>
        <v>-108489.86178679478</v>
      </c>
      <c r="O34" s="512">
        <f t="shared" si="43"/>
        <v>57319.679999999877</v>
      </c>
      <c r="P34" s="513">
        <f t="shared" si="43"/>
        <v>-3.0449441064234124</v>
      </c>
      <c r="Q34" s="514">
        <f t="shared" si="43"/>
        <v>-461648.2740464923</v>
      </c>
      <c r="R34" s="519">
        <f t="shared" si="43"/>
        <v>4.7500000000000107</v>
      </c>
      <c r="S34" s="513">
        <f t="shared" si="43"/>
        <v>5.993136165703411E-2</v>
      </c>
      <c r="T34" s="516">
        <f t="shared" si="43"/>
        <v>23927.380258750432</v>
      </c>
      <c r="U34" s="520">
        <f t="shared" si="43"/>
        <v>-3.262533863016355E-2</v>
      </c>
      <c r="V34" s="514">
        <f t="shared" si="43"/>
        <v>10613.856348979323</v>
      </c>
      <c r="W34" s="515">
        <f t="shared" si="43"/>
        <v>-0.57990953126399569</v>
      </c>
      <c r="X34" s="516">
        <f t="shared" si="43"/>
        <v>-20952</v>
      </c>
      <c r="Y34" s="522">
        <f t="shared" si="43"/>
        <v>1.0272021463256977</v>
      </c>
      <c r="Z34" s="521">
        <f t="shared" si="43"/>
        <v>1555003</v>
      </c>
      <c r="AA34" s="521">
        <f t="shared" si="43"/>
        <v>-119398</v>
      </c>
      <c r="AB34" s="521">
        <f t="shared" si="43"/>
        <v>-443121</v>
      </c>
      <c r="AC34" s="523">
        <f t="shared" si="43"/>
        <v>1.5612511283791264E-17</v>
      </c>
      <c r="AD34" s="520"/>
      <c r="AE34" s="513"/>
      <c r="AF34" s="513"/>
      <c r="AG34" s="513"/>
      <c r="AH34" s="524"/>
    </row>
    <row r="35" spans="1:34">
      <c r="F35" s="110"/>
      <c r="I35" s="110"/>
      <c r="L35" s="234"/>
      <c r="M35" s="234"/>
      <c r="N35" s="234"/>
      <c r="O35" s="234"/>
      <c r="P35" s="234"/>
      <c r="X35" s="112"/>
    </row>
    <row r="36" spans="1:34">
      <c r="D36" s="112"/>
      <c r="E36" s="112"/>
      <c r="F36" s="112"/>
      <c r="G36" s="112"/>
      <c r="H36" s="112"/>
      <c r="I36" s="234"/>
      <c r="J36" s="234"/>
      <c r="K36" s="234"/>
      <c r="L36" s="234"/>
      <c r="T36" s="112"/>
      <c r="U36" s="112"/>
      <c r="V36" s="112"/>
    </row>
    <row r="37" spans="1:34" ht="15.75" thickBot="1">
      <c r="A37" s="106" t="s">
        <v>408</v>
      </c>
      <c r="I37" s="234"/>
      <c r="J37" s="234"/>
      <c r="K37" s="234"/>
      <c r="L37" s="234"/>
      <c r="T37" s="112"/>
      <c r="U37" s="112"/>
      <c r="V37" s="112"/>
    </row>
    <row r="38" spans="1:34" s="109" customFormat="1">
      <c r="A38" s="266" t="s">
        <v>2</v>
      </c>
      <c r="B38" s="454">
        <v>8058.2821250000015</v>
      </c>
      <c r="C38" s="491">
        <v>14.464352860486354</v>
      </c>
      <c r="D38" s="453">
        <v>1189909.9529475875</v>
      </c>
      <c r="E38" s="624">
        <v>16.092773706213134</v>
      </c>
      <c r="F38" s="456">
        <v>6489727.6397333108</v>
      </c>
      <c r="G38" s="1208">
        <v>10.91</v>
      </c>
      <c r="H38" s="456">
        <v>1878726</v>
      </c>
      <c r="I38" s="496">
        <v>16037980.99</v>
      </c>
      <c r="J38" s="491">
        <v>18.495852626964044</v>
      </c>
      <c r="K38" s="453">
        <v>2601912.7317555374</v>
      </c>
      <c r="L38" s="455">
        <v>4478451.3000000007</v>
      </c>
      <c r="M38" s="491">
        <v>34.513496326405466</v>
      </c>
      <c r="N38" s="455">
        <v>1618400.7539462561</v>
      </c>
      <c r="O38" s="496">
        <v>4038732.5200000005</v>
      </c>
      <c r="P38" s="491">
        <v>20.693080877873403</v>
      </c>
      <c r="Q38" s="453">
        <v>3234454.2723710267</v>
      </c>
      <c r="R38" s="508">
        <v>313.91666666666669</v>
      </c>
      <c r="S38" s="491">
        <v>17.915061587482757</v>
      </c>
      <c r="T38" s="455">
        <v>2800232.9780377611</v>
      </c>
      <c r="U38" s="186">
        <v>12.152141570589869</v>
      </c>
      <c r="V38" s="453">
        <v>4273770.5187646039</v>
      </c>
      <c r="W38" s="508">
        <v>9.0182342127490411</v>
      </c>
      <c r="X38" s="455">
        <v>352401.20056093944</v>
      </c>
      <c r="Y38" s="509">
        <v>16.390228078399318</v>
      </c>
      <c r="Z38" s="500">
        <v>22560810</v>
      </c>
      <c r="AA38" s="500">
        <v>144398</v>
      </c>
      <c r="AB38" s="500">
        <v>24583934</v>
      </c>
      <c r="AC38" s="510">
        <v>1</v>
      </c>
      <c r="AD38" s="509">
        <v>10.793733629905164</v>
      </c>
      <c r="AE38" s="894">
        <v>9.0182342127490411</v>
      </c>
      <c r="AF38" s="894">
        <v>9.9302349395127507</v>
      </c>
      <c r="AG38" s="894">
        <v>0.72145873701992336</v>
      </c>
      <c r="AH38" s="506">
        <v>10.651693676532673</v>
      </c>
    </row>
    <row r="39" spans="1:34">
      <c r="A39" s="396" t="s">
        <v>0</v>
      </c>
      <c r="B39" s="216">
        <v>1825.8925750000001</v>
      </c>
      <c r="C39" s="492">
        <v>3.2774174545473684</v>
      </c>
      <c r="D39" s="218">
        <v>269616.73894057173</v>
      </c>
      <c r="E39" s="1209">
        <v>3.242</v>
      </c>
      <c r="F39" s="1210">
        <v>1307281</v>
      </c>
      <c r="G39" s="1066">
        <v>0</v>
      </c>
      <c r="H39" s="1065"/>
      <c r="I39" s="219">
        <v>3346734</v>
      </c>
      <c r="J39" s="220">
        <v>3.8596316384366713</v>
      </c>
      <c r="K39" s="218">
        <v>542955.48858853825</v>
      </c>
      <c r="L39" s="494">
        <v>1369503</v>
      </c>
      <c r="M39" s="220">
        <v>10.554170089892741</v>
      </c>
      <c r="N39" s="217">
        <v>494904.27365631051</v>
      </c>
      <c r="O39" s="219">
        <v>193696</v>
      </c>
      <c r="P39" s="220">
        <v>0.99243190131357506</v>
      </c>
      <c r="Q39" s="218">
        <v>155123.13619154415</v>
      </c>
      <c r="R39" s="497">
        <v>76.666666666666671</v>
      </c>
      <c r="S39" s="221">
        <v>4.3753269605744993</v>
      </c>
      <c r="T39" s="217">
        <v>683890.18842440681</v>
      </c>
      <c r="U39" s="222">
        <v>2.3851213325904848</v>
      </c>
      <c r="V39" s="218">
        <v>838820.15163249662</v>
      </c>
      <c r="W39" s="498">
        <v>2.2677426910546599</v>
      </c>
      <c r="X39" s="217">
        <v>88615</v>
      </c>
      <c r="Y39" s="501">
        <v>3.1829072448396825</v>
      </c>
      <c r="Z39" s="731">
        <v>4381206</v>
      </c>
      <c r="AA39" s="1080">
        <v>48132</v>
      </c>
      <c r="AB39" s="737">
        <v>4429338</v>
      </c>
      <c r="AC39" s="634">
        <v>0.1941954211750376</v>
      </c>
      <c r="AD39" s="507">
        <v>1.8656492509402876</v>
      </c>
      <c r="AE39" s="224">
        <v>0</v>
      </c>
      <c r="AF39" s="223">
        <v>1.7163973108650648</v>
      </c>
      <c r="AG39" s="225">
        <v>0</v>
      </c>
      <c r="AH39" s="226">
        <v>1.7163973108650648</v>
      </c>
    </row>
    <row r="40" spans="1:34">
      <c r="A40" s="396" t="s">
        <v>1</v>
      </c>
      <c r="B40" s="216">
        <v>857.36922500000014</v>
      </c>
      <c r="C40" s="492">
        <v>1.5389497177876144</v>
      </c>
      <c r="D40" s="218">
        <v>126601.69479713523</v>
      </c>
      <c r="E40" s="1209">
        <v>1.175</v>
      </c>
      <c r="F40" s="1210">
        <v>473858</v>
      </c>
      <c r="G40" s="1066">
        <v>0</v>
      </c>
      <c r="H40" s="1065"/>
      <c r="I40" s="219">
        <v>2437606</v>
      </c>
      <c r="J40" s="220">
        <v>2.811176878605548</v>
      </c>
      <c r="K40" s="218">
        <v>395463.6241530854</v>
      </c>
      <c r="L40" s="494">
        <v>558185.9</v>
      </c>
      <c r="M40" s="220">
        <v>4.3016984485465608</v>
      </c>
      <c r="N40" s="217">
        <v>201714.48138828026</v>
      </c>
      <c r="O40" s="219">
        <v>54021.740000000005</v>
      </c>
      <c r="P40" s="220">
        <v>0.27678887607626185</v>
      </c>
      <c r="Q40" s="218">
        <v>43263.78309993077</v>
      </c>
      <c r="R40" s="497">
        <v>19.5</v>
      </c>
      <c r="S40" s="221">
        <v>1.1128549008417747</v>
      </c>
      <c r="T40" s="217">
        <v>173945.98270794694</v>
      </c>
      <c r="U40" s="222">
        <v>0.49692072105470603</v>
      </c>
      <c r="V40" s="218">
        <v>174761.38798009127</v>
      </c>
      <c r="W40" s="498">
        <v>0</v>
      </c>
      <c r="X40" s="217"/>
      <c r="Y40" s="501">
        <v>1.1548368194881415</v>
      </c>
      <c r="Z40" s="731">
        <v>1589609</v>
      </c>
      <c r="AA40" s="1080"/>
      <c r="AB40" s="737">
        <v>1589609</v>
      </c>
      <c r="AC40" s="634">
        <v>7.0458862070998343E-2</v>
      </c>
      <c r="AD40" s="507">
        <v>3.5912250839895115</v>
      </c>
      <c r="AE40" s="224">
        <v>0</v>
      </c>
      <c r="AF40" s="223">
        <v>3.3039270772703508</v>
      </c>
      <c r="AG40" s="225">
        <v>0</v>
      </c>
      <c r="AH40" s="226">
        <v>3.3039270772703508</v>
      </c>
    </row>
    <row r="41" spans="1:34">
      <c r="A41" s="396" t="s">
        <v>3</v>
      </c>
      <c r="B41" s="216">
        <v>1853.30115</v>
      </c>
      <c r="C41" s="492">
        <v>3.326614950248489</v>
      </c>
      <c r="D41" s="218">
        <v>273663.9708049699</v>
      </c>
      <c r="E41" s="1209">
        <v>3.996</v>
      </c>
      <c r="F41" s="1210">
        <v>1611480</v>
      </c>
      <c r="G41" s="1066">
        <v>9.099761801348361</v>
      </c>
      <c r="H41" s="1065">
        <v>1566999</v>
      </c>
      <c r="I41" s="219">
        <v>3001993.81</v>
      </c>
      <c r="J41" s="220">
        <v>3.4620589169820621</v>
      </c>
      <c r="K41" s="218">
        <v>487026.75977484829</v>
      </c>
      <c r="L41" s="494">
        <v>1200763</v>
      </c>
      <c r="M41" s="220">
        <v>9.2537635475423397</v>
      </c>
      <c r="N41" s="217">
        <v>433925.84050445474</v>
      </c>
      <c r="O41" s="219">
        <v>2419331.98</v>
      </c>
      <c r="P41" s="220">
        <v>12.395827672332604</v>
      </c>
      <c r="Q41" s="218">
        <v>1937543.1822345231</v>
      </c>
      <c r="R41" s="497">
        <v>47.75</v>
      </c>
      <c r="S41" s="221">
        <v>2.7250677700099866</v>
      </c>
      <c r="T41" s="217">
        <v>425944.64996433159</v>
      </c>
      <c r="U41" s="222">
        <v>1.6773953519544993</v>
      </c>
      <c r="V41" s="218">
        <v>589920.94207045506</v>
      </c>
      <c r="W41" s="498">
        <v>0</v>
      </c>
      <c r="X41" s="217"/>
      <c r="Y41" s="501">
        <v>4.1842292261971652</v>
      </c>
      <c r="Z41" s="731">
        <v>5759505</v>
      </c>
      <c r="AA41" s="1080">
        <v>24066</v>
      </c>
      <c r="AB41" s="737">
        <v>7350570</v>
      </c>
      <c r="AC41" s="634">
        <v>0.25528804151978585</v>
      </c>
      <c r="AD41" s="507">
        <v>0.37589042574084264</v>
      </c>
      <c r="AE41" s="224">
        <v>6.2154685810368999</v>
      </c>
      <c r="AF41" s="223">
        <v>0.34581919168157527</v>
      </c>
      <c r="AG41" s="225">
        <v>0.49723748648295196</v>
      </c>
      <c r="AH41" s="226">
        <v>0.84305667816452723</v>
      </c>
    </row>
    <row r="42" spans="1:34">
      <c r="A42" s="396" t="s">
        <v>5</v>
      </c>
      <c r="B42" s="216">
        <v>1771.8999999999999</v>
      </c>
      <c r="C42" s="492">
        <v>3.1805025483016065</v>
      </c>
      <c r="D42" s="218">
        <v>261644.03441357936</v>
      </c>
      <c r="E42" s="1209">
        <v>4.1929999999999996</v>
      </c>
      <c r="F42" s="1210">
        <v>1691032</v>
      </c>
      <c r="G42" s="1066">
        <v>1.4530766753640498</v>
      </c>
      <c r="H42" s="1065">
        <v>250223</v>
      </c>
      <c r="I42" s="219">
        <v>4794113.8</v>
      </c>
      <c r="J42" s="220">
        <v>5.5288269999186834</v>
      </c>
      <c r="K42" s="218">
        <v>777770.32791612751</v>
      </c>
      <c r="L42" s="494">
        <v>415711.14</v>
      </c>
      <c r="M42" s="220">
        <v>3.2037068044562251</v>
      </c>
      <c r="N42" s="217">
        <v>150227.65177771557</v>
      </c>
      <c r="O42" s="219">
        <v>310952.41000000003</v>
      </c>
      <c r="P42" s="220">
        <v>1.5932135484178216</v>
      </c>
      <c r="Q42" s="218">
        <v>249028.95798322573</v>
      </c>
      <c r="R42" s="497">
        <v>85.833333333333329</v>
      </c>
      <c r="S42" s="221">
        <v>4.8984638797736233</v>
      </c>
      <c r="T42" s="217">
        <v>765659.6674751509</v>
      </c>
      <c r="U42" s="222">
        <v>4.7315862507377124</v>
      </c>
      <c r="V42" s="218">
        <v>1664045.2802438191</v>
      </c>
      <c r="W42" s="498">
        <v>0</v>
      </c>
      <c r="X42" s="217"/>
      <c r="Y42" s="501">
        <v>4.038860532971901</v>
      </c>
      <c r="Z42" s="731">
        <v>5559408</v>
      </c>
      <c r="AA42" s="1080">
        <v>72200</v>
      </c>
      <c r="AB42" s="737">
        <v>5881831</v>
      </c>
      <c r="AC42" s="634">
        <v>0.24641881209052335</v>
      </c>
      <c r="AD42" s="507">
        <v>1.6389632282759712</v>
      </c>
      <c r="AE42" s="224">
        <v>0</v>
      </c>
      <c r="AF42" s="223">
        <v>1.5078461700138936</v>
      </c>
      <c r="AG42" s="225">
        <v>0</v>
      </c>
      <c r="AH42" s="226">
        <v>1.5078461700138936</v>
      </c>
    </row>
    <row r="43" spans="1:34">
      <c r="A43" s="396" t="s">
        <v>6</v>
      </c>
      <c r="B43" s="216">
        <v>342.13057499999996</v>
      </c>
      <c r="C43" s="492">
        <v>0.61411319241457973</v>
      </c>
      <c r="D43" s="218">
        <v>50520.02028288148</v>
      </c>
      <c r="E43" s="1209">
        <v>0.91400000000000003</v>
      </c>
      <c r="F43" s="1210">
        <v>368629</v>
      </c>
      <c r="G43" s="1066">
        <v>0</v>
      </c>
      <c r="H43" s="1065"/>
      <c r="I43" s="219">
        <v>248121</v>
      </c>
      <c r="J43" s="220">
        <v>0.28614633304007586</v>
      </c>
      <c r="K43" s="218">
        <v>40253.769431355067</v>
      </c>
      <c r="L43" s="494">
        <v>116559</v>
      </c>
      <c r="M43" s="220">
        <v>0.89827003774932079</v>
      </c>
      <c r="N43" s="217">
        <v>42121.519436690462</v>
      </c>
      <c r="O43" s="219">
        <v>86356</v>
      </c>
      <c r="P43" s="220">
        <v>0.44245853951467812</v>
      </c>
      <c r="Q43" s="218">
        <v>69158.958104230274</v>
      </c>
      <c r="R43" s="497">
        <v>32.666666666666664</v>
      </c>
      <c r="S43" s="221">
        <v>1.8642697484186992</v>
      </c>
      <c r="T43" s="217">
        <v>291396.68898083415</v>
      </c>
      <c r="U43" s="222">
        <v>0.2709547437635908</v>
      </c>
      <c r="V43" s="218">
        <v>95291.713735362791</v>
      </c>
      <c r="W43" s="498">
        <v>6.7504915216943813</v>
      </c>
      <c r="X43" s="217">
        <v>263786</v>
      </c>
      <c r="Y43" s="501">
        <v>0.88716044059419663</v>
      </c>
      <c r="Z43" s="731">
        <v>1221158</v>
      </c>
      <c r="AA43" s="1080"/>
      <c r="AB43" s="737">
        <v>1221158</v>
      </c>
      <c r="AC43" s="634">
        <v>5.4127400567621463E-2</v>
      </c>
      <c r="AD43" s="507">
        <v>0.27479187975290087</v>
      </c>
      <c r="AE43" s="224">
        <v>0</v>
      </c>
      <c r="AF43" s="223">
        <v>0.25280852937266884</v>
      </c>
      <c r="AG43" s="225">
        <v>0</v>
      </c>
      <c r="AH43" s="226">
        <v>0.25280852937266884</v>
      </c>
    </row>
    <row r="44" spans="1:34">
      <c r="A44" s="396" t="s">
        <v>4</v>
      </c>
      <c r="B44" s="216">
        <v>1043.605425</v>
      </c>
      <c r="C44" s="492">
        <v>1.8732376057530791</v>
      </c>
      <c r="D44" s="218">
        <v>154101.88708894301</v>
      </c>
      <c r="E44" s="1209">
        <v>1.4830000000000001</v>
      </c>
      <c r="F44" s="1210">
        <v>597896</v>
      </c>
      <c r="G44" s="1066">
        <v>0</v>
      </c>
      <c r="H44" s="1065"/>
      <c r="I44" s="219">
        <v>1438968</v>
      </c>
      <c r="J44" s="220">
        <v>1.6594944263565434</v>
      </c>
      <c r="K44" s="218">
        <v>233450.15573489608</v>
      </c>
      <c r="L44" s="494">
        <v>409933.36</v>
      </c>
      <c r="M44" s="220">
        <v>3.1591799411620372</v>
      </c>
      <c r="N44" s="217">
        <v>148139.70599428468</v>
      </c>
      <c r="O44" s="219">
        <v>243496.81</v>
      </c>
      <c r="P44" s="220">
        <v>1.2475941790852176</v>
      </c>
      <c r="Q44" s="218">
        <v>195006.55057325165</v>
      </c>
      <c r="R44" s="497">
        <v>27.083333333333332</v>
      </c>
      <c r="S44" s="221">
        <v>1.545631806724687</v>
      </c>
      <c r="T44" s="217">
        <v>241591.64264992627</v>
      </c>
      <c r="U44" s="222">
        <v>1.9214152510483689</v>
      </c>
      <c r="V44" s="218">
        <v>675739.9760803323</v>
      </c>
      <c r="W44" s="498">
        <v>0</v>
      </c>
      <c r="X44" s="217"/>
      <c r="Y44" s="501">
        <v>1.6316452905373109</v>
      </c>
      <c r="Z44" s="731">
        <v>2245926</v>
      </c>
      <c r="AA44" s="1080"/>
      <c r="AB44" s="737">
        <v>2245926</v>
      </c>
      <c r="AC44" s="634">
        <v>9.9549883182385737E-2</v>
      </c>
      <c r="AD44" s="507">
        <v>0.1390166904084025</v>
      </c>
      <c r="AE44" s="224">
        <v>0</v>
      </c>
      <c r="AF44" s="223">
        <v>0.12789535517573031</v>
      </c>
      <c r="AG44" s="225">
        <v>0</v>
      </c>
      <c r="AH44" s="226">
        <v>0.12789535517573031</v>
      </c>
    </row>
    <row r="45" spans="1:34">
      <c r="A45" s="396" t="s">
        <v>7</v>
      </c>
      <c r="B45" s="216">
        <v>250.87999999999997</v>
      </c>
      <c r="C45" s="492">
        <v>0.45032139472764088</v>
      </c>
      <c r="D45" s="218">
        <v>37045.688443861829</v>
      </c>
      <c r="E45" s="1209">
        <v>0.54200000000000004</v>
      </c>
      <c r="F45" s="1210">
        <v>218716</v>
      </c>
      <c r="G45" s="1066">
        <v>0</v>
      </c>
      <c r="H45" s="1065"/>
      <c r="I45" s="219">
        <v>649594.67000000004</v>
      </c>
      <c r="J45" s="220">
        <v>0.74914712089213809</v>
      </c>
      <c r="K45" s="218">
        <v>105386.62213201294</v>
      </c>
      <c r="L45" s="494">
        <v>377005.32999999996</v>
      </c>
      <c r="M45" s="220">
        <v>2.9054177885087813</v>
      </c>
      <c r="N45" s="217">
        <v>136240.33609872166</v>
      </c>
      <c r="O45" s="219">
        <v>0</v>
      </c>
      <c r="P45" s="220">
        <v>0</v>
      </c>
      <c r="Q45" s="218">
        <v>0</v>
      </c>
      <c r="R45" s="497">
        <v>18.916666666666668</v>
      </c>
      <c r="S45" s="221">
        <v>1.0795643696200123</v>
      </c>
      <c r="T45" s="217">
        <v>168742.47040471778</v>
      </c>
      <c r="U45" s="222">
        <v>0.28106818587083077</v>
      </c>
      <c r="V45" s="218">
        <v>98848.496749293452</v>
      </c>
      <c r="W45" s="498">
        <v>0</v>
      </c>
      <c r="X45" s="217"/>
      <c r="Y45" s="501">
        <v>0.55575044890612668</v>
      </c>
      <c r="Z45" s="731">
        <v>764979</v>
      </c>
      <c r="AA45" s="1080"/>
      <c r="AB45" s="737">
        <v>764979</v>
      </c>
      <c r="AC45" s="634">
        <v>3.3907426196133912E-2</v>
      </c>
      <c r="AD45" s="507">
        <v>0.21413793715200302</v>
      </c>
      <c r="AE45" s="224">
        <v>0</v>
      </c>
      <c r="AF45" s="223">
        <v>0.19700690217984279</v>
      </c>
      <c r="AG45" s="225">
        <v>0</v>
      </c>
      <c r="AH45" s="226">
        <v>0.19700690217984279</v>
      </c>
    </row>
    <row r="46" spans="1:34">
      <c r="A46" s="396" t="s">
        <v>17</v>
      </c>
      <c r="B46" s="216">
        <v>113.203175</v>
      </c>
      <c r="C46" s="492">
        <v>0.20319599670598382</v>
      </c>
      <c r="D46" s="218">
        <v>16715.918175645606</v>
      </c>
      <c r="E46" s="1209">
        <v>0.31900000000000001</v>
      </c>
      <c r="F46" s="1210">
        <v>128679</v>
      </c>
      <c r="G46" s="1066">
        <v>0.35716152328758954</v>
      </c>
      <c r="H46" s="1065">
        <v>61504</v>
      </c>
      <c r="I46" s="219">
        <v>61008</v>
      </c>
      <c r="J46" s="220">
        <v>7.0357670193610972E-2</v>
      </c>
      <c r="K46" s="218">
        <v>9897.5982100189412</v>
      </c>
      <c r="L46" s="494">
        <v>30791</v>
      </c>
      <c r="M46" s="220">
        <v>0.23729298237235508</v>
      </c>
      <c r="N46" s="217">
        <v>11127.100481087999</v>
      </c>
      <c r="O46" s="219">
        <v>621554.6</v>
      </c>
      <c r="P46" s="220">
        <v>3.1846326896177444</v>
      </c>
      <c r="Q46" s="218">
        <v>497777.43921547558</v>
      </c>
      <c r="R46" s="497">
        <v>5.5</v>
      </c>
      <c r="S46" s="221">
        <v>0.31388215151947491</v>
      </c>
      <c r="T46" s="217">
        <v>49061.687430446567</v>
      </c>
      <c r="U46" s="222">
        <v>0.10810536800793687</v>
      </c>
      <c r="V46" s="218">
        <v>38019.433202677232</v>
      </c>
      <c r="W46" s="498">
        <v>0</v>
      </c>
      <c r="X46" s="217"/>
      <c r="Y46" s="501">
        <v>0.54579679409931126</v>
      </c>
      <c r="Z46" s="731">
        <v>751278</v>
      </c>
      <c r="AA46" s="1080"/>
      <c r="AB46" s="737">
        <v>812782</v>
      </c>
      <c r="AC46" s="634">
        <v>3.3300134170714618E-2</v>
      </c>
      <c r="AD46" s="507">
        <v>0</v>
      </c>
      <c r="AE46" s="224">
        <v>0</v>
      </c>
      <c r="AF46" s="223">
        <v>0</v>
      </c>
      <c r="AG46" s="225">
        <v>0</v>
      </c>
      <c r="AH46" s="226">
        <v>0</v>
      </c>
    </row>
    <row r="47" spans="1:34">
      <c r="A47" s="396" t="s">
        <v>146</v>
      </c>
      <c r="B47" s="216">
        <v>0</v>
      </c>
      <c r="C47" s="492">
        <v>0</v>
      </c>
      <c r="D47" s="218">
        <v>0</v>
      </c>
      <c r="E47" s="1209">
        <v>9.0999999999999998E-2</v>
      </c>
      <c r="F47" s="1210">
        <v>36863</v>
      </c>
      <c r="G47" s="1066">
        <v>0</v>
      </c>
      <c r="H47" s="1065"/>
      <c r="I47" s="219">
        <v>59842</v>
      </c>
      <c r="J47" s="220">
        <v>6.90129769821346E-2</v>
      </c>
      <c r="K47" s="218">
        <v>9708.4328626402039</v>
      </c>
      <c r="L47" s="494">
        <v>0</v>
      </c>
      <c r="M47" s="220">
        <v>0</v>
      </c>
      <c r="N47" s="217">
        <v>0</v>
      </c>
      <c r="O47" s="219">
        <v>0</v>
      </c>
      <c r="P47" s="220">
        <v>0</v>
      </c>
      <c r="Q47" s="218">
        <v>0</v>
      </c>
      <c r="R47" s="497"/>
      <c r="S47" s="221">
        <v>0</v>
      </c>
      <c r="T47" s="217">
        <v>0</v>
      </c>
      <c r="U47" s="222">
        <v>0.27957436556174414</v>
      </c>
      <c r="V47" s="218">
        <v>98323.137070077981</v>
      </c>
      <c r="W47" s="498">
        <v>0</v>
      </c>
      <c r="X47" s="217"/>
      <c r="Y47" s="501">
        <v>0.10526493053306461</v>
      </c>
      <c r="Z47" s="731">
        <v>144895</v>
      </c>
      <c r="AA47" s="1080"/>
      <c r="AB47" s="737">
        <v>144895</v>
      </c>
      <c r="AC47" s="634">
        <v>6.4224201170082103E-3</v>
      </c>
      <c r="AD47" s="507">
        <v>10.855061657976499</v>
      </c>
      <c r="AE47" s="224">
        <v>8.0598080722868648</v>
      </c>
      <c r="AF47" s="223">
        <v>9.9866567253383796</v>
      </c>
      <c r="AG47" s="225">
        <v>0.64478464578294914</v>
      </c>
      <c r="AH47" s="226">
        <v>10.631441371121328</v>
      </c>
    </row>
    <row r="48" spans="1:34">
      <c r="A48" s="488" t="s">
        <v>64</v>
      </c>
      <c r="B48" s="216">
        <v>0</v>
      </c>
      <c r="C48" s="492">
        <v>0</v>
      </c>
      <c r="D48" s="218">
        <v>0</v>
      </c>
      <c r="E48" s="1209">
        <v>0.13700000000000001</v>
      </c>
      <c r="F48" s="1210">
        <v>55294</v>
      </c>
      <c r="G48" s="1066">
        <v>0</v>
      </c>
      <c r="H48" s="1065"/>
      <c r="I48" s="219">
        <v>0</v>
      </c>
      <c r="J48" s="220">
        <v>0</v>
      </c>
      <c r="K48" s="218">
        <v>0</v>
      </c>
      <c r="L48" s="494">
        <v>0</v>
      </c>
      <c r="M48" s="220">
        <v>0</v>
      </c>
      <c r="N48" s="217">
        <v>0</v>
      </c>
      <c r="O48" s="219">
        <v>109323</v>
      </c>
      <c r="P48" s="220">
        <v>0.56013357398864183</v>
      </c>
      <c r="Q48" s="218">
        <v>87552.280986020269</v>
      </c>
      <c r="R48" s="497"/>
      <c r="S48" s="221">
        <v>0</v>
      </c>
      <c r="T48" s="217">
        <v>0</v>
      </c>
      <c r="U48" s="222">
        <v>0</v>
      </c>
      <c r="V48" s="218">
        <v>0</v>
      </c>
      <c r="W48" s="498">
        <v>0</v>
      </c>
      <c r="X48" s="217"/>
      <c r="Y48" s="501">
        <v>0.10377635023241759</v>
      </c>
      <c r="Z48" s="731">
        <v>142846</v>
      </c>
      <c r="AA48" s="1080"/>
      <c r="AB48" s="737">
        <v>142846</v>
      </c>
      <c r="AC48" s="634">
        <v>6.3315989097909161E-3</v>
      </c>
      <c r="AD48" s="507">
        <v>0</v>
      </c>
      <c r="AE48" s="224">
        <v>0</v>
      </c>
      <c r="AF48" s="223">
        <v>0</v>
      </c>
      <c r="AG48" s="225">
        <v>0</v>
      </c>
      <c r="AH48" s="226">
        <v>0</v>
      </c>
    </row>
    <row r="49" spans="1:34" s="109" customFormat="1" ht="15.75" thickBot="1">
      <c r="A49" s="511" t="s">
        <v>2</v>
      </c>
      <c r="B49" s="512">
        <v>8058.2821249999997</v>
      </c>
      <c r="C49" s="513">
        <v>14.464352860486365</v>
      </c>
      <c r="D49" s="514">
        <v>1189909.9529475882</v>
      </c>
      <c r="E49" s="789">
        <v>16.093</v>
      </c>
      <c r="F49" s="514">
        <v>6489728</v>
      </c>
      <c r="G49" s="518">
        <v>10.91</v>
      </c>
      <c r="H49" s="1067">
        <v>1878726</v>
      </c>
      <c r="I49" s="512">
        <v>16037981.279999999</v>
      </c>
      <c r="J49" s="513">
        <v>18.495852961407472</v>
      </c>
      <c r="K49" s="514">
        <v>2601912.7788035232</v>
      </c>
      <c r="L49" s="518">
        <v>4478451.7299999995</v>
      </c>
      <c r="M49" s="513">
        <v>34.513499640230357</v>
      </c>
      <c r="N49" s="516">
        <v>1618400.9093375462</v>
      </c>
      <c r="O49" s="512">
        <v>4038732.54</v>
      </c>
      <c r="P49" s="513">
        <v>20.693080980346544</v>
      </c>
      <c r="Q49" s="514">
        <v>3234454.288388202</v>
      </c>
      <c r="R49" s="515">
        <v>313.91666666666669</v>
      </c>
      <c r="S49" s="513">
        <v>17.915061587482757</v>
      </c>
      <c r="T49" s="516">
        <v>2800232.9780377606</v>
      </c>
      <c r="U49" s="520">
        <v>12.152141570589874</v>
      </c>
      <c r="V49" s="514">
        <v>4273770.5187646067</v>
      </c>
      <c r="W49" s="515">
        <v>9.0182342127490411</v>
      </c>
      <c r="X49" s="516">
        <v>352401</v>
      </c>
      <c r="Y49" s="525">
        <v>16.390228078399318</v>
      </c>
      <c r="Z49" s="521">
        <v>22560810</v>
      </c>
      <c r="AA49" s="521">
        <v>144398</v>
      </c>
      <c r="AB49" s="521">
        <v>24583934</v>
      </c>
      <c r="AC49" s="635">
        <v>1.0000000000000002</v>
      </c>
      <c r="AD49" s="789">
        <v>18.954736154236418</v>
      </c>
      <c r="AE49" s="895">
        <v>14.275276653323765</v>
      </c>
      <c r="AF49" s="895">
        <v>17.438357261897508</v>
      </c>
      <c r="AG49" s="895">
        <v>1.1420221322659012</v>
      </c>
      <c r="AH49" s="524">
        <v>18.580379394163408</v>
      </c>
    </row>
    <row r="50" spans="1:34">
      <c r="I50" s="234"/>
      <c r="J50" s="234"/>
      <c r="K50" s="234"/>
      <c r="L50" s="234"/>
      <c r="Z50" s="106">
        <v>137647932</v>
      </c>
      <c r="AA50" s="106">
        <v>1160000</v>
      </c>
    </row>
    <row r="51" spans="1:34">
      <c r="I51" s="234"/>
      <c r="J51" s="234"/>
      <c r="K51" s="234"/>
      <c r="L51" s="234"/>
    </row>
  </sheetData>
  <mergeCells count="14">
    <mergeCell ref="A2:A3"/>
    <mergeCell ref="B2:D2"/>
    <mergeCell ref="E2:F2"/>
    <mergeCell ref="G2:H2"/>
    <mergeCell ref="B1:F1"/>
    <mergeCell ref="G1:H1"/>
    <mergeCell ref="Y2:Y3"/>
    <mergeCell ref="Z2:AC2"/>
    <mergeCell ref="AD2:AH2"/>
    <mergeCell ref="I2:K2"/>
    <mergeCell ref="L2:N2"/>
    <mergeCell ref="O2:Q2"/>
    <mergeCell ref="R2:T2"/>
    <mergeCell ref="U2:X2"/>
  </mergeCells>
  <conditionalFormatting sqref="A23:XFD34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R15 AA15" formulaRange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2">
    <tabColor rgb="FF92D050"/>
  </sheetPr>
  <dimension ref="A1:BH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44" sqref="G44"/>
    </sheetView>
  </sheetViews>
  <sheetFormatPr defaultColWidth="8.7109375" defaultRowHeight="15"/>
  <cols>
    <col min="1" max="1" width="45.7109375" style="2" customWidth="1"/>
    <col min="2" max="2" width="8.7109375" style="2" customWidth="1"/>
    <col min="3" max="7" width="9.28515625" style="2" bestFit="1" customWidth="1"/>
    <col min="8" max="8" width="9.7109375" style="2" customWidth="1"/>
    <col min="9" max="9" width="8.7109375" style="2"/>
    <col min="10" max="10" width="8.7109375" style="2" bestFit="1" customWidth="1"/>
    <col min="11" max="11" width="8.7109375" style="2" customWidth="1"/>
    <col min="12" max="45" width="8.7109375" style="2" bestFit="1" customWidth="1"/>
    <col min="46" max="46" width="8.7109375" style="2"/>
    <col min="47" max="52" width="8.7109375" style="2" bestFit="1" customWidth="1"/>
    <col min="53" max="53" width="8.7109375" style="2"/>
    <col min="54" max="60" width="10.42578125" style="2" customWidth="1"/>
    <col min="61" max="16384" width="8.7109375" style="2"/>
  </cols>
  <sheetData>
    <row r="1" spans="1:60" ht="10.5" customHeight="1">
      <c r="C1" s="196"/>
    </row>
    <row r="2" spans="1:60" ht="15.75" thickBot="1">
      <c r="B2" s="2" t="s">
        <v>217</v>
      </c>
      <c r="H2" s="202"/>
    </row>
    <row r="3" spans="1:60" ht="15.75" thickBot="1">
      <c r="B3" s="1504">
        <v>2022</v>
      </c>
      <c r="C3" s="1506">
        <v>2021</v>
      </c>
      <c r="D3" s="1506">
        <v>2020</v>
      </c>
      <c r="E3" s="1506">
        <v>2019</v>
      </c>
      <c r="F3" s="1508">
        <v>2018</v>
      </c>
      <c r="G3" s="1506">
        <v>2017</v>
      </c>
      <c r="H3" s="1502" t="s">
        <v>225</v>
      </c>
      <c r="J3" s="1499">
        <v>2022</v>
      </c>
      <c r="K3" s="1500"/>
      <c r="L3" s="1500"/>
      <c r="M3" s="1500"/>
      <c r="N3" s="1500"/>
      <c r="O3" s="1501"/>
      <c r="P3" s="1499">
        <v>2021</v>
      </c>
      <c r="Q3" s="1500"/>
      <c r="R3" s="1500"/>
      <c r="S3" s="1500"/>
      <c r="T3" s="1500"/>
      <c r="U3" s="1501"/>
      <c r="V3" s="1499">
        <v>2020</v>
      </c>
      <c r="W3" s="1500"/>
      <c r="X3" s="1500"/>
      <c r="Y3" s="1500"/>
      <c r="Z3" s="1500"/>
      <c r="AA3" s="1501"/>
      <c r="AB3" s="1499">
        <v>2019</v>
      </c>
      <c r="AC3" s="1500"/>
      <c r="AD3" s="1500"/>
      <c r="AE3" s="1500"/>
      <c r="AF3" s="1500"/>
      <c r="AG3" s="1501"/>
      <c r="AH3" s="1499">
        <v>2018</v>
      </c>
      <c r="AI3" s="1500"/>
      <c r="AJ3" s="1500"/>
      <c r="AK3" s="1500"/>
      <c r="AL3" s="1500"/>
      <c r="AM3" s="1501"/>
      <c r="AN3" s="1499">
        <v>2017</v>
      </c>
      <c r="AO3" s="1500"/>
      <c r="AP3" s="1500"/>
      <c r="AQ3" s="1500"/>
      <c r="AR3" s="1500"/>
      <c r="AS3" s="1501"/>
    </row>
    <row r="4" spans="1:60" ht="15.75" thickBot="1">
      <c r="B4" s="1505"/>
      <c r="C4" s="1507"/>
      <c r="D4" s="1507"/>
      <c r="E4" s="1507"/>
      <c r="F4" s="1509"/>
      <c r="G4" s="1507"/>
      <c r="H4" s="1503"/>
      <c r="J4" s="625" t="s">
        <v>218</v>
      </c>
      <c r="K4" s="626" t="s">
        <v>219</v>
      </c>
      <c r="L4" s="626" t="s">
        <v>220</v>
      </c>
      <c r="M4" s="626" t="s">
        <v>221</v>
      </c>
      <c r="N4" s="626" t="s">
        <v>222</v>
      </c>
      <c r="O4" s="627" t="s">
        <v>223</v>
      </c>
      <c r="P4" s="625" t="s">
        <v>218</v>
      </c>
      <c r="Q4" s="626" t="s">
        <v>219</v>
      </c>
      <c r="R4" s="626" t="s">
        <v>220</v>
      </c>
      <c r="S4" s="626" t="s">
        <v>221</v>
      </c>
      <c r="T4" s="626" t="s">
        <v>222</v>
      </c>
      <c r="U4" s="627" t="s">
        <v>223</v>
      </c>
      <c r="V4" s="625" t="s">
        <v>218</v>
      </c>
      <c r="W4" s="626" t="s">
        <v>219</v>
      </c>
      <c r="X4" s="626" t="s">
        <v>220</v>
      </c>
      <c r="Y4" s="626" t="s">
        <v>221</v>
      </c>
      <c r="Z4" s="626" t="s">
        <v>222</v>
      </c>
      <c r="AA4" s="627" t="s">
        <v>223</v>
      </c>
      <c r="AB4" s="625" t="s">
        <v>218</v>
      </c>
      <c r="AC4" s="626" t="s">
        <v>219</v>
      </c>
      <c r="AD4" s="626" t="s">
        <v>220</v>
      </c>
      <c r="AE4" s="626" t="s">
        <v>221</v>
      </c>
      <c r="AF4" s="626" t="s">
        <v>222</v>
      </c>
      <c r="AG4" s="627" t="s">
        <v>223</v>
      </c>
      <c r="AH4" s="628" t="s">
        <v>218</v>
      </c>
      <c r="AI4" s="629" t="s">
        <v>219</v>
      </c>
      <c r="AJ4" s="629" t="s">
        <v>220</v>
      </c>
      <c r="AK4" s="629" t="s">
        <v>221</v>
      </c>
      <c r="AL4" s="629" t="s">
        <v>222</v>
      </c>
      <c r="AM4" s="630" t="s">
        <v>223</v>
      </c>
      <c r="AN4" s="625" t="s">
        <v>218</v>
      </c>
      <c r="AO4" s="626" t="s">
        <v>219</v>
      </c>
      <c r="AP4" s="626" t="s">
        <v>220</v>
      </c>
      <c r="AQ4" s="626" t="s">
        <v>221</v>
      </c>
      <c r="AR4" s="626" t="s">
        <v>222</v>
      </c>
      <c r="AS4" s="627" t="s">
        <v>223</v>
      </c>
      <c r="AU4" s="633">
        <v>2022</v>
      </c>
      <c r="AV4" s="633">
        <v>2021</v>
      </c>
      <c r="AW4" s="977">
        <v>2020</v>
      </c>
      <c r="AX4" s="978">
        <v>2019</v>
      </c>
      <c r="AY4" s="978">
        <v>2018</v>
      </c>
      <c r="AZ4" s="1281">
        <v>2017</v>
      </c>
      <c r="BB4" s="586">
        <v>2022</v>
      </c>
      <c r="BC4" s="587">
        <v>2021</v>
      </c>
      <c r="BD4" s="587">
        <v>2020</v>
      </c>
      <c r="BE4" s="587">
        <v>2019</v>
      </c>
      <c r="BF4" s="587">
        <v>2018</v>
      </c>
      <c r="BG4" s="587">
        <v>2017</v>
      </c>
      <c r="BH4" s="591" t="s">
        <v>224</v>
      </c>
    </row>
    <row r="5" spans="1:60" s="578" customFormat="1">
      <c r="A5" s="406" t="s">
        <v>2</v>
      </c>
      <c r="B5" s="600">
        <v>16.702690493782441</v>
      </c>
      <c r="C5" s="601">
        <v>16.137395563251307</v>
      </c>
      <c r="D5" s="601">
        <v>14.827172066477221</v>
      </c>
      <c r="E5" s="601">
        <v>15.145393606347593</v>
      </c>
      <c r="F5" s="601">
        <v>15.958697450076709</v>
      </c>
      <c r="G5" s="601">
        <v>17.03202831833725</v>
      </c>
      <c r="H5" s="602">
        <v>15.967229583045421</v>
      </c>
      <c r="J5" s="603">
        <v>0.18495852626964043</v>
      </c>
      <c r="K5" s="604">
        <v>0.34513496326405468</v>
      </c>
      <c r="L5" s="604">
        <v>0.20693080877873402</v>
      </c>
      <c r="M5" s="604">
        <v>0.17915061587482758</v>
      </c>
      <c r="N5" s="604">
        <v>0.12152141570589869</v>
      </c>
      <c r="O5" s="605">
        <v>9.0182342127490406E-2</v>
      </c>
      <c r="P5" s="603">
        <v>0.18512825864686897</v>
      </c>
      <c r="Q5" s="604">
        <v>0.27327633990890943</v>
      </c>
      <c r="R5" s="604">
        <v>0.21389934238776295</v>
      </c>
      <c r="S5" s="604">
        <v>0.17161685964029108</v>
      </c>
      <c r="T5" s="604">
        <v>0.12030314167325003</v>
      </c>
      <c r="U5" s="605">
        <v>6.0139766230413373E-2</v>
      </c>
      <c r="V5" s="603">
        <v>0.18389319025187881</v>
      </c>
      <c r="W5" s="604">
        <v>0.28547875655589755</v>
      </c>
      <c r="X5" s="604">
        <v>0.13551431187364701</v>
      </c>
      <c r="Y5" s="604">
        <v>0.16861713784790708</v>
      </c>
      <c r="Z5" s="604">
        <v>0.12076224547348006</v>
      </c>
      <c r="AA5" s="605">
        <v>7.261923023542903E-2</v>
      </c>
      <c r="AB5" s="603">
        <v>0.18949877173536259</v>
      </c>
      <c r="AC5" s="604">
        <v>0.24731159274736655</v>
      </c>
      <c r="AD5" s="604">
        <v>0.15455789427056224</v>
      </c>
      <c r="AE5" s="604">
        <v>0.17354098227683823</v>
      </c>
      <c r="AF5" s="604">
        <v>0.12035611867922205</v>
      </c>
      <c r="AG5" s="605">
        <v>7.8579678400504865E-2</v>
      </c>
      <c r="AH5" s="603">
        <v>0.19380065523338788</v>
      </c>
      <c r="AI5" s="604">
        <v>0.21345170281256601</v>
      </c>
      <c r="AJ5" s="604">
        <v>0.19401731449678039</v>
      </c>
      <c r="AK5" s="604">
        <v>0.18123791808002337</v>
      </c>
      <c r="AL5" s="604">
        <v>0.12534401133353387</v>
      </c>
      <c r="AM5" s="605">
        <v>5.5641586258801293E-2</v>
      </c>
      <c r="AN5" s="603">
        <v>0.20644918878669066</v>
      </c>
      <c r="AO5" s="604">
        <v>0.2824660376055172</v>
      </c>
      <c r="AP5" s="604">
        <v>0.17340581937219196</v>
      </c>
      <c r="AQ5" s="604">
        <v>0.19381273027569559</v>
      </c>
      <c r="AR5" s="604">
        <v>0.14235484542201751</v>
      </c>
      <c r="AS5" s="605">
        <v>5.1058324432476349E-2</v>
      </c>
      <c r="AU5" s="631">
        <v>9.5205335814559922E-2</v>
      </c>
      <c r="AV5" s="631">
        <v>9.1983154710532491E-2</v>
      </c>
      <c r="AW5" s="632">
        <v>8.4514880778920165E-2</v>
      </c>
      <c r="AX5" s="632">
        <v>8.6328743556181267E-2</v>
      </c>
      <c r="AY5" s="632">
        <v>9.0964575519577429E-2</v>
      </c>
      <c r="AZ5" s="1282">
        <v>9.7082561414522275E-2</v>
      </c>
      <c r="BB5" s="1285">
        <v>0.16702690493782441</v>
      </c>
      <c r="BC5" s="1287">
        <v>0.16137395563251308</v>
      </c>
      <c r="BD5" s="579">
        <v>0.14827172066477221</v>
      </c>
      <c r="BE5" s="579">
        <v>0.15145393606347593</v>
      </c>
      <c r="BF5" s="579">
        <v>0.15958697450076709</v>
      </c>
      <c r="BG5" s="579">
        <v>0.1703202831833725</v>
      </c>
      <c r="BH5" s="592">
        <v>0.1596722958304542</v>
      </c>
    </row>
    <row r="6" spans="1:60">
      <c r="A6" s="384" t="s">
        <v>0</v>
      </c>
      <c r="B6" s="596">
        <f t="shared" ref="B6:C15" si="0">BB6*100</f>
        <v>3.1475678355801451</v>
      </c>
      <c r="C6" s="594">
        <f t="shared" si="0"/>
        <v>2.8481528918879508</v>
      </c>
      <c r="D6" s="594">
        <f t="shared" ref="D6:D15" si="1">BD6*100</f>
        <v>3.0584983437626749</v>
      </c>
      <c r="E6" s="594">
        <f t="shared" ref="E6:E15" si="2">BE6*100</f>
        <v>3.169867544217944</v>
      </c>
      <c r="F6" s="594">
        <f t="shared" ref="F6:F15" si="3">BF6*100</f>
        <v>3.2388509579661218</v>
      </c>
      <c r="G6" s="594">
        <f t="shared" ref="G6:G15" si="4">BG6*100</f>
        <v>3.5885607533312691</v>
      </c>
      <c r="H6" s="595">
        <f>+AVERAGE(B6:G6)</f>
        <v>3.1752497211243509</v>
      </c>
      <c r="J6" s="606">
        <v>3.8596315686465169E-2</v>
      </c>
      <c r="K6" s="580">
        <v>0.10554169076530666</v>
      </c>
      <c r="L6" s="580">
        <v>9.9243189639900403E-3</v>
      </c>
      <c r="M6" s="580">
        <v>4.3753269605744993E-2</v>
      </c>
      <c r="N6" s="580">
        <v>2.3851213325904848E-2</v>
      </c>
      <c r="O6" s="607">
        <v>2.2677426910546597E-2</v>
      </c>
      <c r="P6" s="606">
        <v>3.2771035458759271E-2</v>
      </c>
      <c r="Q6" s="580">
        <v>9.7038522304888922E-2</v>
      </c>
      <c r="R6" s="580">
        <v>8.8703027017727511E-3</v>
      </c>
      <c r="S6" s="580">
        <v>4.2377923207175885E-2</v>
      </c>
      <c r="T6" s="580">
        <v>2.180023522629769E-2</v>
      </c>
      <c r="U6" s="607">
        <v>1.3761884260579027E-2</v>
      </c>
      <c r="V6" s="606">
        <v>2.9752125239957222E-2</v>
      </c>
      <c r="W6" s="580">
        <v>9.8942142519070436E-2</v>
      </c>
      <c r="X6" s="580">
        <v>2.1167278065578377E-2</v>
      </c>
      <c r="Y6" s="580">
        <v>4.5002546925623846E-2</v>
      </c>
      <c r="Z6" s="580">
        <v>2.1603062436186662E-2</v>
      </c>
      <c r="AA6" s="607">
        <v>1.2392538600670402E-2</v>
      </c>
      <c r="AB6" s="606">
        <v>3.0722693317428138E-2</v>
      </c>
      <c r="AC6" s="580">
        <v>7.7133545211951898E-2</v>
      </c>
      <c r="AD6" s="580">
        <v>2.5461347966256695E-2</v>
      </c>
      <c r="AE6" s="580">
        <v>5.26005647105297E-2</v>
      </c>
      <c r="AF6" s="580">
        <v>2.1545714175144833E-2</v>
      </c>
      <c r="AG6" s="607">
        <v>1.3408771601158595E-2</v>
      </c>
      <c r="AH6" s="606">
        <v>3.2324877470438176E-2</v>
      </c>
      <c r="AI6" s="580">
        <v>6.3682200966982364E-2</v>
      </c>
      <c r="AJ6" s="580">
        <v>1.5331725788316349E-2</v>
      </c>
      <c r="AK6" s="580">
        <v>5.2558864933584179E-2</v>
      </c>
      <c r="AL6" s="580">
        <v>2.9748903491223E-2</v>
      </c>
      <c r="AM6" s="607">
        <v>6.3673244932248357E-3</v>
      </c>
      <c r="AN6" s="606">
        <v>4.2095744767245646E-2</v>
      </c>
      <c r="AO6" s="580">
        <v>8.6534931854094665E-2</v>
      </c>
      <c r="AP6" s="580">
        <v>2.1944208094962111E-2</v>
      </c>
      <c r="AQ6" s="580">
        <v>5.2312293835442933E-2</v>
      </c>
      <c r="AR6" s="580">
        <v>2.9031790233428088E-2</v>
      </c>
      <c r="AS6" s="607">
        <v>4.493132550057918E-3</v>
      </c>
      <c r="AU6" s="976">
        <f>+SUMPRODUCT(J6:O6,$J$19:$O$19)</f>
        <v>1.7941136662806827E-2</v>
      </c>
      <c r="AV6" s="976">
        <f t="shared" ref="AV6:AV15" si="5">+SUMPRODUCT(P6:U6,$P$19:$U$19)</f>
        <v>1.623447148376132E-2</v>
      </c>
      <c r="AW6" s="1283">
        <f t="shared" ref="AW6:AW15" si="6">+SUMPRODUCT(V6:AA6,$V$19:$AA$19)</f>
        <v>1.7433440559447247E-2</v>
      </c>
      <c r="AX6" s="1283">
        <f t="shared" ref="AX6:AX15" si="7">+SUMPRODUCT(AB6:AG6,$AB$19:$AG$19)</f>
        <v>1.806824500204228E-2</v>
      </c>
      <c r="AY6" s="1283">
        <f t="shared" ref="AY6:AY15" si="8">+SUMPRODUCT(AH6:AM6,$AH$19:$AM$19)</f>
        <v>1.8461450471394757E-2</v>
      </c>
      <c r="AZ6" s="1284">
        <f t="shared" ref="AZ6:AZ15" si="9">+SUMPRODUCT(AN6:AS6,$AN$19:$AS$19)</f>
        <v>2.045479629398822E-2</v>
      </c>
      <c r="BB6" s="1286">
        <f t="shared" ref="BB6:BB15" si="10">AU6/AU$19</f>
        <v>3.1475678355801451E-2</v>
      </c>
      <c r="BC6" s="1283">
        <f t="shared" ref="BC6:BC15" si="11">AV6/AV$19</f>
        <v>2.848152891887951E-2</v>
      </c>
      <c r="BD6" s="585">
        <f t="shared" ref="BD6:BD15" si="12">AW6/AW$19</f>
        <v>3.058498343762675E-2</v>
      </c>
      <c r="BE6" s="585">
        <f t="shared" ref="BE6:BF15" si="13">AX6/AX$19</f>
        <v>3.1698675442179441E-2</v>
      </c>
      <c r="BF6" s="585">
        <f t="shared" si="13"/>
        <v>3.2388509579661218E-2</v>
      </c>
      <c r="BG6" s="585">
        <f t="shared" ref="BG6:BG15" si="14">AZ6/AZ$19</f>
        <v>3.5885607533312693E-2</v>
      </c>
      <c r="BH6" s="593">
        <f>+AVERAGE(BB6:BG6)</f>
        <v>3.1752497211243506E-2</v>
      </c>
    </row>
    <row r="7" spans="1:60">
      <c r="A7" s="384" t="s">
        <v>1</v>
      </c>
      <c r="B7" s="596">
        <f t="shared" si="0"/>
        <v>1.1102252550126313</v>
      </c>
      <c r="C7" s="594">
        <f t="shared" si="0"/>
        <v>1.0427418150106067</v>
      </c>
      <c r="D7" s="594">
        <f t="shared" si="1"/>
        <v>1.1048623860081839</v>
      </c>
      <c r="E7" s="594">
        <f t="shared" si="2"/>
        <v>1.1707884056300857</v>
      </c>
      <c r="F7" s="594">
        <f t="shared" si="3"/>
        <v>1.1244194552675477</v>
      </c>
      <c r="G7" s="594">
        <f t="shared" si="4"/>
        <v>1.104295178808653</v>
      </c>
      <c r="H7" s="595">
        <f>+AVERAGE(B7:G7)</f>
        <v>1.1095554159562846</v>
      </c>
      <c r="J7" s="606">
        <v>2.8111768277736329E-2</v>
      </c>
      <c r="K7" s="580">
        <v>4.301698035517585E-2</v>
      </c>
      <c r="L7" s="580">
        <v>2.7678887470558985E-3</v>
      </c>
      <c r="M7" s="580">
        <v>1.1128549008417747E-2</v>
      </c>
      <c r="N7" s="580">
        <v>4.9692072105470605E-3</v>
      </c>
      <c r="O7" s="607">
        <v>0</v>
      </c>
      <c r="P7" s="606">
        <v>2.42645136943868E-2</v>
      </c>
      <c r="Q7" s="580">
        <v>4.3070803724634343E-2</v>
      </c>
      <c r="R7" s="580">
        <v>1.6434001319710488E-3</v>
      </c>
      <c r="S7" s="580">
        <v>1.057159855384193E-2</v>
      </c>
      <c r="T7" s="580">
        <v>5.5386583677569665E-3</v>
      </c>
      <c r="U7" s="607">
        <v>0</v>
      </c>
      <c r="V7" s="606">
        <v>2.7871316936971161E-2</v>
      </c>
      <c r="W7" s="580">
        <v>3.9736720033781106E-2</v>
      </c>
      <c r="X7" s="580">
        <v>8.0758829925537052E-4</v>
      </c>
      <c r="Y7" s="580">
        <v>1.1086313896964767E-2</v>
      </c>
      <c r="Z7" s="580">
        <v>6.2569122457057577E-3</v>
      </c>
      <c r="AA7" s="607">
        <v>0</v>
      </c>
      <c r="AB7" s="606">
        <v>3.0937876500481874E-2</v>
      </c>
      <c r="AC7" s="580">
        <v>2.6853190010341088E-2</v>
      </c>
      <c r="AD7" s="580">
        <v>3.8387696811190064E-3</v>
      </c>
      <c r="AE7" s="580">
        <v>1.2327649001829324E-2</v>
      </c>
      <c r="AF7" s="580">
        <v>6.5193220375246805E-3</v>
      </c>
      <c r="AG7" s="607">
        <v>0</v>
      </c>
      <c r="AH7" s="606">
        <v>2.0857982516908995E-2</v>
      </c>
      <c r="AI7" s="580">
        <v>1.9299594728627134E-2</v>
      </c>
      <c r="AJ7" s="580">
        <v>4.154560664986328E-3</v>
      </c>
      <c r="AK7" s="580">
        <v>1.4881757226364617E-2</v>
      </c>
      <c r="AL7" s="580">
        <v>9.1082348503285261E-3</v>
      </c>
      <c r="AM7" s="607">
        <v>0</v>
      </c>
      <c r="AN7" s="606">
        <v>1.633958847589723E-2</v>
      </c>
      <c r="AO7" s="580">
        <v>5.2098918207245194E-2</v>
      </c>
      <c r="AP7" s="580">
        <v>1.3920059043122407E-3</v>
      </c>
      <c r="AQ7" s="580">
        <v>1.4928194446158557E-2</v>
      </c>
      <c r="AR7" s="580">
        <v>7.2396976671739201E-3</v>
      </c>
      <c r="AS7" s="607">
        <v>0</v>
      </c>
      <c r="AU7" s="976">
        <f t="shared" ref="AU7:AU15" si="15">+SUMPRODUCT(J7:O7,$J$19:$O$19)</f>
        <v>6.3282839535719979E-3</v>
      </c>
      <c r="AV7" s="976">
        <f t="shared" si="5"/>
        <v>5.9436283455604581E-3</v>
      </c>
      <c r="AW7" s="1283">
        <f t="shared" si="6"/>
        <v>6.2977156002466473E-3</v>
      </c>
      <c r="AX7" s="1283">
        <f t="shared" si="7"/>
        <v>6.6734939120914874E-3</v>
      </c>
      <c r="AY7" s="1283">
        <f t="shared" si="8"/>
        <v>6.4091908988396368E-3</v>
      </c>
      <c r="AZ7" s="1284">
        <f t="shared" si="9"/>
        <v>6.2944825192093184E-3</v>
      </c>
      <c r="BB7" s="1286">
        <f t="shared" si="10"/>
        <v>1.1102252550126313E-2</v>
      </c>
      <c r="BC7" s="1283">
        <f t="shared" si="11"/>
        <v>1.0427418150106067E-2</v>
      </c>
      <c r="BD7" s="585">
        <f t="shared" si="12"/>
        <v>1.1048623860081838E-2</v>
      </c>
      <c r="BE7" s="585">
        <f t="shared" si="13"/>
        <v>1.1707884056300856E-2</v>
      </c>
      <c r="BF7" s="585">
        <f t="shared" si="13"/>
        <v>1.1244194552675477E-2</v>
      </c>
      <c r="BG7" s="585">
        <f t="shared" si="14"/>
        <v>1.1042951788086531E-2</v>
      </c>
      <c r="BH7" s="593">
        <f>+AVERAGE(BB7:BG7)</f>
        <v>1.1095554159562848E-2</v>
      </c>
    </row>
    <row r="8" spans="1:60">
      <c r="A8" s="384" t="s">
        <v>3</v>
      </c>
      <c r="B8" s="596">
        <f t="shared" ref="B8:B14" si="16">BB8*100</f>
        <v>4.3485994192122828</v>
      </c>
      <c r="C8" s="594">
        <f t="shared" si="0"/>
        <v>4.4037815258562647</v>
      </c>
      <c r="D8" s="594">
        <f t="shared" si="1"/>
        <v>3.5266311008013065</v>
      </c>
      <c r="E8" s="594">
        <f t="shared" si="2"/>
        <v>3.7956196300549832</v>
      </c>
      <c r="F8" s="594">
        <f t="shared" si="3"/>
        <v>4.1855061930796609</v>
      </c>
      <c r="G8" s="594">
        <f t="shared" si="4"/>
        <v>3.8849333880752268</v>
      </c>
      <c r="H8" s="595">
        <f t="shared" ref="H8:H16" si="17">+AVERAGE(B8:G8)</f>
        <v>4.024178542846621</v>
      </c>
      <c r="J8" s="606">
        <v>3.4620588543808485E-2</v>
      </c>
      <c r="K8" s="580">
        <v>9.2537626590392233E-2</v>
      </c>
      <c r="L8" s="580">
        <v>0.12395827610947863</v>
      </c>
      <c r="M8" s="580">
        <v>2.7250677700099864E-2</v>
      </c>
      <c r="N8" s="580">
        <v>1.6773953519544992E-2</v>
      </c>
      <c r="O8" s="607">
        <v>0</v>
      </c>
      <c r="P8" s="606">
        <v>4.2526213112315053E-2</v>
      </c>
      <c r="Q8" s="580">
        <v>2.2957387129654873E-2</v>
      </c>
      <c r="R8" s="580">
        <v>0.1367551836324104</v>
      </c>
      <c r="S8" s="580">
        <v>2.1280490595396093E-2</v>
      </c>
      <c r="T8" s="580">
        <v>2.125291769156468E-2</v>
      </c>
      <c r="U8" s="607">
        <v>0</v>
      </c>
      <c r="V8" s="606">
        <v>4.7284436560000032E-2</v>
      </c>
      <c r="W8" s="580">
        <v>2.453551412750456E-2</v>
      </c>
      <c r="X8" s="580">
        <v>7.0711300238376421E-2</v>
      </c>
      <c r="Y8" s="580">
        <v>1.9543462442870724E-2</v>
      </c>
      <c r="Z8" s="580">
        <v>2.7042916854300388E-2</v>
      </c>
      <c r="AA8" s="607">
        <v>0</v>
      </c>
      <c r="AB8" s="606">
        <v>5.0528245900535729E-2</v>
      </c>
      <c r="AC8" s="580">
        <v>2.2783038338040136E-2</v>
      </c>
      <c r="AD8" s="580">
        <v>8.4515796345393468E-2</v>
      </c>
      <c r="AE8" s="580">
        <v>1.7846620169644039E-2</v>
      </c>
      <c r="AF8" s="580">
        <v>2.7412253149423259E-2</v>
      </c>
      <c r="AG8" s="607">
        <v>0</v>
      </c>
      <c r="AH8" s="606">
        <v>5.9831885771994199E-2</v>
      </c>
      <c r="AI8" s="580">
        <v>2.7606466858726818E-2</v>
      </c>
      <c r="AJ8" s="580">
        <v>9.5644904324761179E-2</v>
      </c>
      <c r="AK8" s="580">
        <v>2.0716281456583392E-2</v>
      </c>
      <c r="AL8" s="580">
        <v>2.6703124495012158E-2</v>
      </c>
      <c r="AM8" s="607">
        <v>0</v>
      </c>
      <c r="AN8" s="606">
        <v>6.6681256562566404E-2</v>
      </c>
      <c r="AO8" s="580">
        <v>3.5814360706692729E-2</v>
      </c>
      <c r="AP8" s="580">
        <v>5.1857018970128906E-2</v>
      </c>
      <c r="AQ8" s="580">
        <v>3.376318533975959E-2</v>
      </c>
      <c r="AR8" s="580">
        <v>2.891713764092519E-2</v>
      </c>
      <c r="AS8" s="607">
        <v>0</v>
      </c>
      <c r="AU8" s="976">
        <f t="shared" si="15"/>
        <v>2.4787016689510007E-2</v>
      </c>
      <c r="AV8" s="976">
        <f t="shared" si="5"/>
        <v>2.5101554697380703E-2</v>
      </c>
      <c r="AW8" s="1283">
        <f t="shared" si="6"/>
        <v>2.0101797274567443E-2</v>
      </c>
      <c r="AX8" s="1283">
        <f t="shared" si="7"/>
        <v>2.1635031891313404E-2</v>
      </c>
      <c r="AY8" s="1283">
        <f t="shared" si="8"/>
        <v>2.3857385314753475E-2</v>
      </c>
      <c r="AZ8" s="1284">
        <f t="shared" si="9"/>
        <v>2.2144120312028778E-2</v>
      </c>
      <c r="BB8" s="1286">
        <f t="shared" si="10"/>
        <v>4.3485994192122825E-2</v>
      </c>
      <c r="BC8" s="1283">
        <f t="shared" si="11"/>
        <v>4.4037815258562645E-2</v>
      </c>
      <c r="BD8" s="585">
        <f t="shared" si="12"/>
        <v>3.5266311008013064E-2</v>
      </c>
      <c r="BE8" s="585">
        <f t="shared" si="13"/>
        <v>3.7956196300549833E-2</v>
      </c>
      <c r="BF8" s="585">
        <f t="shared" si="13"/>
        <v>4.1855061930796605E-2</v>
      </c>
      <c r="BG8" s="585">
        <f t="shared" si="14"/>
        <v>3.884933388075227E-2</v>
      </c>
      <c r="BH8" s="593">
        <f t="shared" ref="BH8:BH15" si="18">+AVERAGE(BB8:BG8)</f>
        <v>4.0241785428466202E-2</v>
      </c>
    </row>
    <row r="9" spans="1:60">
      <c r="A9" s="384" t="s">
        <v>5</v>
      </c>
      <c r="B9" s="596">
        <f t="shared" si="16"/>
        <v>4.048210990082179</v>
      </c>
      <c r="C9" s="594">
        <f t="shared" si="0"/>
        <v>3.9875783774305855</v>
      </c>
      <c r="D9" s="594">
        <f t="shared" si="1"/>
        <v>3.6410715428994336</v>
      </c>
      <c r="E9" s="594">
        <f t="shared" si="2"/>
        <v>3.6687739671627364</v>
      </c>
      <c r="F9" s="594">
        <f t="shared" si="3"/>
        <v>3.7304078507196499</v>
      </c>
      <c r="G9" s="594">
        <f t="shared" si="4"/>
        <v>5.0647417878346914</v>
      </c>
      <c r="H9" s="595">
        <f t="shared" si="17"/>
        <v>4.023464086021546</v>
      </c>
      <c r="J9" s="606">
        <v>5.5288268999460113E-2</v>
      </c>
      <c r="K9" s="580">
        <v>3.2037064968512746E-2</v>
      </c>
      <c r="L9" s="580">
        <v>1.5932135405281506E-2</v>
      </c>
      <c r="M9" s="580">
        <v>4.8984638797736235E-2</v>
      </c>
      <c r="N9" s="580">
        <v>4.7315862507377127E-2</v>
      </c>
      <c r="O9" s="607">
        <v>0</v>
      </c>
      <c r="P9" s="606">
        <v>5.673907257807511E-2</v>
      </c>
      <c r="Q9" s="580">
        <v>2.9992910933214267E-2</v>
      </c>
      <c r="R9" s="580">
        <v>2.7203173285895565E-2</v>
      </c>
      <c r="S9" s="580">
        <v>4.2057571735847329E-2</v>
      </c>
      <c r="T9" s="580">
        <v>4.3541415062919343E-2</v>
      </c>
      <c r="U9" s="607">
        <v>0</v>
      </c>
      <c r="V9" s="606">
        <v>5.4487911881889457E-2</v>
      </c>
      <c r="W9" s="580">
        <v>3.3866910141869419E-2</v>
      </c>
      <c r="X9" s="580">
        <v>2.0473208370525558E-2</v>
      </c>
      <c r="Y9" s="580">
        <v>3.8210536435388555E-2</v>
      </c>
      <c r="Z9" s="580">
        <v>3.9848061956929887E-2</v>
      </c>
      <c r="AA9" s="607">
        <v>0</v>
      </c>
      <c r="AB9" s="606">
        <v>5.4118371368088315E-2</v>
      </c>
      <c r="AC9" s="580">
        <v>3.9123472704558473E-2</v>
      </c>
      <c r="AD9" s="580">
        <v>2.5293618623508259E-2</v>
      </c>
      <c r="AE9" s="580">
        <v>4.0233981167833929E-2</v>
      </c>
      <c r="AF9" s="580">
        <v>3.695508457523855E-2</v>
      </c>
      <c r="AG9" s="607">
        <v>0</v>
      </c>
      <c r="AH9" s="606">
        <v>5.6208103605048118E-2</v>
      </c>
      <c r="AI9" s="580">
        <v>3.975806353971427E-2</v>
      </c>
      <c r="AJ9" s="580">
        <v>3.047534044497343E-2</v>
      </c>
      <c r="AK9" s="580">
        <v>4.3660449509702055E-2</v>
      </c>
      <c r="AL9" s="580">
        <v>3.3770109047307456E-2</v>
      </c>
      <c r="AM9" s="607">
        <v>0</v>
      </c>
      <c r="AN9" s="606">
        <v>5.4593558468421392E-2</v>
      </c>
      <c r="AO9" s="580">
        <v>6.4415867163030535E-2</v>
      </c>
      <c r="AP9" s="580">
        <v>4.4983576283763441E-2</v>
      </c>
      <c r="AQ9" s="580">
        <v>4.7357395330082215E-2</v>
      </c>
      <c r="AR9" s="580">
        <v>5.6840154454330279E-2</v>
      </c>
      <c r="AS9" s="607">
        <v>0</v>
      </c>
      <c r="AU9" s="976">
        <f t="shared" si="15"/>
        <v>2.3074802643468423E-2</v>
      </c>
      <c r="AV9" s="976">
        <f t="shared" si="5"/>
        <v>2.2729196751354333E-2</v>
      </c>
      <c r="AW9" s="1283">
        <f t="shared" si="6"/>
        <v>2.0754107794526772E-2</v>
      </c>
      <c r="AX9" s="1283">
        <f t="shared" si="7"/>
        <v>2.0912011612827595E-2</v>
      </c>
      <c r="AY9" s="1283">
        <f t="shared" si="8"/>
        <v>2.1263324761757484E-2</v>
      </c>
      <c r="AZ9" s="1284">
        <f t="shared" si="9"/>
        <v>2.8869028190657724E-2</v>
      </c>
      <c r="BB9" s="1286">
        <f t="shared" si="10"/>
        <v>4.0482109900821794E-2</v>
      </c>
      <c r="BC9" s="1283">
        <f t="shared" si="11"/>
        <v>3.9875783774305854E-2</v>
      </c>
      <c r="BD9" s="585">
        <f t="shared" si="12"/>
        <v>3.6410715428994336E-2</v>
      </c>
      <c r="BE9" s="585">
        <f t="shared" si="13"/>
        <v>3.6687739671627362E-2</v>
      </c>
      <c r="BF9" s="585">
        <f t="shared" si="13"/>
        <v>3.7304078507196498E-2</v>
      </c>
      <c r="BG9" s="585">
        <f t="shared" si="14"/>
        <v>5.0647417878346916E-2</v>
      </c>
      <c r="BH9" s="593">
        <f t="shared" si="18"/>
        <v>4.0234640860215463E-2</v>
      </c>
    </row>
    <row r="10" spans="1:60">
      <c r="A10" s="384" t="s">
        <v>6</v>
      </c>
      <c r="B10" s="596">
        <f t="shared" ref="B10" si="19">BB10*100</f>
        <v>0.9001775473971626</v>
      </c>
      <c r="C10" s="594">
        <f t="shared" si="0"/>
        <v>0.92572547976395636</v>
      </c>
      <c r="D10" s="594">
        <f t="shared" si="1"/>
        <v>0.91072712734953354</v>
      </c>
      <c r="E10" s="594">
        <f t="shared" si="2"/>
        <v>0.84986268607892756</v>
      </c>
      <c r="F10" s="594">
        <f t="shared" si="3"/>
        <v>1.037064790746268</v>
      </c>
      <c r="G10" s="594">
        <f t="shared" si="4"/>
        <v>0.87808071750377148</v>
      </c>
      <c r="H10" s="595">
        <f>+AVERAGE(B10:G10)</f>
        <v>0.91693972480660324</v>
      </c>
      <c r="J10" s="606">
        <v>2.8614632786595601E-3</v>
      </c>
      <c r="K10" s="580">
        <v>8.9826995150163094E-3</v>
      </c>
      <c r="L10" s="580">
        <v>4.4245853732360193E-3</v>
      </c>
      <c r="M10" s="580">
        <v>1.8642697484186992E-2</v>
      </c>
      <c r="N10" s="580">
        <v>2.7095474376359081E-3</v>
      </c>
      <c r="O10" s="607">
        <v>6.7504915216943809E-2</v>
      </c>
      <c r="P10" s="606">
        <v>3.4190170363670117E-3</v>
      </c>
      <c r="Q10" s="580">
        <v>1.0417244807333642E-2</v>
      </c>
      <c r="R10" s="580">
        <v>7.5819549533193854E-3</v>
      </c>
      <c r="S10" s="580">
        <v>2.1966958033957262E-2</v>
      </c>
      <c r="T10" s="580">
        <v>2.4091911519466065E-3</v>
      </c>
      <c r="U10" s="607">
        <v>4.6377881969834341E-2</v>
      </c>
      <c r="V10" s="606">
        <v>3.0424573867716392E-3</v>
      </c>
      <c r="W10" s="580">
        <v>9.5767922691486033E-3</v>
      </c>
      <c r="X10" s="580">
        <v>5.1545033923005986E-3</v>
      </c>
      <c r="Y10" s="580">
        <v>2.1690614146235417E-2</v>
      </c>
      <c r="Z10" s="580">
        <v>1.9548473257149659E-3</v>
      </c>
      <c r="AA10" s="607">
        <v>6.0226691634758633E-2</v>
      </c>
      <c r="AB10" s="606">
        <v>3.8337341817849331E-3</v>
      </c>
      <c r="AC10" s="580">
        <v>1.1057436789373307E-2</v>
      </c>
      <c r="AD10" s="580">
        <v>6.2126768623110644E-4</v>
      </c>
      <c r="AE10" s="580">
        <v>1.6873256647983569E-2</v>
      </c>
      <c r="AF10" s="580">
        <v>3.5054801209018619E-3</v>
      </c>
      <c r="AG10" s="607">
        <v>6.517090679934627E-2</v>
      </c>
      <c r="AH10" s="606">
        <v>5.6763849754499817E-3</v>
      </c>
      <c r="AI10" s="580">
        <v>9.0543318444022917E-3</v>
      </c>
      <c r="AJ10" s="580">
        <v>6.3967637199050971E-3</v>
      </c>
      <c r="AK10" s="580">
        <v>1.787123963389611E-2</v>
      </c>
      <c r="AL10" s="580">
        <v>6.5338125694661799E-3</v>
      </c>
      <c r="AM10" s="607">
        <v>4.9274261765576456E-2</v>
      </c>
      <c r="AN10" s="606">
        <v>6.0798228272619078E-3</v>
      </c>
      <c r="AO10" s="580">
        <v>6.4768689334952587E-3</v>
      </c>
      <c r="AP10" s="580">
        <v>1.0083527072707966E-2</v>
      </c>
      <c r="AQ10" s="580">
        <v>1.4769409006363664E-2</v>
      </c>
      <c r="AR10" s="580">
        <v>2.7295402770908484E-3</v>
      </c>
      <c r="AS10" s="607">
        <v>4.6565191882418422E-2</v>
      </c>
      <c r="AU10" s="976">
        <f t="shared" si="15"/>
        <v>5.1310120201638262E-3</v>
      </c>
      <c r="AV10" s="976">
        <f t="shared" si="5"/>
        <v>5.2766352346545501E-3</v>
      </c>
      <c r="AW10" s="1283">
        <f t="shared" si="6"/>
        <v>5.1911446258923405E-3</v>
      </c>
      <c r="AX10" s="1283">
        <f t="shared" si="7"/>
        <v>4.8442173106498865E-3</v>
      </c>
      <c r="AY10" s="1283">
        <f t="shared" si="8"/>
        <v>5.91126931077199E-3</v>
      </c>
      <c r="AZ10" s="1284">
        <f t="shared" si="9"/>
        <v>5.0050600897714945E-3</v>
      </c>
      <c r="BB10" s="1286">
        <f t="shared" si="10"/>
        <v>9.0017754739716259E-3</v>
      </c>
      <c r="BC10" s="1283">
        <f t="shared" si="11"/>
        <v>9.2572547976395633E-3</v>
      </c>
      <c r="BD10" s="585">
        <f t="shared" si="12"/>
        <v>9.1072712734953359E-3</v>
      </c>
      <c r="BE10" s="585">
        <f t="shared" si="13"/>
        <v>8.4986268607892754E-3</v>
      </c>
      <c r="BF10" s="585">
        <f t="shared" si="13"/>
        <v>1.037064790746268E-2</v>
      </c>
      <c r="BG10" s="585">
        <f t="shared" si="14"/>
        <v>8.7808071750377151E-3</v>
      </c>
      <c r="BH10" s="593">
        <f>+AVERAGE(BB10:BG10)</f>
        <v>9.1693972480660323E-3</v>
      </c>
    </row>
    <row r="11" spans="1:60">
      <c r="A11" s="384" t="s">
        <v>4</v>
      </c>
      <c r="B11" s="596">
        <f t="shared" si="16"/>
        <v>1.6767910776411905</v>
      </c>
      <c r="C11" s="594">
        <f t="shared" si="0"/>
        <v>1.5099519871510456</v>
      </c>
      <c r="D11" s="594">
        <f t="shared" si="1"/>
        <v>1.4877087933893134</v>
      </c>
      <c r="E11" s="594">
        <f t="shared" si="2"/>
        <v>1.5859020733279736</v>
      </c>
      <c r="F11" s="594">
        <f t="shared" si="3"/>
        <v>1.7635550146526204</v>
      </c>
      <c r="G11" s="594">
        <f t="shared" si="4"/>
        <v>1.2364556218109568</v>
      </c>
      <c r="H11" s="595">
        <f t="shared" si="17"/>
        <v>1.5433940946621838</v>
      </c>
      <c r="J11" s="606">
        <v>1.6594943963494386E-2</v>
      </c>
      <c r="K11" s="580">
        <v>3.1591796378323482E-2</v>
      </c>
      <c r="L11" s="580">
        <v>1.2475941729070706E-2</v>
      </c>
      <c r="M11" s="580">
        <v>1.545631806724687E-2</v>
      </c>
      <c r="N11" s="580">
        <v>1.9214152510483688E-2</v>
      </c>
      <c r="O11" s="607">
        <v>0</v>
      </c>
      <c r="P11" s="606">
        <v>1.5651847503556995E-2</v>
      </c>
      <c r="Q11" s="580">
        <v>3.7705082063587032E-2</v>
      </c>
      <c r="R11" s="580">
        <v>3.0028573414148754E-3</v>
      </c>
      <c r="S11" s="580">
        <v>1.6063338062331248E-2</v>
      </c>
      <c r="T11" s="580">
        <v>1.8490169107371581E-2</v>
      </c>
      <c r="U11" s="607">
        <v>0</v>
      </c>
      <c r="V11" s="606">
        <v>1.4485591051976478E-2</v>
      </c>
      <c r="W11" s="580">
        <v>4.6972783210179801E-2</v>
      </c>
      <c r="X11" s="580">
        <v>3.4618739961308083E-3</v>
      </c>
      <c r="Y11" s="580">
        <v>1.6432283444117807E-2</v>
      </c>
      <c r="Z11" s="580">
        <v>1.6789500832493094E-2</v>
      </c>
      <c r="AA11" s="607">
        <v>0</v>
      </c>
      <c r="AB11" s="606">
        <v>1.3547012243345513E-2</v>
      </c>
      <c r="AC11" s="580">
        <v>4.8617288219118947E-2</v>
      </c>
      <c r="AD11" s="580">
        <v>7.9392826041065814E-3</v>
      </c>
      <c r="AE11" s="580">
        <v>1.987121629469769E-2</v>
      </c>
      <c r="AF11" s="580">
        <v>1.5914854131619371E-2</v>
      </c>
      <c r="AG11" s="607">
        <v>0</v>
      </c>
      <c r="AH11" s="606">
        <v>1.4333573929986904E-2</v>
      </c>
      <c r="AI11" s="580">
        <v>4.7704470760536827E-2</v>
      </c>
      <c r="AJ11" s="580">
        <v>2.9731129738913752E-2</v>
      </c>
      <c r="AK11" s="580">
        <v>1.6011019980600533E-2</v>
      </c>
      <c r="AL11" s="580">
        <v>1.2252857071273226E-2</v>
      </c>
      <c r="AM11" s="607">
        <v>0</v>
      </c>
      <c r="AN11" s="606">
        <v>1.5002372497419116E-2</v>
      </c>
      <c r="AO11" s="580">
        <v>2.9262444305249158E-2</v>
      </c>
      <c r="AP11" s="580">
        <v>3.7145752298981824E-3</v>
      </c>
      <c r="AQ11" s="580">
        <v>1.6293993161859276E-2</v>
      </c>
      <c r="AR11" s="580">
        <v>1.2528237116540041E-2</v>
      </c>
      <c r="AS11" s="607">
        <v>0</v>
      </c>
      <c r="AU11" s="976">
        <f t="shared" si="15"/>
        <v>9.557709142554785E-3</v>
      </c>
      <c r="AV11" s="976">
        <f t="shared" si="5"/>
        <v>8.6067263267609589E-3</v>
      </c>
      <c r="AW11" s="1283">
        <f t="shared" si="6"/>
        <v>8.4799401223190855E-3</v>
      </c>
      <c r="AX11" s="1283">
        <f t="shared" si="7"/>
        <v>9.0396418179694502E-3</v>
      </c>
      <c r="AY11" s="1283">
        <f t="shared" si="8"/>
        <v>1.0052263589502831E-2</v>
      </c>
      <c r="AZ11" s="1284">
        <f t="shared" si="9"/>
        <v>7.04779704432245E-3</v>
      </c>
      <c r="BB11" s="1286">
        <f t="shared" si="10"/>
        <v>1.6767910776411904E-2</v>
      </c>
      <c r="BC11" s="1283">
        <f t="shared" si="11"/>
        <v>1.5099519871510456E-2</v>
      </c>
      <c r="BD11" s="585">
        <f t="shared" si="12"/>
        <v>1.4877087933893134E-2</v>
      </c>
      <c r="BE11" s="585">
        <f t="shared" si="13"/>
        <v>1.5859020733279737E-2</v>
      </c>
      <c r="BF11" s="585">
        <f t="shared" si="13"/>
        <v>1.7635550146526204E-2</v>
      </c>
      <c r="BG11" s="585">
        <f t="shared" si="14"/>
        <v>1.2364556218109569E-2</v>
      </c>
      <c r="BH11" s="593">
        <f t="shared" si="18"/>
        <v>1.5433940946621835E-2</v>
      </c>
    </row>
    <row r="12" spans="1:60">
      <c r="A12" s="384" t="s">
        <v>7</v>
      </c>
      <c r="B12" s="596">
        <f t="shared" ref="B12" si="20">BB12*100</f>
        <v>0.57154832233404007</v>
      </c>
      <c r="C12" s="594">
        <f t="shared" si="0"/>
        <v>0.67116431852112746</v>
      </c>
      <c r="D12" s="594">
        <f t="shared" si="1"/>
        <v>0.58034346885289423</v>
      </c>
      <c r="E12" s="594">
        <f t="shared" si="2"/>
        <v>0.55352720933359068</v>
      </c>
      <c r="F12" s="594">
        <f t="shared" si="3"/>
        <v>0.54775764077728151</v>
      </c>
      <c r="G12" s="594">
        <f t="shared" si="4"/>
        <v>0.45924490601699552</v>
      </c>
      <c r="H12" s="595">
        <f>+AVERAGE(B12:G12)</f>
        <v>0.56393097763932165</v>
      </c>
      <c r="J12" s="606">
        <v>7.4914710734600267E-3</v>
      </c>
      <c r="K12" s="580">
        <v>2.9054175095441472E-2</v>
      </c>
      <c r="L12" s="580">
        <v>0</v>
      </c>
      <c r="M12" s="580">
        <v>1.0795643696200124E-2</v>
      </c>
      <c r="N12" s="580">
        <v>2.8106818587083078E-3</v>
      </c>
      <c r="O12" s="607">
        <v>0</v>
      </c>
      <c r="P12" s="606">
        <v>8.2448268372370404E-3</v>
      </c>
      <c r="Q12" s="580">
        <v>2.9690073008421105E-2</v>
      </c>
      <c r="R12" s="580">
        <v>8.6952235257481544E-4</v>
      </c>
      <c r="S12" s="580">
        <v>1.3775113267127366E-2</v>
      </c>
      <c r="T12" s="580">
        <v>3.2374953244277372E-3</v>
      </c>
      <c r="U12" s="607">
        <v>0</v>
      </c>
      <c r="V12" s="606">
        <v>5.3331431193399115E-3</v>
      </c>
      <c r="W12" s="580">
        <v>3.1847894254343714E-2</v>
      </c>
      <c r="X12" s="580">
        <v>1.655381104165821E-3</v>
      </c>
      <c r="Y12" s="580">
        <v>1.3014368487741231E-2</v>
      </c>
      <c r="Z12" s="580">
        <v>1.802502688443946E-3</v>
      </c>
      <c r="AA12" s="607">
        <v>0</v>
      </c>
      <c r="AB12" s="606">
        <v>3.5602021785651567E-3</v>
      </c>
      <c r="AC12" s="580">
        <v>2.1743621473982729E-2</v>
      </c>
      <c r="AD12" s="580">
        <v>2.5874626769207061E-3</v>
      </c>
      <c r="AE12" s="580">
        <v>1.1962637681206647E-2</v>
      </c>
      <c r="AF12" s="580">
        <v>3.2327476315483798E-3</v>
      </c>
      <c r="AG12" s="607">
        <v>0</v>
      </c>
      <c r="AH12" s="606">
        <v>3.0129072313169326E-3</v>
      </c>
      <c r="AI12" s="580">
        <v>6.3465741135763226E-3</v>
      </c>
      <c r="AJ12" s="580">
        <v>2.3421348944085681E-3</v>
      </c>
      <c r="AK12" s="580">
        <v>1.2693263516605139E-2</v>
      </c>
      <c r="AL12" s="580">
        <v>5.1427548398293261E-3</v>
      </c>
      <c r="AM12" s="607">
        <v>0</v>
      </c>
      <c r="AN12" s="606">
        <v>4.3848464256292709E-3</v>
      </c>
      <c r="AO12" s="580">
        <v>7.8626464357096429E-3</v>
      </c>
      <c r="AP12" s="580">
        <v>5.0685972866953055E-4</v>
      </c>
      <c r="AQ12" s="580">
        <v>1.1497902965055748E-2</v>
      </c>
      <c r="AR12" s="580">
        <v>3.4964627713174258E-3</v>
      </c>
      <c r="AS12" s="607">
        <v>0</v>
      </c>
      <c r="AU12" s="976">
        <f t="shared" si="15"/>
        <v>3.2578254373040278E-3</v>
      </c>
      <c r="AV12" s="976">
        <f t="shared" si="5"/>
        <v>3.8256366155704257E-3</v>
      </c>
      <c r="AW12" s="1283">
        <f t="shared" si="6"/>
        <v>3.3079577724614969E-3</v>
      </c>
      <c r="AX12" s="1283">
        <f t="shared" si="7"/>
        <v>3.1551050932014666E-3</v>
      </c>
      <c r="AY12" s="1283">
        <f t="shared" si="8"/>
        <v>3.1222185542887828E-3</v>
      </c>
      <c r="AZ12" s="1284">
        <f t="shared" si="9"/>
        <v>2.6176959642968726E-3</v>
      </c>
      <c r="BB12" s="1286">
        <f t="shared" si="10"/>
        <v>5.7154832233404004E-3</v>
      </c>
      <c r="BC12" s="1283">
        <f t="shared" si="11"/>
        <v>6.711643185211274E-3</v>
      </c>
      <c r="BD12" s="585">
        <f t="shared" si="12"/>
        <v>5.8034346885289427E-3</v>
      </c>
      <c r="BE12" s="585">
        <f t="shared" si="13"/>
        <v>5.5352720933359066E-3</v>
      </c>
      <c r="BF12" s="585">
        <f t="shared" si="13"/>
        <v>5.4775764077728151E-3</v>
      </c>
      <c r="BG12" s="585">
        <f t="shared" si="14"/>
        <v>4.5924490601699551E-3</v>
      </c>
      <c r="BH12" s="593">
        <f>+AVERAGE(BB12:BG12)</f>
        <v>5.6393097763932157E-3</v>
      </c>
    </row>
    <row r="13" spans="1:60">
      <c r="A13" s="384" t="s">
        <v>17</v>
      </c>
      <c r="B13" s="596">
        <f t="shared" si="16"/>
        <v>0.68004591110358925</v>
      </c>
      <c r="C13" s="594">
        <f t="shared" si="0"/>
        <v>0.62532344791776961</v>
      </c>
      <c r="D13" s="594">
        <f t="shared" si="1"/>
        <v>0.32869144559290386</v>
      </c>
      <c r="E13" s="594">
        <f t="shared" si="2"/>
        <v>0.13360346985504301</v>
      </c>
      <c r="F13" s="594">
        <f t="shared" si="3"/>
        <v>0.18967915991568862</v>
      </c>
      <c r="G13" s="594">
        <f t="shared" si="4"/>
        <v>0.23950553886726117</v>
      </c>
      <c r="H13" s="595">
        <f t="shared" si="17"/>
        <v>0.36614149554204256</v>
      </c>
      <c r="J13" s="606">
        <v>7.0357668921398214E-4</v>
      </c>
      <c r="K13" s="580">
        <v>2.372929595885922E-3</v>
      </c>
      <c r="L13" s="580">
        <v>3.1846326738472888E-2</v>
      </c>
      <c r="M13" s="580">
        <v>3.1388215151947492E-3</v>
      </c>
      <c r="N13" s="580">
        <v>1.0810536800793687E-3</v>
      </c>
      <c r="O13" s="607">
        <v>0</v>
      </c>
      <c r="P13" s="606">
        <v>6.8505964282428882E-4</v>
      </c>
      <c r="Q13" s="580">
        <v>2.4043159371752291E-3</v>
      </c>
      <c r="R13" s="580">
        <v>2.7972947988404072E-2</v>
      </c>
      <c r="S13" s="580">
        <v>3.5238661846139774E-3</v>
      </c>
      <c r="T13" s="580">
        <v>1.2483439549335047E-3</v>
      </c>
      <c r="U13" s="607">
        <v>0</v>
      </c>
      <c r="V13" s="606">
        <v>4.762167783575709E-4</v>
      </c>
      <c r="W13" s="580">
        <v>0</v>
      </c>
      <c r="X13" s="580">
        <v>1.1344124994536891E-2</v>
      </c>
      <c r="Y13" s="580">
        <v>3.6370120689647322E-3</v>
      </c>
      <c r="Z13" s="580">
        <v>1.4780801043431471E-3</v>
      </c>
      <c r="AA13" s="607">
        <v>0</v>
      </c>
      <c r="AB13" s="606">
        <v>2.0119348777632588E-4</v>
      </c>
      <c r="AC13" s="580">
        <v>0</v>
      </c>
      <c r="AD13" s="580">
        <v>2.3320170168113804E-3</v>
      </c>
      <c r="AE13" s="580">
        <v>1.8250566031133069E-3</v>
      </c>
      <c r="AF13" s="580">
        <v>1.4565555656951424E-3</v>
      </c>
      <c r="AG13" s="607">
        <v>0</v>
      </c>
      <c r="AH13" s="606">
        <v>1.9079322686162595E-4</v>
      </c>
      <c r="AI13" s="580">
        <v>0</v>
      </c>
      <c r="AJ13" s="580">
        <v>3.7929763049168843E-3</v>
      </c>
      <c r="AK13" s="580">
        <v>2.8450418226873531E-3</v>
      </c>
      <c r="AL13" s="580">
        <v>1.7786578177108679E-3</v>
      </c>
      <c r="AM13" s="607">
        <v>0</v>
      </c>
      <c r="AN13" s="606">
        <v>9.212407995858881E-4</v>
      </c>
      <c r="AO13" s="580">
        <v>0</v>
      </c>
      <c r="AP13" s="580">
        <v>6.3957359671065256E-3</v>
      </c>
      <c r="AQ13" s="580">
        <v>2.890356190973616E-3</v>
      </c>
      <c r="AR13" s="580">
        <v>1.5718252612117491E-3</v>
      </c>
      <c r="AS13" s="607">
        <v>0</v>
      </c>
      <c r="AU13" s="976">
        <f t="shared" si="15"/>
        <v>3.8762616932904582E-3</v>
      </c>
      <c r="AV13" s="976">
        <f t="shared" si="5"/>
        <v>3.5643436531312867E-3</v>
      </c>
      <c r="AW13" s="1283">
        <f t="shared" si="6"/>
        <v>1.8735412398795518E-3</v>
      </c>
      <c r="AX13" s="1283">
        <f t="shared" si="7"/>
        <v>7.6153977817374516E-4</v>
      </c>
      <c r="AY13" s="1283">
        <f t="shared" si="8"/>
        <v>1.0811712121629154E-3</v>
      </c>
      <c r="AZ13" s="1284">
        <f t="shared" si="9"/>
        <v>1.3651815715433877E-3</v>
      </c>
      <c r="BB13" s="1286">
        <f t="shared" si="10"/>
        <v>6.8004591110358923E-3</v>
      </c>
      <c r="BC13" s="1283">
        <f t="shared" si="11"/>
        <v>6.2532344791776965E-3</v>
      </c>
      <c r="BD13" s="585">
        <f t="shared" si="12"/>
        <v>3.2869144559290386E-3</v>
      </c>
      <c r="BE13" s="585">
        <f t="shared" si="13"/>
        <v>1.3360346985504302E-3</v>
      </c>
      <c r="BF13" s="585">
        <f t="shared" si="13"/>
        <v>1.8967915991568863E-3</v>
      </c>
      <c r="BG13" s="585">
        <f t="shared" si="14"/>
        <v>2.3950553886726116E-3</v>
      </c>
      <c r="BH13" s="593">
        <f t="shared" si="18"/>
        <v>3.6614149554204255E-3</v>
      </c>
    </row>
    <row r="14" spans="1:60">
      <c r="A14" s="384" t="s">
        <v>146</v>
      </c>
      <c r="B14" s="596">
        <f t="shared" si="16"/>
        <v>0.12125508783767322</v>
      </c>
      <c r="C14" s="594">
        <f t="shared" si="0"/>
        <v>0.12297571971200717</v>
      </c>
      <c r="D14" s="594">
        <f t="shared" si="1"/>
        <v>0.18863785782098155</v>
      </c>
      <c r="E14" s="594">
        <f t="shared" si="2"/>
        <v>0.19771343574341307</v>
      </c>
      <c r="F14" s="594">
        <f t="shared" si="3"/>
        <v>3.3600621830119588E-2</v>
      </c>
      <c r="G14" s="594">
        <f t="shared" si="4"/>
        <v>5.5382836210073824E-3</v>
      </c>
      <c r="H14" s="595">
        <f t="shared" si="17"/>
        <v>0.11162016776086699</v>
      </c>
      <c r="J14" s="606">
        <v>6.9012975734236682E-4</v>
      </c>
      <c r="K14" s="580">
        <v>0</v>
      </c>
      <c r="L14" s="580">
        <v>0</v>
      </c>
      <c r="M14" s="580">
        <v>0</v>
      </c>
      <c r="N14" s="580">
        <v>2.7957436556174413E-3</v>
      </c>
      <c r="O14" s="607">
        <v>0</v>
      </c>
      <c r="P14" s="606">
        <v>8.2667278334735441E-4</v>
      </c>
      <c r="Q14" s="580">
        <v>0</v>
      </c>
      <c r="R14" s="580">
        <v>0</v>
      </c>
      <c r="S14" s="580">
        <v>0</v>
      </c>
      <c r="T14" s="580">
        <v>2.7847157860319068E-3</v>
      </c>
      <c r="U14" s="607">
        <v>0</v>
      </c>
      <c r="V14" s="606">
        <v>1.1599912966153687E-3</v>
      </c>
      <c r="W14" s="580">
        <v>0</v>
      </c>
      <c r="X14" s="580">
        <v>7.3905341277716774E-4</v>
      </c>
      <c r="Y14" s="580">
        <v>0</v>
      </c>
      <c r="Z14" s="580">
        <v>3.9863610293621992E-3</v>
      </c>
      <c r="AA14" s="607">
        <v>0</v>
      </c>
      <c r="AB14" s="606">
        <v>2.0494425573566208E-3</v>
      </c>
      <c r="AC14" s="580">
        <v>0</v>
      </c>
      <c r="AD14" s="580">
        <v>8.434261284701426E-4</v>
      </c>
      <c r="AE14" s="580">
        <v>0</v>
      </c>
      <c r="AF14" s="580">
        <v>3.8141072921259746E-3</v>
      </c>
      <c r="AG14" s="607">
        <v>0</v>
      </c>
      <c r="AH14" s="606">
        <v>1.3641465053829218E-3</v>
      </c>
      <c r="AI14" s="580">
        <v>0</v>
      </c>
      <c r="AJ14" s="580">
        <v>0</v>
      </c>
      <c r="AK14" s="580">
        <v>0</v>
      </c>
      <c r="AL14" s="580">
        <v>3.0555715138315322E-4</v>
      </c>
      <c r="AM14" s="607">
        <v>0</v>
      </c>
      <c r="AN14" s="608">
        <v>3.5075796266380071E-4</v>
      </c>
      <c r="AO14" s="580">
        <v>0</v>
      </c>
      <c r="AP14" s="580">
        <v>0</v>
      </c>
      <c r="AQ14" s="580">
        <v>0</v>
      </c>
      <c r="AR14" s="580">
        <v>0</v>
      </c>
      <c r="AS14" s="607">
        <v>0</v>
      </c>
      <c r="AU14" s="976">
        <f t="shared" si="15"/>
        <v>6.9115400067473731E-4</v>
      </c>
      <c r="AV14" s="976">
        <f t="shared" si="5"/>
        <v>7.0096160235844085E-4</v>
      </c>
      <c r="AW14" s="1283">
        <f t="shared" si="6"/>
        <v>1.0752357895795948E-3</v>
      </c>
      <c r="AX14" s="1283">
        <f t="shared" si="7"/>
        <v>1.1269665837374543E-3</v>
      </c>
      <c r="AY14" s="1283">
        <f t="shared" si="8"/>
        <v>1.9152354454567242E-4</v>
      </c>
      <c r="AZ14" s="1284">
        <f t="shared" si="9"/>
        <v>3.1568216639742061E-5</v>
      </c>
      <c r="BB14" s="1286">
        <f t="shared" si="10"/>
        <v>1.2125508783767322E-3</v>
      </c>
      <c r="BC14" s="1283">
        <f t="shared" si="11"/>
        <v>1.2297571971200717E-3</v>
      </c>
      <c r="BD14" s="585">
        <f t="shared" si="12"/>
        <v>1.8863785782098155E-3</v>
      </c>
      <c r="BE14" s="585">
        <f t="shared" si="13"/>
        <v>1.9771343574341307E-3</v>
      </c>
      <c r="BF14" s="585">
        <f t="shared" si="13"/>
        <v>3.3600621830119588E-4</v>
      </c>
      <c r="BG14" s="585">
        <f t="shared" si="14"/>
        <v>5.5382836210073827E-5</v>
      </c>
      <c r="BH14" s="593">
        <f t="shared" si="18"/>
        <v>1.1162016776086697E-3</v>
      </c>
    </row>
    <row r="15" spans="1:60">
      <c r="A15" s="413" t="s">
        <v>64</v>
      </c>
      <c r="B15" s="596">
        <f>BB15*100</f>
        <v>9.8269047581549682E-2</v>
      </c>
      <c r="C15" s="594">
        <f t="shared" si="0"/>
        <v>0</v>
      </c>
      <c r="D15" s="594">
        <f t="shared" si="1"/>
        <v>0</v>
      </c>
      <c r="E15" s="594">
        <f t="shared" si="2"/>
        <v>1.9735184942893197E-2</v>
      </c>
      <c r="F15" s="594">
        <f t="shared" si="3"/>
        <v>0.10785576512175048</v>
      </c>
      <c r="G15" s="594">
        <f t="shared" si="4"/>
        <v>0.57067214246742204</v>
      </c>
      <c r="H15" s="595">
        <f t="shared" si="17"/>
        <v>0.13275535668560257</v>
      </c>
      <c r="J15" s="606">
        <v>0</v>
      </c>
      <c r="K15" s="580">
        <v>0</v>
      </c>
      <c r="L15" s="580">
        <v>5.6013357121483306E-3</v>
      </c>
      <c r="M15" s="609">
        <v>0</v>
      </c>
      <c r="N15" s="580">
        <v>0</v>
      </c>
      <c r="O15" s="607">
        <v>0</v>
      </c>
      <c r="P15" s="606">
        <v>0</v>
      </c>
      <c r="Q15" s="580">
        <v>0</v>
      </c>
      <c r="R15" s="580">
        <v>0</v>
      </c>
      <c r="S15" s="609">
        <v>0</v>
      </c>
      <c r="T15" s="580">
        <v>0</v>
      </c>
      <c r="U15" s="607">
        <v>0</v>
      </c>
      <c r="V15" s="606">
        <v>0</v>
      </c>
      <c r="W15" s="580">
        <v>0</v>
      </c>
      <c r="X15" s="580">
        <v>0</v>
      </c>
      <c r="Y15" s="609">
        <v>0</v>
      </c>
      <c r="Z15" s="580">
        <v>0</v>
      </c>
      <c r="AA15" s="607">
        <v>0</v>
      </c>
      <c r="AB15" s="606">
        <v>0</v>
      </c>
      <c r="AC15" s="580">
        <v>0</v>
      </c>
      <c r="AD15" s="580">
        <v>1.124905541744912E-3</v>
      </c>
      <c r="AE15" s="609">
        <v>0</v>
      </c>
      <c r="AF15" s="580">
        <v>0</v>
      </c>
      <c r="AG15" s="607">
        <v>0</v>
      </c>
      <c r="AH15" s="606">
        <v>0</v>
      </c>
      <c r="AI15" s="580">
        <v>0</v>
      </c>
      <c r="AJ15" s="580">
        <v>6.1477786155988041E-3</v>
      </c>
      <c r="AK15" s="580">
        <v>0</v>
      </c>
      <c r="AL15" s="580">
        <v>0</v>
      </c>
      <c r="AM15" s="607">
        <v>0</v>
      </c>
      <c r="AN15" s="606">
        <v>0</v>
      </c>
      <c r="AO15" s="580">
        <v>0</v>
      </c>
      <c r="AP15" s="580">
        <v>3.2528312120643027E-2</v>
      </c>
      <c r="AQ15" s="580">
        <v>0</v>
      </c>
      <c r="AR15" s="581">
        <v>0</v>
      </c>
      <c r="AS15" s="607">
        <v>0</v>
      </c>
      <c r="AU15" s="976">
        <f t="shared" si="15"/>
        <v>5.6013357121483312E-4</v>
      </c>
      <c r="AV15" s="976">
        <f t="shared" si="5"/>
        <v>0</v>
      </c>
      <c r="AW15" s="1283">
        <f t="shared" si="6"/>
        <v>0</v>
      </c>
      <c r="AX15" s="1283">
        <f t="shared" si="7"/>
        <v>1.1249055417449121E-4</v>
      </c>
      <c r="AY15" s="1283">
        <f t="shared" si="8"/>
        <v>6.1477786155988046E-4</v>
      </c>
      <c r="AZ15" s="1284">
        <f t="shared" si="9"/>
        <v>3.252831212064303E-3</v>
      </c>
      <c r="BB15" s="1286">
        <f t="shared" si="10"/>
        <v>9.8269047581549685E-4</v>
      </c>
      <c r="BC15" s="1283">
        <f t="shared" si="11"/>
        <v>0</v>
      </c>
      <c r="BD15" s="585">
        <f t="shared" si="12"/>
        <v>0</v>
      </c>
      <c r="BE15" s="585">
        <f t="shared" si="13"/>
        <v>1.9735184942893197E-4</v>
      </c>
      <c r="BF15" s="585">
        <f t="shared" si="13"/>
        <v>1.0785576512175048E-3</v>
      </c>
      <c r="BG15" s="585">
        <f t="shared" si="14"/>
        <v>5.7067214246742199E-3</v>
      </c>
      <c r="BH15" s="593">
        <f t="shared" si="18"/>
        <v>1.3275535668560254E-3</v>
      </c>
    </row>
    <row r="16" spans="1:60" s="55" customFormat="1" ht="15.75" thickBot="1">
      <c r="A16" s="206" t="s">
        <v>2</v>
      </c>
      <c r="B16" s="597">
        <f t="shared" ref="B16:G16" si="21">SUM(B6:B15)</f>
        <v>16.702690493782445</v>
      </c>
      <c r="C16" s="598">
        <f t="shared" si="21"/>
        <v>16.137395563251314</v>
      </c>
      <c r="D16" s="598">
        <f t="shared" si="21"/>
        <v>14.827172066477225</v>
      </c>
      <c r="E16" s="598">
        <f t="shared" si="21"/>
        <v>15.145393606347591</v>
      </c>
      <c r="F16" s="598">
        <f t="shared" si="21"/>
        <v>15.958697450076706</v>
      </c>
      <c r="G16" s="598">
        <f t="shared" si="21"/>
        <v>17.032028318337254</v>
      </c>
      <c r="H16" s="599">
        <f t="shared" si="17"/>
        <v>15.967229583045421</v>
      </c>
      <c r="J16" s="588">
        <f>SUM(J6:J15)</f>
        <v>0.18495852626964038</v>
      </c>
      <c r="K16" s="589">
        <f>SUM(K6:K15)</f>
        <v>0.34513496326405463</v>
      </c>
      <c r="L16" s="589">
        <f>SUM(L6:L15)</f>
        <v>0.20693080877873399</v>
      </c>
      <c r="M16" s="589">
        <f>SUM(M6:M14)</f>
        <v>0.17915061587482758</v>
      </c>
      <c r="N16" s="589">
        <f>SUM(N6:N15)</f>
        <v>0.12152141570589874</v>
      </c>
      <c r="O16" s="590">
        <f>SUM(O6:O15)</f>
        <v>9.0182342127490406E-2</v>
      </c>
      <c r="P16" s="588">
        <f>SUM(P6:P15)</f>
        <v>0.18512825864686894</v>
      </c>
      <c r="Q16" s="589">
        <f>SUM(Q6:Q15)</f>
        <v>0.27327633990890937</v>
      </c>
      <c r="R16" s="589">
        <f>SUM(R6:R15)</f>
        <v>0.21389934238776293</v>
      </c>
      <c r="S16" s="589">
        <f>SUM(S6:S14)</f>
        <v>0.17161685964029108</v>
      </c>
      <c r="T16" s="589">
        <f>SUM(T6:T15)</f>
        <v>0.12030314167325004</v>
      </c>
      <c r="U16" s="590">
        <f>SUM(U6:U15)</f>
        <v>6.0139766230413366E-2</v>
      </c>
      <c r="V16" s="588">
        <f>SUM(V6:V15)</f>
        <v>0.18389319025187884</v>
      </c>
      <c r="W16" s="589">
        <f>SUM(W6:W15)</f>
        <v>0.28547875655589761</v>
      </c>
      <c r="X16" s="589">
        <f>SUM(X6:X15)</f>
        <v>0.13551431187364701</v>
      </c>
      <c r="Y16" s="589">
        <f>SUM(Y6:Y14)</f>
        <v>0.16861713784790711</v>
      </c>
      <c r="Z16" s="589">
        <f>SUM(Z6:Z15)</f>
        <v>0.12076224547348006</v>
      </c>
      <c r="AA16" s="590">
        <f>SUM(AA6:AA15)</f>
        <v>7.261923023542903E-2</v>
      </c>
      <c r="AB16" s="588">
        <f>SUM(AB6:AB15)</f>
        <v>0.18949877173536259</v>
      </c>
      <c r="AC16" s="589">
        <f>SUM(AC6:AC15)</f>
        <v>0.24731159274736661</v>
      </c>
      <c r="AD16" s="589">
        <f>SUM(AD6:AD15)</f>
        <v>0.15455789427056224</v>
      </c>
      <c r="AE16" s="589">
        <f>SUM(AE6:AE14)</f>
        <v>0.17354098227683817</v>
      </c>
      <c r="AF16" s="589">
        <f t="shared" ref="AF16:AQ16" si="22">SUM(AF6:AF15)</f>
        <v>0.12035611867922205</v>
      </c>
      <c r="AG16" s="590">
        <f t="shared" si="22"/>
        <v>7.8579678400504865E-2</v>
      </c>
      <c r="AH16" s="588">
        <f t="shared" si="22"/>
        <v>0.19380065523338783</v>
      </c>
      <c r="AI16" s="589">
        <f t="shared" si="22"/>
        <v>0.21345170281256604</v>
      </c>
      <c r="AJ16" s="589">
        <f t="shared" si="22"/>
        <v>0.19401731449678042</v>
      </c>
      <c r="AK16" s="589">
        <f t="shared" si="22"/>
        <v>0.18123791808002337</v>
      </c>
      <c r="AL16" s="589">
        <f t="shared" si="22"/>
        <v>0.1253440113335339</v>
      </c>
      <c r="AM16" s="590">
        <f t="shared" si="22"/>
        <v>5.5641586258801293E-2</v>
      </c>
      <c r="AN16" s="588">
        <f t="shared" si="22"/>
        <v>0.20644918878669066</v>
      </c>
      <c r="AO16" s="589">
        <f t="shared" si="22"/>
        <v>0.2824660376055172</v>
      </c>
      <c r="AP16" s="589">
        <f t="shared" si="22"/>
        <v>0.17340581937219193</v>
      </c>
      <c r="AQ16" s="589">
        <f t="shared" si="22"/>
        <v>0.19381273027569562</v>
      </c>
      <c r="AR16" s="589">
        <f>SUM(AR6:AR14)</f>
        <v>0.14235484542201757</v>
      </c>
      <c r="AS16" s="590">
        <f t="shared" ref="AS16" si="23">SUM(AS6:AS15)</f>
        <v>5.1058324432476342E-2</v>
      </c>
      <c r="AU16" s="588">
        <f t="shared" ref="AU16:AZ16" si="24">SUM(AU6:AU15)</f>
        <v>9.5205335814559922E-2</v>
      </c>
      <c r="AV16" s="588">
        <f t="shared" si="24"/>
        <v>9.1983154710532464E-2</v>
      </c>
      <c r="AW16" s="589">
        <f t="shared" si="24"/>
        <v>8.4514880778920179E-2</v>
      </c>
      <c r="AX16" s="589">
        <f t="shared" si="24"/>
        <v>8.6328743556181253E-2</v>
      </c>
      <c r="AY16" s="589">
        <f t="shared" si="24"/>
        <v>9.0964575519577401E-2</v>
      </c>
      <c r="AZ16" s="590">
        <f t="shared" si="24"/>
        <v>9.7082561414522303E-2</v>
      </c>
      <c r="BB16" s="1288">
        <f t="shared" ref="BB16:BH16" si="25">SUM(BB6:BB15)</f>
        <v>0.16702690493782443</v>
      </c>
      <c r="BC16" s="589">
        <f t="shared" ref="BC16:BG16" si="26">SUM(BC6:BC15)</f>
        <v>0.16137395563251314</v>
      </c>
      <c r="BD16" s="589">
        <f t="shared" si="26"/>
        <v>0.14827172066477226</v>
      </c>
      <c r="BE16" s="589">
        <f t="shared" si="26"/>
        <v>0.1514539360634759</v>
      </c>
      <c r="BF16" s="589">
        <f t="shared" si="26"/>
        <v>0.15958697450076709</v>
      </c>
      <c r="BG16" s="589">
        <f t="shared" si="26"/>
        <v>0.1703202831833725</v>
      </c>
      <c r="BH16" s="590">
        <f t="shared" si="25"/>
        <v>0.15967229583045425</v>
      </c>
    </row>
    <row r="17" spans="2:52">
      <c r="B17" s="202"/>
      <c r="C17" s="202"/>
    </row>
    <row r="19" spans="2:52">
      <c r="I19" s="582" t="s">
        <v>71</v>
      </c>
      <c r="J19" s="583">
        <v>0.09</v>
      </c>
      <c r="K19" s="583">
        <v>0.03</v>
      </c>
      <c r="L19" s="583">
        <v>0.1</v>
      </c>
      <c r="M19" s="583">
        <v>0.1</v>
      </c>
      <c r="N19" s="583">
        <v>0.22500000000000001</v>
      </c>
      <c r="O19" s="583">
        <v>2.5000000000000001E-2</v>
      </c>
      <c r="P19" s="583">
        <v>0.09</v>
      </c>
      <c r="Q19" s="583">
        <v>0.03</v>
      </c>
      <c r="R19" s="583">
        <v>0.1</v>
      </c>
      <c r="S19" s="583">
        <v>0.1</v>
      </c>
      <c r="T19" s="583">
        <v>0.22500000000000001</v>
      </c>
      <c r="U19" s="583">
        <v>2.5000000000000001E-2</v>
      </c>
      <c r="V19" s="583">
        <v>0.09</v>
      </c>
      <c r="W19" s="583">
        <v>0.03</v>
      </c>
      <c r="X19" s="583">
        <v>0.1</v>
      </c>
      <c r="Y19" s="583">
        <v>0.1</v>
      </c>
      <c r="Z19" s="583">
        <v>0.22500000000000001</v>
      </c>
      <c r="AA19" s="583">
        <v>2.5000000000000001E-2</v>
      </c>
      <c r="AB19" s="583">
        <v>0.09</v>
      </c>
      <c r="AC19" s="583">
        <v>0.03</v>
      </c>
      <c r="AD19" s="583">
        <v>0.1</v>
      </c>
      <c r="AE19" s="583">
        <v>0.1</v>
      </c>
      <c r="AF19" s="583">
        <v>0.22500000000000001</v>
      </c>
      <c r="AG19" s="583">
        <v>2.5000000000000001E-2</v>
      </c>
      <c r="AH19" s="583">
        <v>0.09</v>
      </c>
      <c r="AI19" s="583">
        <v>0.03</v>
      </c>
      <c r="AJ19" s="583">
        <v>0.1</v>
      </c>
      <c r="AK19" s="583">
        <v>0.1</v>
      </c>
      <c r="AL19" s="583">
        <v>0.22500000000000001</v>
      </c>
      <c r="AM19" s="583">
        <v>2.5000000000000001E-2</v>
      </c>
      <c r="AN19" s="583">
        <v>0.09</v>
      </c>
      <c r="AO19" s="583">
        <v>0.03</v>
      </c>
      <c r="AP19" s="583">
        <v>0.1</v>
      </c>
      <c r="AQ19" s="583">
        <v>0.1</v>
      </c>
      <c r="AR19" s="583">
        <v>0.22500000000000001</v>
      </c>
      <c r="AS19" s="583">
        <v>2.5000000000000001E-2</v>
      </c>
      <c r="AU19" s="584">
        <v>0.56999999999999995</v>
      </c>
      <c r="AV19" s="584">
        <v>0.56999999999999995</v>
      </c>
      <c r="AW19" s="584">
        <v>0.56999999999999995</v>
      </c>
      <c r="AX19" s="584">
        <v>0.56999999999999995</v>
      </c>
      <c r="AY19" s="584">
        <v>0.57000000033925191</v>
      </c>
      <c r="AZ19" s="584">
        <v>0.56999999999999962</v>
      </c>
    </row>
    <row r="20" spans="2:52" ht="12.6" customHeight="1">
      <c r="H20" s="553"/>
      <c r="J20" s="583"/>
      <c r="K20" s="583"/>
      <c r="L20" s="583"/>
      <c r="M20" s="583"/>
      <c r="N20" s="583"/>
      <c r="O20" s="583">
        <f>+SUM(J19:O19)</f>
        <v>0.57000000000000006</v>
      </c>
      <c r="P20" s="583"/>
      <c r="Q20" s="583"/>
      <c r="R20" s="583"/>
      <c r="S20" s="583"/>
      <c r="T20" s="583"/>
      <c r="U20" s="583">
        <f>+SUM(P19:U19)</f>
        <v>0.57000000000000006</v>
      </c>
      <c r="V20" s="583"/>
      <c r="W20" s="583"/>
      <c r="X20" s="583"/>
      <c r="Y20" s="583"/>
      <c r="Z20" s="583"/>
      <c r="AA20" s="583">
        <f>+SUM(V19:AA19)</f>
        <v>0.57000000000000006</v>
      </c>
      <c r="AB20" s="583"/>
      <c r="AC20" s="583"/>
      <c r="AD20" s="583"/>
      <c r="AE20" s="583"/>
      <c r="AF20" s="583"/>
      <c r="AG20" s="583">
        <f>+SUM(AB19:AG19)</f>
        <v>0.57000000000000006</v>
      </c>
      <c r="AH20" s="583"/>
      <c r="AI20" s="583"/>
      <c r="AJ20" s="583"/>
      <c r="AK20" s="583"/>
      <c r="AL20" s="583"/>
      <c r="AM20" s="583">
        <f>+SUM(AH19:AM19)</f>
        <v>0.57000000000000006</v>
      </c>
      <c r="AN20" s="583"/>
      <c r="AO20" s="583"/>
      <c r="AP20" s="583"/>
      <c r="AQ20" s="583"/>
      <c r="AR20" s="583"/>
      <c r="AS20" s="583">
        <f>+SUM(AN19:AS19)</f>
        <v>0.57000000000000006</v>
      </c>
    </row>
  </sheetData>
  <mergeCells count="13">
    <mergeCell ref="H3:H4"/>
    <mergeCell ref="B3:B4"/>
    <mergeCell ref="C3:C4"/>
    <mergeCell ref="D3:D4"/>
    <mergeCell ref="E3:E4"/>
    <mergeCell ref="F3:F4"/>
    <mergeCell ref="G3:G4"/>
    <mergeCell ref="AN3:AS3"/>
    <mergeCell ref="J3:O3"/>
    <mergeCell ref="P3:U3"/>
    <mergeCell ref="V3:AA3"/>
    <mergeCell ref="AB3:AG3"/>
    <mergeCell ref="AH3:AM3"/>
  </mergeCells>
  <pageMargins left="0.7" right="0.7" top="0.75" bottom="0.75" header="0.3" footer="0.3"/>
  <pageSetup paperSize="9" orientation="portrait" r:id="rId1"/>
  <ignoredErrors>
    <ignoredError sqref="J16:L16" formulaRange="1"/>
    <ignoredError sqref="M16:O16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3">
    <tabColor rgb="FF92D050"/>
  </sheetPr>
  <dimension ref="A1:U4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7" sqref="D17"/>
    </sheetView>
  </sheetViews>
  <sheetFormatPr defaultColWidth="9.42578125" defaultRowHeight="15"/>
  <cols>
    <col min="1" max="1" width="47.28515625" style="106" customWidth="1"/>
    <col min="2" max="3" width="14.42578125" style="106" bestFit="1" customWidth="1"/>
    <col min="4" max="4" width="14.42578125" style="106" customWidth="1"/>
    <col min="5" max="5" width="14.42578125" style="106" bestFit="1" customWidth="1"/>
    <col min="6" max="6" width="10.5703125" style="106" customWidth="1"/>
    <col min="7" max="7" width="13.42578125" style="106" customWidth="1"/>
    <col min="8" max="8" width="12.5703125" style="106" bestFit="1" customWidth="1"/>
    <col min="9" max="9" width="14.42578125" style="106" customWidth="1"/>
    <col min="10" max="10" width="13.42578125" style="106" customWidth="1"/>
    <col min="11" max="11" width="9.42578125" style="106" customWidth="1"/>
    <col min="12" max="13" width="13.5703125" style="106" bestFit="1" customWidth="1"/>
    <col min="14" max="14" width="14.42578125" style="106" customWidth="1"/>
    <col min="15" max="15" width="13.5703125" style="106" bestFit="1" customWidth="1"/>
    <col min="16" max="16" width="7.42578125" style="106" customWidth="1"/>
    <col min="17" max="18" width="13.5703125" style="106" bestFit="1" customWidth="1"/>
    <col min="19" max="19" width="14.42578125" style="106" customWidth="1"/>
    <col min="20" max="20" width="13.5703125" style="106" bestFit="1" customWidth="1"/>
    <col min="21" max="21" width="7.42578125" style="106" customWidth="1"/>
    <col min="22" max="16384" width="9.42578125" style="106"/>
  </cols>
  <sheetData>
    <row r="1" spans="1:21" s="113" customFormat="1" ht="29.25" customHeight="1" thickBot="1">
      <c r="A1" s="1510"/>
      <c r="B1" s="1490" t="s">
        <v>226</v>
      </c>
      <c r="C1" s="1491"/>
      <c r="D1" s="1491"/>
      <c r="E1" s="1491"/>
      <c r="F1" s="1492"/>
      <c r="G1" s="1490" t="s">
        <v>228</v>
      </c>
      <c r="H1" s="1491"/>
      <c r="I1" s="1491"/>
      <c r="J1" s="1491"/>
      <c r="K1" s="1492"/>
      <c r="L1" s="1490" t="s">
        <v>233</v>
      </c>
      <c r="M1" s="1491"/>
      <c r="N1" s="1491"/>
      <c r="O1" s="1491"/>
      <c r="P1" s="1492"/>
      <c r="Q1" s="1490" t="s">
        <v>428</v>
      </c>
      <c r="R1" s="1491"/>
      <c r="S1" s="1491"/>
      <c r="T1" s="1491"/>
      <c r="U1" s="1492"/>
    </row>
    <row r="2" spans="1:21" ht="108.75" customHeight="1" thickBot="1">
      <c r="A2" s="1494"/>
      <c r="B2" s="172" t="s">
        <v>316</v>
      </c>
      <c r="C2" s="172" t="s">
        <v>421</v>
      </c>
      <c r="D2" s="173" t="s">
        <v>423</v>
      </c>
      <c r="E2" s="174" t="s">
        <v>104</v>
      </c>
      <c r="F2" s="175" t="s">
        <v>105</v>
      </c>
      <c r="G2" s="176" t="s">
        <v>317</v>
      </c>
      <c r="H2" s="176" t="s">
        <v>422</v>
      </c>
      <c r="I2" s="173" t="s">
        <v>424</v>
      </c>
      <c r="J2" s="174" t="s">
        <v>104</v>
      </c>
      <c r="K2" s="175" t="s">
        <v>106</v>
      </c>
      <c r="L2" s="177" t="s">
        <v>318</v>
      </c>
      <c r="M2" s="177" t="s">
        <v>425</v>
      </c>
      <c r="N2" s="178" t="s">
        <v>426</v>
      </c>
      <c r="O2" s="174" t="s">
        <v>104</v>
      </c>
      <c r="P2" s="140" t="str">
        <f>CONCATENATE(" Podiel na ZGv  ",)</f>
        <v xml:space="preserve"> Podiel na ZGv  </v>
      </c>
      <c r="Q2" s="177" t="s">
        <v>319</v>
      </c>
      <c r="R2" s="177" t="s">
        <v>427</v>
      </c>
      <c r="S2" s="178" t="s">
        <v>426</v>
      </c>
      <c r="T2" s="174" t="s">
        <v>104</v>
      </c>
      <c r="U2" s="140" t="str">
        <f>CONCATENATE(" Podiel na ZGo  ",)</f>
        <v xml:space="preserve"> Podiel na ZGo  </v>
      </c>
    </row>
    <row r="3" spans="1:21" s="109" customFormat="1">
      <c r="A3" s="406" t="s">
        <v>2</v>
      </c>
      <c r="B3" s="980">
        <v>8077306.71</v>
      </c>
      <c r="C3" s="180">
        <v>8062606.7999999998</v>
      </c>
      <c r="D3" s="500">
        <v>16139913.51</v>
      </c>
      <c r="E3" s="500">
        <v>8069956.7549999999</v>
      </c>
      <c r="F3" s="182">
        <v>17.98911449309108</v>
      </c>
      <c r="G3" s="180">
        <v>2616791.5200000005</v>
      </c>
      <c r="H3" s="180">
        <v>1336965.0699999998</v>
      </c>
      <c r="I3" s="500">
        <v>3953756.5900000003</v>
      </c>
      <c r="J3" s="500">
        <v>1976878.2950000002</v>
      </c>
      <c r="K3" s="182">
        <v>32.033875547968563</v>
      </c>
      <c r="L3" s="187">
        <v>1926894.9800000002</v>
      </c>
      <c r="M3" s="187">
        <v>2169157.2399999998</v>
      </c>
      <c r="N3" s="500">
        <v>4096052.2199999997</v>
      </c>
      <c r="O3" s="500">
        <v>2048026.1099999999</v>
      </c>
      <c r="P3" s="182">
        <v>17.648136873923132</v>
      </c>
      <c r="Q3" s="187">
        <v>1008411.98</v>
      </c>
      <c r="R3" s="187">
        <v>1586883.85</v>
      </c>
      <c r="S3" s="500">
        <v>2595295.83</v>
      </c>
      <c r="T3" s="500">
        <v>1297647.915</v>
      </c>
      <c r="U3" s="182">
        <v>8.6908001357548486</v>
      </c>
    </row>
    <row r="4" spans="1:21" s="170" customFormat="1">
      <c r="A4" s="975" t="s">
        <v>0</v>
      </c>
      <c r="B4" s="981">
        <v>1816109</v>
      </c>
      <c r="C4" s="181">
        <v>1787361</v>
      </c>
      <c r="D4" s="731">
        <f>B4+C4</f>
        <v>3603470</v>
      </c>
      <c r="E4" s="731">
        <f>D4/2</f>
        <v>1801735</v>
      </c>
      <c r="F4" s="169">
        <f t="shared" ref="F4:F13" si="0">100*E4/$E$15</f>
        <v>4.0163309649866221</v>
      </c>
      <c r="G4" s="181">
        <v>688243</v>
      </c>
      <c r="H4" s="181">
        <v>586742</v>
      </c>
      <c r="I4" s="731">
        <f>G4+H4</f>
        <v>1274985</v>
      </c>
      <c r="J4" s="731">
        <f>I4/2</f>
        <v>637492.5</v>
      </c>
      <c r="K4" s="169">
        <f t="shared" ref="K4:K10" si="1">100*J4/$J$15</f>
        <v>10.330102495137844</v>
      </c>
      <c r="L4" s="189">
        <v>107857</v>
      </c>
      <c r="M4" s="189">
        <v>222949.54</v>
      </c>
      <c r="N4" s="731">
        <f>L4+M4</f>
        <v>330806.54000000004</v>
      </c>
      <c r="O4" s="731">
        <f>N4/2</f>
        <v>165403.27000000002</v>
      </c>
      <c r="P4" s="169">
        <f t="shared" ref="P4:P10" si="2">100*O4/$O$15</f>
        <v>1.4253038738624597</v>
      </c>
      <c r="Q4" s="189">
        <v>34608</v>
      </c>
      <c r="R4" s="189">
        <v>32150</v>
      </c>
      <c r="S4" s="731">
        <f>Q4+R4</f>
        <v>66758</v>
      </c>
      <c r="T4" s="731">
        <f>S4/2</f>
        <v>33379</v>
      </c>
      <c r="U4" s="169">
        <f t="shared" ref="U4:U13" si="3">100*T4/$T$15</f>
        <v>0.22355079091801344</v>
      </c>
    </row>
    <row r="5" spans="1:21" s="170" customFormat="1">
      <c r="A5" s="975" t="s">
        <v>1</v>
      </c>
      <c r="B5" s="981">
        <v>1299180</v>
      </c>
      <c r="C5" s="181">
        <v>1334762.8</v>
      </c>
      <c r="D5" s="731">
        <f>B5+C5</f>
        <v>2633942.7999999998</v>
      </c>
      <c r="E5" s="731">
        <f>D5/2</f>
        <v>1316971.3999999999</v>
      </c>
      <c r="F5" s="169">
        <f t="shared" si="0"/>
        <v>2.9357219645629251</v>
      </c>
      <c r="G5" s="181">
        <v>295235</v>
      </c>
      <c r="H5" s="181">
        <v>157203</v>
      </c>
      <c r="I5" s="731">
        <f t="shared" ref="I5:I13" si="4">G5+H5</f>
        <v>452438</v>
      </c>
      <c r="J5" s="731">
        <f>I5/2</f>
        <v>226219</v>
      </c>
      <c r="K5" s="169">
        <f t="shared" si="1"/>
        <v>3.6657144301267666</v>
      </c>
      <c r="L5" s="153">
        <v>25432</v>
      </c>
      <c r="M5" s="153">
        <v>104129.45</v>
      </c>
      <c r="N5" s="731">
        <f t="shared" ref="N5:N13" si="5">L5+M5</f>
        <v>129561.45</v>
      </c>
      <c r="O5" s="731">
        <f>N5/2</f>
        <v>64780.724999999999</v>
      </c>
      <c r="P5" s="169">
        <f t="shared" si="2"/>
        <v>0.55822486637730129</v>
      </c>
      <c r="Q5" s="903">
        <v>15210</v>
      </c>
      <c r="R5" s="903">
        <v>29430.25</v>
      </c>
      <c r="S5" s="731">
        <f>Q5+R5</f>
        <v>44640.25</v>
      </c>
      <c r="T5" s="731">
        <f>S5/2</f>
        <v>22320.125</v>
      </c>
      <c r="U5" s="169">
        <f t="shared" si="3"/>
        <v>0.14948565257014665</v>
      </c>
    </row>
    <row r="6" spans="1:21" s="170" customFormat="1">
      <c r="A6" s="975" t="s">
        <v>3</v>
      </c>
      <c r="B6" s="982">
        <v>1435953</v>
      </c>
      <c r="C6" s="153">
        <v>1477782.71</v>
      </c>
      <c r="D6" s="731">
        <f t="shared" ref="D6:D11" si="6">B6+C6</f>
        <v>2913735.71</v>
      </c>
      <c r="E6" s="731">
        <f t="shared" ref="E6:E13" si="7">D6/2</f>
        <v>1456867.855</v>
      </c>
      <c r="F6" s="169">
        <f t="shared" si="0"/>
        <v>3.2475716339695571</v>
      </c>
      <c r="G6" s="181">
        <v>1053733</v>
      </c>
      <c r="H6" s="181">
        <v>51239.59</v>
      </c>
      <c r="I6" s="731">
        <f t="shared" si="4"/>
        <v>1104972.5900000001</v>
      </c>
      <c r="J6" s="731">
        <f t="shared" ref="J6:J13" si="8">I6/2</f>
        <v>552486.29500000004</v>
      </c>
      <c r="K6" s="169">
        <f t="shared" si="1"/>
        <v>8.9526387439992838</v>
      </c>
      <c r="L6" s="188">
        <v>924255</v>
      </c>
      <c r="M6" s="188">
        <v>889611.84</v>
      </c>
      <c r="N6" s="731">
        <f t="shared" si="5"/>
        <v>1813866.8399999999</v>
      </c>
      <c r="O6" s="731">
        <f t="shared" ref="O6:O13" si="9">N6/2</f>
        <v>906933.41999999993</v>
      </c>
      <c r="P6" s="169">
        <f t="shared" si="2"/>
        <v>7.8151763073446441</v>
      </c>
      <c r="Q6" s="903">
        <v>12032</v>
      </c>
      <c r="R6" s="903">
        <v>258553.83</v>
      </c>
      <c r="S6" s="731">
        <f t="shared" ref="S6:S11" si="10">Q6+R6</f>
        <v>270585.82999999996</v>
      </c>
      <c r="T6" s="731">
        <f t="shared" ref="T6:T13" si="11">S6/2</f>
        <v>135292.91499999998</v>
      </c>
      <c r="U6" s="169">
        <f t="shared" si="3"/>
        <v>0.90610378243367262</v>
      </c>
    </row>
    <row r="7" spans="1:21" s="170" customFormat="1">
      <c r="A7" s="975" t="s">
        <v>5</v>
      </c>
      <c r="B7" s="982">
        <v>2372028</v>
      </c>
      <c r="C7" s="153">
        <v>2375932</v>
      </c>
      <c r="D7" s="731">
        <f t="shared" si="6"/>
        <v>4747960</v>
      </c>
      <c r="E7" s="731">
        <f t="shared" si="7"/>
        <v>2373980</v>
      </c>
      <c r="F7" s="169">
        <f t="shared" si="0"/>
        <v>5.2919488072657419</v>
      </c>
      <c r="G7" s="181">
        <v>216813</v>
      </c>
      <c r="H7" s="181">
        <v>144634</v>
      </c>
      <c r="I7" s="731">
        <f t="shared" si="4"/>
        <v>361447</v>
      </c>
      <c r="J7" s="731">
        <f t="shared" si="8"/>
        <v>180723.5</v>
      </c>
      <c r="K7" s="169">
        <f t="shared" si="1"/>
        <v>2.9284929285913859</v>
      </c>
      <c r="L7" s="188">
        <v>149464</v>
      </c>
      <c r="M7" s="188">
        <v>231378.25</v>
      </c>
      <c r="N7" s="731">
        <f t="shared" si="5"/>
        <v>380842.25</v>
      </c>
      <c r="O7" s="731">
        <f t="shared" si="9"/>
        <v>190421.125</v>
      </c>
      <c r="P7" s="169">
        <f t="shared" si="2"/>
        <v>1.6408863447968571</v>
      </c>
      <c r="Q7" s="903">
        <v>245101</v>
      </c>
      <c r="R7" s="903">
        <v>282975.27</v>
      </c>
      <c r="S7" s="731">
        <f t="shared" si="10"/>
        <v>528076.27</v>
      </c>
      <c r="T7" s="731">
        <f t="shared" si="11"/>
        <v>264038.13500000001</v>
      </c>
      <c r="U7" s="169">
        <f t="shared" si="3"/>
        <v>1.7683553704954376</v>
      </c>
    </row>
    <row r="8" spans="1:21" s="170" customFormat="1">
      <c r="A8" s="975" t="s">
        <v>6</v>
      </c>
      <c r="B8" s="982">
        <v>98069</v>
      </c>
      <c r="C8" s="153">
        <v>73181</v>
      </c>
      <c r="D8" s="731">
        <f>B8+C8</f>
        <v>171250</v>
      </c>
      <c r="E8" s="731">
        <f>D8/2</f>
        <v>85625</v>
      </c>
      <c r="F8" s="169">
        <f t="shared" si="0"/>
        <v>0.19087065460624317</v>
      </c>
      <c r="G8" s="153">
        <v>35659</v>
      </c>
      <c r="H8" s="153"/>
      <c r="I8" s="731">
        <f t="shared" si="4"/>
        <v>35659</v>
      </c>
      <c r="J8" s="731">
        <f>I8/2</f>
        <v>17829.5</v>
      </c>
      <c r="K8" s="169">
        <f t="shared" si="1"/>
        <v>0.28891408516501793</v>
      </c>
      <c r="L8" s="153">
        <v>59072</v>
      </c>
      <c r="M8" s="153">
        <v>112242</v>
      </c>
      <c r="N8" s="731">
        <f t="shared" si="5"/>
        <v>171314</v>
      </c>
      <c r="O8" s="731">
        <f>N8/2</f>
        <v>85657</v>
      </c>
      <c r="P8" s="169">
        <f t="shared" si="2"/>
        <v>0.73811874410606704</v>
      </c>
      <c r="Q8" s="903">
        <v>8736</v>
      </c>
      <c r="R8" s="903">
        <v>118164</v>
      </c>
      <c r="S8" s="731">
        <f>Q8+R8</f>
        <v>126900</v>
      </c>
      <c r="T8" s="731">
        <f>S8/2</f>
        <v>63450</v>
      </c>
      <c r="U8" s="169">
        <f t="shared" si="3"/>
        <v>0.42494675346019811</v>
      </c>
    </row>
    <row r="9" spans="1:21" s="170" customFormat="1">
      <c r="A9" s="975" t="s">
        <v>4</v>
      </c>
      <c r="B9" s="982">
        <v>783104</v>
      </c>
      <c r="C9" s="153">
        <v>796897</v>
      </c>
      <c r="D9" s="731">
        <f t="shared" si="6"/>
        <v>1580001</v>
      </c>
      <c r="E9" s="731">
        <f t="shared" si="7"/>
        <v>790000.5</v>
      </c>
      <c r="F9" s="169">
        <f t="shared" si="0"/>
        <v>1.7610267161957303</v>
      </c>
      <c r="G9" s="181">
        <v>178852</v>
      </c>
      <c r="H9" s="181">
        <v>371964</v>
      </c>
      <c r="I9" s="731">
        <f t="shared" si="4"/>
        <v>550816</v>
      </c>
      <c r="J9" s="731">
        <f t="shared" si="8"/>
        <v>275408</v>
      </c>
      <c r="K9" s="169">
        <f t="shared" si="1"/>
        <v>4.4627864139278861</v>
      </c>
      <c r="L9" s="153">
        <v>213187</v>
      </c>
      <c r="M9" s="153">
        <v>312567</v>
      </c>
      <c r="N9" s="731">
        <f t="shared" si="5"/>
        <v>525754</v>
      </c>
      <c r="O9" s="731">
        <f t="shared" si="9"/>
        <v>262877</v>
      </c>
      <c r="P9" s="169">
        <f t="shared" si="2"/>
        <v>2.265249087574519</v>
      </c>
      <c r="Q9" s="903">
        <v>5070</v>
      </c>
      <c r="R9" s="903">
        <v>107711</v>
      </c>
      <c r="S9" s="731">
        <f t="shared" si="10"/>
        <v>112781</v>
      </c>
      <c r="T9" s="731">
        <f t="shared" si="11"/>
        <v>56390.5</v>
      </c>
      <c r="U9" s="169">
        <f t="shared" si="3"/>
        <v>0.37766682271075336</v>
      </c>
    </row>
    <row r="10" spans="1:21" s="170" customFormat="1">
      <c r="A10" s="975" t="s">
        <v>7</v>
      </c>
      <c r="B10" s="982">
        <v>209009</v>
      </c>
      <c r="C10" s="153">
        <v>74436</v>
      </c>
      <c r="D10" s="731">
        <f>B10+C10</f>
        <v>283445</v>
      </c>
      <c r="E10" s="731">
        <f>D10/2</f>
        <v>141722.5</v>
      </c>
      <c r="F10" s="169">
        <f t="shared" si="0"/>
        <v>0.31592019091892898</v>
      </c>
      <c r="G10" s="153">
        <v>148257</v>
      </c>
      <c r="H10" s="153">
        <v>21462</v>
      </c>
      <c r="I10" s="731">
        <f t="shared" si="4"/>
        <v>169719</v>
      </c>
      <c r="J10" s="731">
        <f>I10/2</f>
        <v>84859.5</v>
      </c>
      <c r="K10" s="169">
        <f t="shared" si="1"/>
        <v>1.3750865032704696</v>
      </c>
      <c r="L10" s="153"/>
      <c r="M10" s="153">
        <v>92225.63</v>
      </c>
      <c r="N10" s="731">
        <f t="shared" si="5"/>
        <v>92225.63</v>
      </c>
      <c r="O10" s="731">
        <f>N10/2</f>
        <v>46112.815000000002</v>
      </c>
      <c r="P10" s="169">
        <f t="shared" si="2"/>
        <v>0.39736078890219606</v>
      </c>
      <c r="Q10" s="903"/>
      <c r="R10" s="903"/>
      <c r="S10" s="731">
        <f>Q10+R10</f>
        <v>0</v>
      </c>
      <c r="T10" s="731">
        <f>S10/2</f>
        <v>0</v>
      </c>
      <c r="U10" s="169">
        <f t="shared" si="3"/>
        <v>0</v>
      </c>
    </row>
    <row r="11" spans="1:21" s="170" customFormat="1">
      <c r="A11" s="975" t="s">
        <v>17</v>
      </c>
      <c r="B11" s="982">
        <v>31430</v>
      </c>
      <c r="C11" s="153">
        <v>138814</v>
      </c>
      <c r="D11" s="731">
        <f t="shared" si="6"/>
        <v>170244</v>
      </c>
      <c r="E11" s="731">
        <f t="shared" si="7"/>
        <v>85122</v>
      </c>
      <c r="F11" s="169">
        <f t="shared" si="0"/>
        <v>0.18974939400166574</v>
      </c>
      <c r="G11" s="181"/>
      <c r="H11" s="181"/>
      <c r="I11" s="731">
        <f t="shared" si="4"/>
        <v>0</v>
      </c>
      <c r="J11" s="731">
        <f t="shared" si="8"/>
        <v>0</v>
      </c>
      <c r="K11" s="169">
        <v>0.24043159028251898</v>
      </c>
      <c r="L11" s="153">
        <v>338305</v>
      </c>
      <c r="M11" s="153">
        <v>107897.75</v>
      </c>
      <c r="N11" s="731">
        <f t="shared" si="5"/>
        <v>446202.75</v>
      </c>
      <c r="O11" s="731">
        <f t="shared" si="9"/>
        <v>223101.375</v>
      </c>
      <c r="P11" s="169">
        <v>2.7972954528456868</v>
      </c>
      <c r="Q11" s="903"/>
      <c r="R11" s="903"/>
      <c r="S11" s="731">
        <f t="shared" si="10"/>
        <v>0</v>
      </c>
      <c r="T11" s="731">
        <f t="shared" si="11"/>
        <v>0</v>
      </c>
      <c r="U11" s="169">
        <f t="shared" si="3"/>
        <v>0</v>
      </c>
    </row>
    <row r="12" spans="1:21" s="170" customFormat="1">
      <c r="A12" s="975" t="s">
        <v>146</v>
      </c>
      <c r="B12" s="982">
        <v>32425</v>
      </c>
      <c r="C12" s="153">
        <v>3440</v>
      </c>
      <c r="D12" s="731">
        <f t="shared" ref="D12:D13" si="12">B12+C12</f>
        <v>35865</v>
      </c>
      <c r="E12" s="731">
        <f t="shared" si="7"/>
        <v>17932.5</v>
      </c>
      <c r="F12" s="169">
        <f t="shared" si="0"/>
        <v>3.9974166583666634E-2</v>
      </c>
      <c r="G12" s="181"/>
      <c r="H12" s="181">
        <v>3720</v>
      </c>
      <c r="I12" s="731">
        <f t="shared" si="4"/>
        <v>3720</v>
      </c>
      <c r="J12" s="731">
        <f t="shared" si="8"/>
        <v>1860</v>
      </c>
      <c r="K12" s="169">
        <f t="shared" ref="K12:K13" si="13">100*J12/$J$15</f>
        <v>3.0139947749905117E-2</v>
      </c>
      <c r="L12" s="153"/>
      <c r="M12" s="153"/>
      <c r="N12" s="731">
        <f t="shared" si="5"/>
        <v>0</v>
      </c>
      <c r="O12" s="731">
        <f t="shared" si="9"/>
        <v>0</v>
      </c>
      <c r="P12" s="169">
        <f t="shared" ref="P12:P13" si="14">100*O12/$O$15</f>
        <v>0</v>
      </c>
      <c r="Q12" s="903"/>
      <c r="R12" s="903"/>
      <c r="S12" s="731">
        <f t="shared" ref="S12:S13" si="15">Q12+R12</f>
        <v>0</v>
      </c>
      <c r="T12" s="731">
        <f t="shared" si="11"/>
        <v>0</v>
      </c>
      <c r="U12" s="169">
        <f t="shared" si="3"/>
        <v>0</v>
      </c>
    </row>
    <row r="13" spans="1:21" s="170" customFormat="1">
      <c r="A13" s="984" t="s">
        <v>64</v>
      </c>
      <c r="B13" s="982"/>
      <c r="C13" s="153">
        <v>0</v>
      </c>
      <c r="D13" s="731">
        <f t="shared" si="12"/>
        <v>0</v>
      </c>
      <c r="E13" s="731">
        <f t="shared" si="7"/>
        <v>0</v>
      </c>
      <c r="F13" s="169">
        <f t="shared" si="0"/>
        <v>0</v>
      </c>
      <c r="G13" s="181"/>
      <c r="H13" s="181"/>
      <c r="I13" s="731">
        <f t="shared" si="4"/>
        <v>0</v>
      </c>
      <c r="J13" s="731">
        <f t="shared" si="8"/>
        <v>0</v>
      </c>
      <c r="K13" s="169">
        <f t="shared" si="13"/>
        <v>0</v>
      </c>
      <c r="L13" s="153">
        <v>109323</v>
      </c>
      <c r="M13" s="153">
        <v>96155.76</v>
      </c>
      <c r="N13" s="731">
        <f t="shared" si="5"/>
        <v>205478.76</v>
      </c>
      <c r="O13" s="731">
        <f t="shared" si="9"/>
        <v>102739.38</v>
      </c>
      <c r="P13" s="169">
        <f t="shared" si="14"/>
        <v>0.88532008050522404</v>
      </c>
      <c r="Q13" s="903">
        <v>687655</v>
      </c>
      <c r="R13" s="903">
        <v>757899.5</v>
      </c>
      <c r="S13" s="731">
        <f t="shared" si="15"/>
        <v>1445554.5</v>
      </c>
      <c r="T13" s="731">
        <f t="shared" si="11"/>
        <v>722777.25</v>
      </c>
      <c r="U13" s="169">
        <f t="shared" si="3"/>
        <v>4.8406910301401096</v>
      </c>
    </row>
    <row r="14" spans="1:21" s="170" customFormat="1" ht="15.75" thickBot="1">
      <c r="A14" s="206" t="s">
        <v>2</v>
      </c>
      <c r="B14" s="983">
        <f t="shared" ref="B14:U14" si="16">SUM(B4:B13)</f>
        <v>8077307</v>
      </c>
      <c r="C14" s="732">
        <f t="shared" si="16"/>
        <v>8062606.5099999998</v>
      </c>
      <c r="D14" s="733">
        <f t="shared" si="16"/>
        <v>16139913.51</v>
      </c>
      <c r="E14" s="733">
        <f t="shared" si="16"/>
        <v>8069956.7549999999</v>
      </c>
      <c r="F14" s="183">
        <f t="shared" si="16"/>
        <v>17.98911449309108</v>
      </c>
      <c r="G14" s="729">
        <f t="shared" si="16"/>
        <v>2616792</v>
      </c>
      <c r="H14" s="730">
        <f t="shared" si="16"/>
        <v>1336964.5899999999</v>
      </c>
      <c r="I14" s="733">
        <f t="shared" si="16"/>
        <v>3953756.59</v>
      </c>
      <c r="J14" s="733">
        <f t="shared" si="16"/>
        <v>1976878.2949999999</v>
      </c>
      <c r="K14" s="183">
        <f t="shared" si="16"/>
        <v>32.274307138251075</v>
      </c>
      <c r="L14" s="729">
        <f t="shared" si="16"/>
        <v>1926895</v>
      </c>
      <c r="M14" s="730">
        <f t="shared" si="16"/>
        <v>2169157.2199999997</v>
      </c>
      <c r="N14" s="733">
        <f t="shared" si="16"/>
        <v>4096052.2199999997</v>
      </c>
      <c r="O14" s="733">
        <f t="shared" si="16"/>
        <v>2048026.1099999999</v>
      </c>
      <c r="P14" s="183">
        <f t="shared" si="16"/>
        <v>18.522935546314958</v>
      </c>
      <c r="Q14" s="729">
        <f t="shared" si="16"/>
        <v>1008412</v>
      </c>
      <c r="R14" s="729">
        <f t="shared" si="16"/>
        <v>1586883.85</v>
      </c>
      <c r="S14" s="733">
        <f t="shared" si="16"/>
        <v>2595295.85</v>
      </c>
      <c r="T14" s="733">
        <f t="shared" si="16"/>
        <v>1297647.925</v>
      </c>
      <c r="U14" s="183">
        <f t="shared" si="16"/>
        <v>8.6908002027283313</v>
      </c>
    </row>
    <row r="15" spans="1:21" ht="15.75" thickBot="1">
      <c r="A15" s="168" t="s">
        <v>80</v>
      </c>
      <c r="B15" s="734">
        <v>43879521.710000001</v>
      </c>
      <c r="C15" s="735">
        <v>45840922.93</v>
      </c>
      <c r="D15" s="736">
        <v>89720444.640000001</v>
      </c>
      <c r="E15" s="734">
        <v>44860222.32</v>
      </c>
      <c r="F15" s="734">
        <v>99.999999999999986</v>
      </c>
      <c r="G15" s="734">
        <v>6138824.2000000002</v>
      </c>
      <c r="H15" s="734">
        <v>6203599.3200000003</v>
      </c>
      <c r="I15" s="734">
        <v>12342423.52</v>
      </c>
      <c r="J15" s="734">
        <v>6171211.7599999998</v>
      </c>
      <c r="K15" s="734">
        <v>100.00000000000001</v>
      </c>
      <c r="L15" s="734">
        <v>12299098.689999998</v>
      </c>
      <c r="M15" s="734">
        <v>10910446.030000001</v>
      </c>
      <c r="N15" s="734">
        <v>23209544.720000003</v>
      </c>
      <c r="O15" s="734">
        <v>11604772.360000001</v>
      </c>
      <c r="P15" s="734">
        <v>99.999999999999986</v>
      </c>
      <c r="Q15" s="734">
        <v>15732806.609999999</v>
      </c>
      <c r="R15" s="734">
        <v>14129758.279999999</v>
      </c>
      <c r="S15" s="734">
        <v>29862564.890000004</v>
      </c>
      <c r="T15" s="734">
        <v>14931282.445000002</v>
      </c>
      <c r="U15" s="734">
        <v>99.999999999999986</v>
      </c>
    </row>
    <row r="16" spans="1:21">
      <c r="B16" s="120"/>
      <c r="C16" s="120"/>
      <c r="D16" s="171"/>
      <c r="E16" s="120"/>
      <c r="F16" s="120"/>
      <c r="G16" s="120"/>
      <c r="H16" s="120"/>
      <c r="I16" s="171"/>
      <c r="J16" s="120"/>
      <c r="K16" s="120"/>
      <c r="L16" s="120"/>
      <c r="M16" s="120"/>
      <c r="N16" s="171"/>
      <c r="R16" s="120"/>
      <c r="S16" s="171"/>
    </row>
    <row r="17" spans="1:21">
      <c r="A17" s="49"/>
      <c r="F17" s="57"/>
      <c r="K17" s="57"/>
      <c r="P17" s="57"/>
    </row>
    <row r="18" spans="1:21" ht="15.75" thickBot="1">
      <c r="A18" s="1204" t="s">
        <v>406</v>
      </c>
      <c r="F18" s="57"/>
      <c r="K18" s="57"/>
      <c r="P18" s="57"/>
    </row>
    <row r="19" spans="1:21" s="109" customFormat="1">
      <c r="A19" s="406" t="s">
        <v>2</v>
      </c>
      <c r="B19" s="179"/>
      <c r="C19" s="180"/>
      <c r="D19" s="500">
        <f t="shared" ref="D19:F29" si="17">D3-D34</f>
        <v>101932.51999999955</v>
      </c>
      <c r="E19" s="500">
        <f t="shared" si="17"/>
        <v>50966.259999999776</v>
      </c>
      <c r="F19" s="182">
        <f t="shared" si="17"/>
        <v>-0.50673813387296462</v>
      </c>
      <c r="G19" s="179"/>
      <c r="H19" s="180"/>
      <c r="I19" s="500">
        <f t="shared" ref="I19:K29" si="18">I3-I34</f>
        <v>-524694.71000000043</v>
      </c>
      <c r="J19" s="500">
        <f t="shared" si="18"/>
        <v>-262347.35500000021</v>
      </c>
      <c r="K19" s="182">
        <f t="shared" si="18"/>
        <v>-2.4796207784369031</v>
      </c>
      <c r="L19" s="186"/>
      <c r="M19" s="187"/>
      <c r="N19" s="500">
        <f t="shared" ref="N19:P29" si="19">N3-N34</f>
        <v>57319.699999999255</v>
      </c>
      <c r="O19" s="500">
        <f t="shared" si="19"/>
        <v>28659.849999999627</v>
      </c>
      <c r="P19" s="182">
        <f t="shared" si="19"/>
        <v>-3.0449440039502704</v>
      </c>
      <c r="Q19" s="186"/>
      <c r="R19" s="187"/>
      <c r="S19" s="500">
        <f t="shared" ref="S19:U29" si="20">S3-S34</f>
        <v>10411.89000000013</v>
      </c>
      <c r="T19" s="500">
        <f t="shared" si="20"/>
        <v>5205.9450000000652</v>
      </c>
      <c r="U19" s="182">
        <f t="shared" si="20"/>
        <v>-4.7143901852674475E-2</v>
      </c>
    </row>
    <row r="20" spans="1:21" s="170" customFormat="1">
      <c r="A20" s="384" t="s">
        <v>0</v>
      </c>
      <c r="B20" s="532"/>
      <c r="C20" s="533"/>
      <c r="D20" s="731">
        <f t="shared" si="17"/>
        <v>256736</v>
      </c>
      <c r="E20" s="731">
        <f t="shared" si="17"/>
        <v>128368</v>
      </c>
      <c r="F20" s="169">
        <f t="shared" si="17"/>
        <v>0.15669932654995078</v>
      </c>
      <c r="G20" s="528"/>
      <c r="H20" s="529"/>
      <c r="I20" s="731">
        <f t="shared" si="18"/>
        <v>-94518</v>
      </c>
      <c r="J20" s="731">
        <f t="shared" si="18"/>
        <v>-47259</v>
      </c>
      <c r="K20" s="169">
        <f t="shared" si="18"/>
        <v>-0.22406759475489757</v>
      </c>
      <c r="L20" s="151"/>
      <c r="M20" s="189"/>
      <c r="N20" s="731">
        <f t="shared" si="19"/>
        <v>137110.54000000004</v>
      </c>
      <c r="O20" s="731">
        <f t="shared" si="19"/>
        <v>68555.270000000019</v>
      </c>
      <c r="P20" s="169">
        <f t="shared" si="19"/>
        <v>0.43287197254888465</v>
      </c>
      <c r="Q20" s="151"/>
      <c r="R20" s="189"/>
      <c r="S20" s="731">
        <f t="shared" si="20"/>
        <v>-450854</v>
      </c>
      <c r="T20" s="731">
        <f t="shared" si="20"/>
        <v>-225427</v>
      </c>
      <c r="U20" s="169">
        <f t="shared" si="20"/>
        <v>-1.5261852878299189</v>
      </c>
    </row>
    <row r="21" spans="1:21" s="170" customFormat="1">
      <c r="A21" s="384" t="s">
        <v>1</v>
      </c>
      <c r="B21" s="532"/>
      <c r="C21" s="533"/>
      <c r="D21" s="731">
        <f t="shared" si="17"/>
        <v>196336.79999999981</v>
      </c>
      <c r="E21" s="731">
        <f t="shared" si="17"/>
        <v>98168.399999999907</v>
      </c>
      <c r="F21" s="169">
        <f t="shared" si="17"/>
        <v>0.12454508595737712</v>
      </c>
      <c r="G21" s="528"/>
      <c r="H21" s="529"/>
      <c r="I21" s="731">
        <f t="shared" si="18"/>
        <v>-105747.90000000002</v>
      </c>
      <c r="J21" s="731">
        <f t="shared" si="18"/>
        <v>-52873.950000000012</v>
      </c>
      <c r="K21" s="169">
        <f t="shared" si="18"/>
        <v>-0.63598401841979424</v>
      </c>
      <c r="L21" s="462"/>
      <c r="M21" s="463"/>
      <c r="N21" s="731">
        <f t="shared" si="19"/>
        <v>75539.709999999992</v>
      </c>
      <c r="O21" s="731">
        <f t="shared" si="19"/>
        <v>37769.854999999996</v>
      </c>
      <c r="P21" s="169">
        <f t="shared" si="19"/>
        <v>0.28143599030103944</v>
      </c>
      <c r="Q21" s="462"/>
      <c r="R21" s="463"/>
      <c r="S21" s="731">
        <f t="shared" si="20"/>
        <v>-39823.75</v>
      </c>
      <c r="T21" s="731">
        <f t="shared" si="20"/>
        <v>-19911.875</v>
      </c>
      <c r="U21" s="169">
        <f t="shared" si="20"/>
        <v>-0.13603653036874455</v>
      </c>
    </row>
    <row r="22" spans="1:21" s="170" customFormat="1">
      <c r="A22" s="384" t="s">
        <v>3</v>
      </c>
      <c r="B22" s="462"/>
      <c r="C22" s="463"/>
      <c r="D22" s="731">
        <f t="shared" si="17"/>
        <v>-88258.100000000093</v>
      </c>
      <c r="E22" s="731">
        <f t="shared" si="17"/>
        <v>-44129.050000000047</v>
      </c>
      <c r="F22" s="169">
        <f t="shared" si="17"/>
        <v>-0.21448728301250508</v>
      </c>
      <c r="G22" s="528"/>
      <c r="H22" s="529"/>
      <c r="I22" s="731">
        <f t="shared" si="18"/>
        <v>-95790.409999999916</v>
      </c>
      <c r="J22" s="731">
        <f t="shared" si="18"/>
        <v>-47895.204999999958</v>
      </c>
      <c r="K22" s="169">
        <f t="shared" si="18"/>
        <v>-0.30112480354305582</v>
      </c>
      <c r="L22" s="530"/>
      <c r="M22" s="531"/>
      <c r="N22" s="731">
        <f t="shared" si="19"/>
        <v>-605465.14000000013</v>
      </c>
      <c r="O22" s="731">
        <f t="shared" si="19"/>
        <v>-302732.57000000007</v>
      </c>
      <c r="P22" s="169">
        <f t="shared" si="19"/>
        <v>-4.5806513649879603</v>
      </c>
      <c r="Q22" s="462"/>
      <c r="R22" s="463"/>
      <c r="S22" s="731">
        <f t="shared" si="20"/>
        <v>229694.82999999996</v>
      </c>
      <c r="T22" s="731">
        <f t="shared" si="20"/>
        <v>114847.41499999998</v>
      </c>
      <c r="U22" s="169">
        <f t="shared" si="20"/>
        <v>0.76787580859210458</v>
      </c>
    </row>
    <row r="23" spans="1:21" s="170" customFormat="1">
      <c r="A23" s="384" t="s">
        <v>5</v>
      </c>
      <c r="B23" s="462"/>
      <c r="C23" s="463"/>
      <c r="D23" s="731">
        <f t="shared" si="17"/>
        <v>-46153.799999999814</v>
      </c>
      <c r="E23" s="731">
        <f t="shared" si="17"/>
        <v>-23076.899999999907</v>
      </c>
      <c r="F23" s="169">
        <f t="shared" si="17"/>
        <v>-0.23687819265294152</v>
      </c>
      <c r="G23" s="528"/>
      <c r="H23" s="529"/>
      <c r="I23" s="731">
        <f t="shared" si="18"/>
        <v>-54264.140000000014</v>
      </c>
      <c r="J23" s="731">
        <f t="shared" si="18"/>
        <v>-27132.070000000007</v>
      </c>
      <c r="K23" s="169">
        <f t="shared" si="18"/>
        <v>-0.27521387586483925</v>
      </c>
      <c r="L23" s="530"/>
      <c r="M23" s="531"/>
      <c r="N23" s="731">
        <f t="shared" si="19"/>
        <v>69889.839999999967</v>
      </c>
      <c r="O23" s="731">
        <f t="shared" si="19"/>
        <v>34944.919999999984</v>
      </c>
      <c r="P23" s="169">
        <f t="shared" si="19"/>
        <v>4.7672796379035542E-2</v>
      </c>
      <c r="Q23" s="462"/>
      <c r="R23" s="463"/>
      <c r="S23" s="731">
        <f t="shared" si="20"/>
        <v>114699.27000000002</v>
      </c>
      <c r="T23" s="731">
        <f t="shared" si="20"/>
        <v>57349.635000000009</v>
      </c>
      <c r="U23" s="169">
        <f t="shared" si="20"/>
        <v>0.37097538118957907</v>
      </c>
    </row>
    <row r="24" spans="1:21" s="170" customFormat="1">
      <c r="A24" s="384" t="s">
        <v>6</v>
      </c>
      <c r="B24" s="462"/>
      <c r="C24" s="463"/>
      <c r="D24" s="731">
        <f t="shared" si="17"/>
        <v>-76871</v>
      </c>
      <c r="E24" s="731">
        <f t="shared" si="17"/>
        <v>-38435.5</v>
      </c>
      <c r="F24" s="169">
        <f t="shared" si="17"/>
        <v>-9.5275678433832695E-2</v>
      </c>
      <c r="G24" s="526"/>
      <c r="H24" s="527"/>
      <c r="I24" s="731">
        <f t="shared" si="18"/>
        <v>-80900</v>
      </c>
      <c r="J24" s="731">
        <f t="shared" si="18"/>
        <v>-40450</v>
      </c>
      <c r="K24" s="169">
        <f t="shared" si="18"/>
        <v>-0.60935595258430286</v>
      </c>
      <c r="L24" s="462"/>
      <c r="M24" s="463"/>
      <c r="N24" s="731">
        <f t="shared" si="19"/>
        <v>84958</v>
      </c>
      <c r="O24" s="731">
        <f t="shared" si="19"/>
        <v>42479</v>
      </c>
      <c r="P24" s="169">
        <f t="shared" si="19"/>
        <v>0.29566020459138892</v>
      </c>
      <c r="Q24" s="462"/>
      <c r="R24" s="463"/>
      <c r="S24" s="731">
        <f t="shared" si="20"/>
        <v>82022</v>
      </c>
      <c r="T24" s="731">
        <f t="shared" si="20"/>
        <v>41011</v>
      </c>
      <c r="U24" s="169">
        <f t="shared" si="20"/>
        <v>0.27324112116796051</v>
      </c>
    </row>
    <row r="25" spans="1:21" s="170" customFormat="1">
      <c r="A25" s="384" t="s">
        <v>4</v>
      </c>
      <c r="B25" s="462"/>
      <c r="C25" s="463"/>
      <c r="D25" s="731">
        <f t="shared" si="17"/>
        <v>141033</v>
      </c>
      <c r="E25" s="731">
        <f t="shared" si="17"/>
        <v>70516.5</v>
      </c>
      <c r="F25" s="169">
        <f t="shared" si="17"/>
        <v>0.10153228983918683</v>
      </c>
      <c r="G25" s="528"/>
      <c r="H25" s="529"/>
      <c r="I25" s="731">
        <f t="shared" si="18"/>
        <v>140882.64000000001</v>
      </c>
      <c r="J25" s="731">
        <f t="shared" si="18"/>
        <v>70441.320000000007</v>
      </c>
      <c r="K25" s="169">
        <f t="shared" si="18"/>
        <v>1.303606472765849</v>
      </c>
      <c r="L25" s="462"/>
      <c r="M25" s="463"/>
      <c r="N25" s="731">
        <f t="shared" si="19"/>
        <v>282257.19</v>
      </c>
      <c r="O25" s="731">
        <f t="shared" si="19"/>
        <v>141128.595</v>
      </c>
      <c r="P25" s="169">
        <f t="shared" si="19"/>
        <v>1.0176549084893014</v>
      </c>
      <c r="Q25" s="462"/>
      <c r="R25" s="463"/>
      <c r="S25" s="731">
        <f t="shared" si="20"/>
        <v>-3051</v>
      </c>
      <c r="T25" s="731">
        <f t="shared" si="20"/>
        <v>-1525.5</v>
      </c>
      <c r="U25" s="169">
        <f t="shared" si="20"/>
        <v>-1.3891776150035229E-2</v>
      </c>
    </row>
    <row r="26" spans="1:21" s="170" customFormat="1">
      <c r="A26" s="384" t="s">
        <v>7</v>
      </c>
      <c r="B26" s="462"/>
      <c r="C26" s="463"/>
      <c r="D26" s="731">
        <f t="shared" si="17"/>
        <v>-366149.67000000004</v>
      </c>
      <c r="E26" s="731">
        <f t="shared" si="17"/>
        <v>-183074.83500000002</v>
      </c>
      <c r="F26" s="169">
        <f t="shared" si="17"/>
        <v>-0.43322692997320911</v>
      </c>
      <c r="G26" s="526"/>
      <c r="H26" s="527"/>
      <c r="I26" s="731">
        <f t="shared" si="18"/>
        <v>-207286.32999999996</v>
      </c>
      <c r="J26" s="731">
        <f t="shared" si="18"/>
        <v>-103643.16499999998</v>
      </c>
      <c r="K26" s="169">
        <f t="shared" si="18"/>
        <v>-1.5303312852383117</v>
      </c>
      <c r="L26" s="462"/>
      <c r="M26" s="463"/>
      <c r="N26" s="731">
        <f t="shared" si="19"/>
        <v>92225.63</v>
      </c>
      <c r="O26" s="731">
        <f t="shared" si="19"/>
        <v>46112.815000000002</v>
      </c>
      <c r="P26" s="169">
        <f t="shared" si="19"/>
        <v>0.39736078890219606</v>
      </c>
      <c r="Q26" s="462"/>
      <c r="R26" s="463"/>
      <c r="S26" s="731">
        <f t="shared" si="20"/>
        <v>0</v>
      </c>
      <c r="T26" s="731">
        <f t="shared" si="20"/>
        <v>0</v>
      </c>
      <c r="U26" s="169">
        <f t="shared" si="20"/>
        <v>0</v>
      </c>
    </row>
    <row r="27" spans="1:21" s="170" customFormat="1">
      <c r="A27" s="384" t="s">
        <v>17</v>
      </c>
      <c r="B27" s="462"/>
      <c r="C27" s="463"/>
      <c r="D27" s="731">
        <f t="shared" si="17"/>
        <v>109236</v>
      </c>
      <c r="E27" s="731">
        <f t="shared" si="17"/>
        <v>54618</v>
      </c>
      <c r="F27" s="169">
        <f t="shared" si="17"/>
        <v>0.11939172380805477</v>
      </c>
      <c r="G27" s="528"/>
      <c r="H27" s="529"/>
      <c r="I27" s="731">
        <f t="shared" si="18"/>
        <v>-30791</v>
      </c>
      <c r="J27" s="731">
        <f t="shared" si="18"/>
        <v>-15395.5</v>
      </c>
      <c r="K27" s="169">
        <f t="shared" si="18"/>
        <v>0</v>
      </c>
      <c r="L27" s="462"/>
      <c r="M27" s="463"/>
      <c r="N27" s="731">
        <f t="shared" si="19"/>
        <v>-175351.84999999998</v>
      </c>
      <c r="O27" s="731">
        <f t="shared" si="19"/>
        <v>-87675.924999999988</v>
      </c>
      <c r="P27" s="169">
        <f t="shared" si="19"/>
        <v>0</v>
      </c>
      <c r="Q27" s="462"/>
      <c r="R27" s="463"/>
      <c r="S27" s="731">
        <f t="shared" si="20"/>
        <v>-1410</v>
      </c>
      <c r="T27" s="731">
        <f t="shared" si="20"/>
        <v>-705</v>
      </c>
      <c r="U27" s="169">
        <f t="shared" si="20"/>
        <v>-4.7663652910569778E-3</v>
      </c>
    </row>
    <row r="28" spans="1:21" s="170" customFormat="1">
      <c r="A28" s="396" t="s">
        <v>146</v>
      </c>
      <c r="B28" s="462"/>
      <c r="C28" s="463"/>
      <c r="D28" s="731">
        <f t="shared" si="17"/>
        <v>-23977</v>
      </c>
      <c r="E28" s="731">
        <f t="shared" si="17"/>
        <v>-11988.5</v>
      </c>
      <c r="F28" s="169">
        <f t="shared" si="17"/>
        <v>-2.9038810398467965E-2</v>
      </c>
      <c r="G28" s="528"/>
      <c r="H28" s="529"/>
      <c r="I28" s="731">
        <f t="shared" si="18"/>
        <v>3720</v>
      </c>
      <c r="J28" s="731">
        <f t="shared" si="18"/>
        <v>1860</v>
      </c>
      <c r="K28" s="169">
        <f t="shared" si="18"/>
        <v>3.0139947749905117E-2</v>
      </c>
      <c r="L28" s="462"/>
      <c r="M28" s="463"/>
      <c r="N28" s="731">
        <f t="shared" si="19"/>
        <v>0</v>
      </c>
      <c r="O28" s="731">
        <f t="shared" si="19"/>
        <v>0</v>
      </c>
      <c r="P28" s="169">
        <f t="shared" si="19"/>
        <v>0</v>
      </c>
      <c r="Q28" s="462"/>
      <c r="R28" s="463"/>
      <c r="S28" s="731">
        <f t="shared" si="20"/>
        <v>-2872</v>
      </c>
      <c r="T28" s="731">
        <f t="shared" si="20"/>
        <v>-1436</v>
      </c>
      <c r="U28" s="169">
        <f t="shared" si="20"/>
        <v>-9.7085114297274042E-3</v>
      </c>
    </row>
    <row r="29" spans="1:21" s="170" customFormat="1">
      <c r="A29" s="413" t="s">
        <v>64</v>
      </c>
      <c r="B29" s="462"/>
      <c r="C29" s="463"/>
      <c r="D29" s="731">
        <f t="shared" si="17"/>
        <v>0</v>
      </c>
      <c r="E29" s="731">
        <f t="shared" si="17"/>
        <v>0</v>
      </c>
      <c r="F29" s="169">
        <f t="shared" si="17"/>
        <v>0</v>
      </c>
      <c r="G29" s="528"/>
      <c r="H29" s="529"/>
      <c r="I29" s="731">
        <f t="shared" si="18"/>
        <v>0</v>
      </c>
      <c r="J29" s="731">
        <f t="shared" si="18"/>
        <v>0</v>
      </c>
      <c r="K29" s="169">
        <f t="shared" si="18"/>
        <v>0</v>
      </c>
      <c r="L29" s="462"/>
      <c r="M29" s="463"/>
      <c r="N29" s="731">
        <f t="shared" si="19"/>
        <v>96155.760000000009</v>
      </c>
      <c r="O29" s="731">
        <f t="shared" si="19"/>
        <v>48077.880000000005</v>
      </c>
      <c r="P29" s="169">
        <f t="shared" si="19"/>
        <v>0.32518650651658221</v>
      </c>
      <c r="Q29" s="462"/>
      <c r="R29" s="463"/>
      <c r="S29" s="731">
        <f t="shared" si="20"/>
        <v>82006.040000000037</v>
      </c>
      <c r="T29" s="731">
        <f t="shared" si="20"/>
        <v>41003.020000000019</v>
      </c>
      <c r="U29" s="169">
        <f t="shared" si="20"/>
        <v>0.23135056743217053</v>
      </c>
    </row>
    <row r="30" spans="1:21" s="170" customFormat="1" ht="15.75" thickBot="1">
      <c r="A30" s="206" t="s">
        <v>2</v>
      </c>
      <c r="B30" s="190"/>
      <c r="C30" s="191"/>
      <c r="D30" s="733">
        <f>SUM(D20:D29)</f>
        <v>101932.22999999986</v>
      </c>
      <c r="E30" s="733">
        <f>SUM(E20:E29)</f>
        <v>50966.114999999932</v>
      </c>
      <c r="F30" s="183">
        <f>SUM(F20:F29)</f>
        <v>-0.50673846831638691</v>
      </c>
      <c r="G30" s="184"/>
      <c r="H30" s="185"/>
      <c r="I30" s="733">
        <f>SUM(I20:I29)</f>
        <v>-524695.1399999999</v>
      </c>
      <c r="J30" s="733">
        <f>SUM(J20:J29)</f>
        <v>-262347.56999999995</v>
      </c>
      <c r="K30" s="183">
        <f>SUM(K20:K29)</f>
        <v>-2.2423311098894474</v>
      </c>
      <c r="L30" s="190"/>
      <c r="M30" s="191"/>
      <c r="N30" s="733">
        <f>SUM(N20:N29)</f>
        <v>57319.679999999877</v>
      </c>
      <c r="O30" s="733">
        <f>SUM(O20:O29)</f>
        <v>28659.839999999938</v>
      </c>
      <c r="P30" s="183">
        <f>SUM(P20:P29)</f>
        <v>-1.7828081972595322</v>
      </c>
      <c r="Q30" s="190"/>
      <c r="R30" s="191"/>
      <c r="S30" s="733">
        <f>SUM(S20:S29)</f>
        <v>10411.390000000014</v>
      </c>
      <c r="T30" s="733">
        <f>SUM(T20:T29)</f>
        <v>5205.695000000007</v>
      </c>
      <c r="U30" s="183">
        <f>SUM(U20:U29)</f>
        <v>-4.7145592687668325E-2</v>
      </c>
    </row>
    <row r="31" spans="1:21">
      <c r="A31" s="49"/>
      <c r="F31" s="57"/>
      <c r="K31" s="57"/>
      <c r="P31" s="57"/>
    </row>
    <row r="33" spans="1:21" ht="15.75" thickBot="1">
      <c r="A33" s="106" t="s">
        <v>408</v>
      </c>
    </row>
    <row r="34" spans="1:21" s="109" customFormat="1">
      <c r="A34" s="406" t="s">
        <v>2</v>
      </c>
      <c r="B34" s="179"/>
      <c r="C34" s="180"/>
      <c r="D34" s="500">
        <v>16037980.99</v>
      </c>
      <c r="E34" s="500">
        <v>8018990.4950000001</v>
      </c>
      <c r="F34" s="182">
        <v>18.495852626964044</v>
      </c>
      <c r="G34" s="179"/>
      <c r="H34" s="180"/>
      <c r="I34" s="500">
        <v>4478451.3000000007</v>
      </c>
      <c r="J34" s="500">
        <v>2239225.6500000004</v>
      </c>
      <c r="K34" s="182">
        <v>34.513496326405466</v>
      </c>
      <c r="L34" s="186"/>
      <c r="M34" s="187"/>
      <c r="N34" s="500">
        <v>4038732.5200000005</v>
      </c>
      <c r="O34" s="500">
        <v>2019366.2600000002</v>
      </c>
      <c r="P34" s="182">
        <v>20.693080877873403</v>
      </c>
      <c r="Q34" s="186"/>
      <c r="R34" s="187"/>
      <c r="S34" s="500">
        <v>2584883.94</v>
      </c>
      <c r="T34" s="500">
        <v>1292441.97</v>
      </c>
      <c r="U34" s="182">
        <v>8.737944037607523</v>
      </c>
    </row>
    <row r="35" spans="1:21" s="170" customFormat="1">
      <c r="A35" s="384" t="s">
        <v>0</v>
      </c>
      <c r="B35" s="532"/>
      <c r="C35" s="533"/>
      <c r="D35" s="731">
        <v>3346734</v>
      </c>
      <c r="E35" s="731">
        <v>1673367</v>
      </c>
      <c r="F35" s="169">
        <v>3.8596316384366713</v>
      </c>
      <c r="G35" s="528"/>
      <c r="H35" s="529"/>
      <c r="I35" s="731">
        <v>1369503</v>
      </c>
      <c r="J35" s="731">
        <v>684751.5</v>
      </c>
      <c r="K35" s="169">
        <v>10.554170089892741</v>
      </c>
      <c r="L35" s="151"/>
      <c r="M35" s="189"/>
      <c r="N35" s="731">
        <v>193696</v>
      </c>
      <c r="O35" s="731">
        <v>96848</v>
      </c>
      <c r="P35" s="169">
        <v>0.99243190131357506</v>
      </c>
      <c r="Q35" s="151"/>
      <c r="R35" s="189"/>
      <c r="S35" s="731">
        <v>517612</v>
      </c>
      <c r="T35" s="731">
        <v>258806</v>
      </c>
      <c r="U35" s="169">
        <v>1.7497360787479324</v>
      </c>
    </row>
    <row r="36" spans="1:21" s="170" customFormat="1">
      <c r="A36" s="384" t="s">
        <v>1</v>
      </c>
      <c r="B36" s="532"/>
      <c r="C36" s="533"/>
      <c r="D36" s="731">
        <v>2437606</v>
      </c>
      <c r="E36" s="731">
        <v>1218803</v>
      </c>
      <c r="F36" s="169">
        <v>2.811176878605548</v>
      </c>
      <c r="G36" s="528"/>
      <c r="H36" s="529"/>
      <c r="I36" s="731">
        <v>558185.9</v>
      </c>
      <c r="J36" s="731">
        <v>279092.95</v>
      </c>
      <c r="K36" s="169">
        <v>4.3016984485465608</v>
      </c>
      <c r="L36" s="462"/>
      <c r="M36" s="463"/>
      <c r="N36" s="731">
        <v>54021.740000000005</v>
      </c>
      <c r="O36" s="731">
        <v>27010.870000000003</v>
      </c>
      <c r="P36" s="169">
        <v>0.27678887607626185</v>
      </c>
      <c r="Q36" s="462"/>
      <c r="R36" s="463"/>
      <c r="S36" s="731">
        <v>84464</v>
      </c>
      <c r="T36" s="731">
        <v>42232</v>
      </c>
      <c r="U36" s="169">
        <v>0.2855221829388912</v>
      </c>
    </row>
    <row r="37" spans="1:21" s="170" customFormat="1">
      <c r="A37" s="384" t="s">
        <v>3</v>
      </c>
      <c r="B37" s="462"/>
      <c r="C37" s="463"/>
      <c r="D37" s="731">
        <v>3001993.81</v>
      </c>
      <c r="E37" s="731">
        <v>1500996.905</v>
      </c>
      <c r="F37" s="169">
        <v>3.4620589169820621</v>
      </c>
      <c r="G37" s="528"/>
      <c r="H37" s="529"/>
      <c r="I37" s="731">
        <v>1200763</v>
      </c>
      <c r="J37" s="731">
        <v>600381.5</v>
      </c>
      <c r="K37" s="169">
        <v>9.2537635475423397</v>
      </c>
      <c r="L37" s="530"/>
      <c r="M37" s="531"/>
      <c r="N37" s="731">
        <v>2419331.98</v>
      </c>
      <c r="O37" s="731">
        <v>1209665.99</v>
      </c>
      <c r="P37" s="169">
        <v>12.395827672332604</v>
      </c>
      <c r="Q37" s="462"/>
      <c r="R37" s="463"/>
      <c r="S37" s="731">
        <v>40891</v>
      </c>
      <c r="T37" s="731">
        <v>20445.5</v>
      </c>
      <c r="U37" s="169">
        <v>0.13822797384156801</v>
      </c>
    </row>
    <row r="38" spans="1:21" s="170" customFormat="1">
      <c r="A38" s="384" t="s">
        <v>5</v>
      </c>
      <c r="B38" s="462"/>
      <c r="C38" s="463"/>
      <c r="D38" s="731">
        <v>4794113.8</v>
      </c>
      <c r="E38" s="731">
        <v>2397056.9</v>
      </c>
      <c r="F38" s="169">
        <v>5.5288269999186834</v>
      </c>
      <c r="G38" s="528"/>
      <c r="H38" s="529"/>
      <c r="I38" s="731">
        <v>415711.14</v>
      </c>
      <c r="J38" s="731">
        <v>207855.57</v>
      </c>
      <c r="K38" s="169">
        <v>3.2037068044562251</v>
      </c>
      <c r="L38" s="530"/>
      <c r="M38" s="531"/>
      <c r="N38" s="731">
        <v>310952.41000000003</v>
      </c>
      <c r="O38" s="731">
        <v>155476.20500000002</v>
      </c>
      <c r="P38" s="169">
        <v>1.5932135484178216</v>
      </c>
      <c r="Q38" s="462"/>
      <c r="R38" s="463"/>
      <c r="S38" s="731">
        <v>413377</v>
      </c>
      <c r="T38" s="731">
        <v>206688.5</v>
      </c>
      <c r="U38" s="169">
        <v>1.3973799893058585</v>
      </c>
    </row>
    <row r="39" spans="1:21" s="170" customFormat="1">
      <c r="A39" s="384" t="s">
        <v>6</v>
      </c>
      <c r="B39" s="462"/>
      <c r="C39" s="463"/>
      <c r="D39" s="731">
        <v>248121</v>
      </c>
      <c r="E39" s="731">
        <v>124060.5</v>
      </c>
      <c r="F39" s="169">
        <v>0.28614633304007586</v>
      </c>
      <c r="G39" s="526"/>
      <c r="H39" s="527"/>
      <c r="I39" s="731">
        <v>116559</v>
      </c>
      <c r="J39" s="731">
        <v>58279.5</v>
      </c>
      <c r="K39" s="169">
        <v>0.89827003774932079</v>
      </c>
      <c r="L39" s="462"/>
      <c r="M39" s="463"/>
      <c r="N39" s="731">
        <v>86356</v>
      </c>
      <c r="O39" s="731">
        <v>43178</v>
      </c>
      <c r="P39" s="169">
        <v>0.44245853951467812</v>
      </c>
      <c r="Q39" s="462"/>
      <c r="R39" s="463"/>
      <c r="S39" s="731">
        <v>44878</v>
      </c>
      <c r="T39" s="731">
        <v>22439</v>
      </c>
      <c r="U39" s="169">
        <v>0.15170563229223763</v>
      </c>
    </row>
    <row r="40" spans="1:21" s="170" customFormat="1">
      <c r="A40" s="384" t="s">
        <v>4</v>
      </c>
      <c r="B40" s="462"/>
      <c r="C40" s="463"/>
      <c r="D40" s="731">
        <v>1438968</v>
      </c>
      <c r="E40" s="731">
        <v>719484</v>
      </c>
      <c r="F40" s="169">
        <v>1.6594944263565434</v>
      </c>
      <c r="G40" s="528"/>
      <c r="H40" s="529"/>
      <c r="I40" s="731">
        <v>409933.36</v>
      </c>
      <c r="J40" s="731">
        <v>204966.68</v>
      </c>
      <c r="K40" s="169">
        <v>3.1591799411620372</v>
      </c>
      <c r="L40" s="462"/>
      <c r="M40" s="463"/>
      <c r="N40" s="731">
        <v>243496.81</v>
      </c>
      <c r="O40" s="731">
        <v>121748.405</v>
      </c>
      <c r="P40" s="169">
        <v>1.2475941790852176</v>
      </c>
      <c r="Q40" s="462"/>
      <c r="R40" s="463"/>
      <c r="S40" s="731">
        <v>115832</v>
      </c>
      <c r="T40" s="731">
        <v>57916</v>
      </c>
      <c r="U40" s="169">
        <v>0.39155859886078859</v>
      </c>
    </row>
    <row r="41" spans="1:21" s="170" customFormat="1">
      <c r="A41" s="384" t="s">
        <v>7</v>
      </c>
      <c r="B41" s="462"/>
      <c r="C41" s="463"/>
      <c r="D41" s="731">
        <v>649594.67000000004</v>
      </c>
      <c r="E41" s="731">
        <v>324797.33500000002</v>
      </c>
      <c r="F41" s="169">
        <v>0.74914712089213809</v>
      </c>
      <c r="G41" s="526"/>
      <c r="H41" s="527"/>
      <c r="I41" s="731">
        <v>377005.32999999996</v>
      </c>
      <c r="J41" s="731">
        <v>188502.66499999998</v>
      </c>
      <c r="K41" s="169">
        <v>2.9054177885087813</v>
      </c>
      <c r="L41" s="462"/>
      <c r="M41" s="463"/>
      <c r="N41" s="731">
        <v>0</v>
      </c>
      <c r="O41" s="731">
        <v>0</v>
      </c>
      <c r="P41" s="169">
        <v>0</v>
      </c>
      <c r="Q41" s="462"/>
      <c r="R41" s="463"/>
      <c r="S41" s="731">
        <v>0</v>
      </c>
      <c r="T41" s="731">
        <v>0</v>
      </c>
      <c r="U41" s="169">
        <v>0</v>
      </c>
    </row>
    <row r="42" spans="1:21" s="170" customFormat="1">
      <c r="A42" s="384" t="s">
        <v>17</v>
      </c>
      <c r="B42" s="462"/>
      <c r="C42" s="463"/>
      <c r="D42" s="731">
        <v>61008</v>
      </c>
      <c r="E42" s="731">
        <v>30504</v>
      </c>
      <c r="F42" s="169">
        <v>7.0357670193610972E-2</v>
      </c>
      <c r="G42" s="528"/>
      <c r="H42" s="529"/>
      <c r="I42" s="731">
        <v>30791</v>
      </c>
      <c r="J42" s="731">
        <v>15395.5</v>
      </c>
      <c r="K42" s="169">
        <v>0.24043159028251898</v>
      </c>
      <c r="L42" s="462"/>
      <c r="M42" s="463"/>
      <c r="N42" s="731">
        <v>621554.6</v>
      </c>
      <c r="O42" s="731">
        <v>310777.3</v>
      </c>
      <c r="P42" s="169">
        <v>2.7972954528456868</v>
      </c>
      <c r="Q42" s="462"/>
      <c r="R42" s="463"/>
      <c r="S42" s="731">
        <v>1410</v>
      </c>
      <c r="T42" s="731">
        <v>705</v>
      </c>
      <c r="U42" s="169">
        <v>4.7663652910569778E-3</v>
      </c>
    </row>
    <row r="43" spans="1:21" s="170" customFormat="1">
      <c r="A43" s="396" t="s">
        <v>146</v>
      </c>
      <c r="B43" s="462"/>
      <c r="C43" s="463"/>
      <c r="D43" s="731">
        <v>59842</v>
      </c>
      <c r="E43" s="731">
        <v>29921</v>
      </c>
      <c r="F43" s="169">
        <v>6.90129769821346E-2</v>
      </c>
      <c r="G43" s="528"/>
      <c r="H43" s="529"/>
      <c r="I43" s="731">
        <v>0</v>
      </c>
      <c r="J43" s="731">
        <v>0</v>
      </c>
      <c r="K43" s="169">
        <v>0</v>
      </c>
      <c r="L43" s="462"/>
      <c r="M43" s="463"/>
      <c r="N43" s="731">
        <v>0</v>
      </c>
      <c r="O43" s="731">
        <v>0</v>
      </c>
      <c r="P43" s="169">
        <v>0</v>
      </c>
      <c r="Q43" s="462"/>
      <c r="R43" s="463"/>
      <c r="S43" s="731">
        <v>2872</v>
      </c>
      <c r="T43" s="731">
        <v>1436</v>
      </c>
      <c r="U43" s="169">
        <v>9.7085114297274042E-3</v>
      </c>
    </row>
    <row r="44" spans="1:21" s="170" customFormat="1">
      <c r="A44" s="413" t="s">
        <v>64</v>
      </c>
      <c r="B44" s="462"/>
      <c r="C44" s="463"/>
      <c r="D44" s="731">
        <v>0</v>
      </c>
      <c r="E44" s="731">
        <v>0</v>
      </c>
      <c r="F44" s="169">
        <v>0</v>
      </c>
      <c r="G44" s="528"/>
      <c r="H44" s="529"/>
      <c r="I44" s="731">
        <v>0</v>
      </c>
      <c r="J44" s="731">
        <v>0</v>
      </c>
      <c r="K44" s="169">
        <v>0</v>
      </c>
      <c r="L44" s="462"/>
      <c r="M44" s="463"/>
      <c r="N44" s="731">
        <v>109323</v>
      </c>
      <c r="O44" s="731">
        <v>54661.5</v>
      </c>
      <c r="P44" s="169">
        <v>0.56013357398864183</v>
      </c>
      <c r="Q44" s="462"/>
      <c r="R44" s="463"/>
      <c r="S44" s="731">
        <v>1363548.46</v>
      </c>
      <c r="T44" s="731">
        <v>681774.23</v>
      </c>
      <c r="U44" s="169">
        <v>4.6093404627079391</v>
      </c>
    </row>
    <row r="45" spans="1:21" s="170" customFormat="1" ht="15.75" thickBot="1">
      <c r="A45" s="206" t="s">
        <v>2</v>
      </c>
      <c r="B45" s="190">
        <f t="shared" ref="B45:R45" si="21">SUM(B35:B44)</f>
        <v>0</v>
      </c>
      <c r="C45" s="191">
        <f t="shared" si="21"/>
        <v>0</v>
      </c>
      <c r="D45" s="733">
        <v>16037981.279999999</v>
      </c>
      <c r="E45" s="733">
        <v>8018990.6399999997</v>
      </c>
      <c r="F45" s="183">
        <v>18.495852961407472</v>
      </c>
      <c r="G45" s="184">
        <f t="shared" si="21"/>
        <v>0</v>
      </c>
      <c r="H45" s="185">
        <f t="shared" si="21"/>
        <v>0</v>
      </c>
      <c r="I45" s="733">
        <v>4478451.7299999995</v>
      </c>
      <c r="J45" s="733">
        <v>2239225.8649999998</v>
      </c>
      <c r="K45" s="183">
        <v>34.516638248140524</v>
      </c>
      <c r="L45" s="190">
        <f t="shared" si="21"/>
        <v>0</v>
      </c>
      <c r="M45" s="191">
        <f t="shared" si="21"/>
        <v>0</v>
      </c>
      <c r="N45" s="733">
        <v>4038732.54</v>
      </c>
      <c r="O45" s="733">
        <v>2019366.27</v>
      </c>
      <c r="P45" s="183">
        <v>20.305743743574489</v>
      </c>
      <c r="Q45" s="190">
        <f t="shared" si="21"/>
        <v>0</v>
      </c>
      <c r="R45" s="191">
        <f t="shared" si="21"/>
        <v>0</v>
      </c>
      <c r="S45" s="733">
        <v>2584884.46</v>
      </c>
      <c r="T45" s="733">
        <v>1292442.23</v>
      </c>
      <c r="U45" s="183">
        <v>8.7379457954159996</v>
      </c>
    </row>
  </sheetData>
  <mergeCells count="5">
    <mergeCell ref="A1:A2"/>
    <mergeCell ref="B1:F1"/>
    <mergeCell ref="G1:K1"/>
    <mergeCell ref="L1:P1"/>
    <mergeCell ref="Q1:U1"/>
  </mergeCells>
  <conditionalFormatting sqref="A19:XFD30">
    <cfRule type="cellIs" dxfId="2" priority="1" operator="lessThan">
      <formula>0</formula>
    </cfRule>
  </conditionalFormatting>
  <pageMargins left="0.7" right="0.7" top="0.75" bottom="0.75" header="0.3" footer="0.3"/>
  <ignoredErrors>
    <ignoredError sqref="L14:R14 L45:M45 Q45:R4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4">
    <tabColor rgb="FF92D050"/>
  </sheetPr>
  <dimension ref="A1:L1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47.28515625" customWidth="1"/>
    <col min="2" max="11" width="12" customWidth="1"/>
    <col min="12" max="12" width="11.5703125" customWidth="1"/>
  </cols>
  <sheetData>
    <row r="1" spans="1:12" ht="15.75" thickBot="1"/>
    <row r="2" spans="1:12" ht="60.75" thickBot="1">
      <c r="A2" s="740"/>
      <c r="B2" s="742" t="s">
        <v>454</v>
      </c>
      <c r="C2" s="1072" t="s">
        <v>476</v>
      </c>
      <c r="D2" s="1072" t="s">
        <v>475</v>
      </c>
      <c r="E2" s="1072" t="s">
        <v>477</v>
      </c>
      <c r="F2" s="1072" t="s">
        <v>390</v>
      </c>
      <c r="G2" s="1072" t="s">
        <v>391</v>
      </c>
      <c r="H2" s="1072" t="s">
        <v>252</v>
      </c>
      <c r="I2" s="1072" t="s">
        <v>455</v>
      </c>
      <c r="J2" s="1071" t="s">
        <v>241</v>
      </c>
      <c r="K2" s="1072" t="s">
        <v>478</v>
      </c>
      <c r="L2" s="743" t="s">
        <v>479</v>
      </c>
    </row>
    <row r="3" spans="1:12">
      <c r="A3" s="1073" t="s">
        <v>2</v>
      </c>
      <c r="B3" s="1259">
        <v>310532.97000000003</v>
      </c>
      <c r="C3" s="1260">
        <v>228818</v>
      </c>
      <c r="D3" s="1260">
        <v>100000</v>
      </c>
      <c r="E3" s="1260">
        <v>639350.97</v>
      </c>
      <c r="F3" s="1260">
        <v>337035</v>
      </c>
      <c r="G3" s="1260">
        <v>26000</v>
      </c>
      <c r="H3" s="1260">
        <v>363035</v>
      </c>
      <c r="I3" s="1261">
        <v>276315.96999999997</v>
      </c>
      <c r="J3" s="744"/>
      <c r="K3" s="744">
        <v>205306</v>
      </c>
      <c r="L3" s="744">
        <v>205306</v>
      </c>
    </row>
    <row r="4" spans="1:12">
      <c r="A4" s="1074" t="s">
        <v>0</v>
      </c>
      <c r="B4" s="1262">
        <v>73318.33</v>
      </c>
      <c r="C4" s="1263">
        <v>36040</v>
      </c>
      <c r="D4" s="1264">
        <v>38318</v>
      </c>
      <c r="E4" s="1264">
        <f>B4+C4+D4</f>
        <v>147676.33000000002</v>
      </c>
      <c r="F4" s="1263">
        <v>83950</v>
      </c>
      <c r="G4" s="1263">
        <v>4000</v>
      </c>
      <c r="H4" s="1263">
        <f>F4+G4</f>
        <v>87950</v>
      </c>
      <c r="I4" s="1122">
        <f>E4-H4</f>
        <v>59726.330000000016</v>
      </c>
      <c r="J4" s="1076">
        <f>H4/H$3</f>
        <v>0.24226314267219415</v>
      </c>
      <c r="K4" s="1075">
        <f>J4*(K$3+I$3)-I4</f>
        <v>56952.922032173185</v>
      </c>
      <c r="L4" s="1077">
        <f t="shared" ref="L4:L11" si="0">IF(K4&gt;0,K4*K$3/K$15,0)</f>
        <v>56321.546158831508</v>
      </c>
    </row>
    <row r="5" spans="1:12">
      <c r="A5" s="1074" t="s">
        <v>1</v>
      </c>
      <c r="B5" s="1262">
        <v>18039.989999999998</v>
      </c>
      <c r="C5" s="1263">
        <v>2049</v>
      </c>
      <c r="D5" s="1264">
        <v>13910</v>
      </c>
      <c r="E5" s="1264">
        <f t="shared" ref="E5:E11" si="1">B5+C5+D5</f>
        <v>33998.99</v>
      </c>
      <c r="F5" s="1263">
        <v>14425</v>
      </c>
      <c r="G5" s="1263">
        <v>0</v>
      </c>
      <c r="H5" s="1263">
        <f t="shared" ref="H5:H11" si="2">F5+G5</f>
        <v>14425</v>
      </c>
      <c r="I5" s="1122">
        <f t="shared" ref="I5:I11" si="3">E5-H5</f>
        <v>19573.989999999998</v>
      </c>
      <c r="J5" s="1076">
        <f>H5/H$3</f>
        <v>3.9734460864654923E-2</v>
      </c>
      <c r="K5" s="1075">
        <f>J5*(K$3+I$3)-I5</f>
        <v>-437.0006814769913</v>
      </c>
      <c r="L5" s="1077">
        <f t="shared" si="0"/>
        <v>0</v>
      </c>
    </row>
    <row r="6" spans="1:12">
      <c r="A6" s="1074" t="s">
        <v>3</v>
      </c>
      <c r="B6" s="1262">
        <v>36876.97</v>
      </c>
      <c r="C6" s="1263">
        <v>50526</v>
      </c>
      <c r="D6" s="1264">
        <v>188</v>
      </c>
      <c r="E6" s="1264">
        <f t="shared" si="1"/>
        <v>87590.97</v>
      </c>
      <c r="F6" s="1263">
        <v>78275</v>
      </c>
      <c r="G6" s="1263">
        <v>2800</v>
      </c>
      <c r="H6" s="1263">
        <f t="shared" si="2"/>
        <v>81075</v>
      </c>
      <c r="I6" s="1122">
        <f t="shared" si="3"/>
        <v>6515.9700000000012</v>
      </c>
      <c r="J6" s="1076">
        <f t="shared" ref="J6:J11" si="4">H6/H$3</f>
        <v>0.22332557466910904</v>
      </c>
      <c r="K6" s="1075">
        <f t="shared" ref="K6:K11" si="5">J6*(K$3+I$3)-I6</f>
        <v>101042.53322351839</v>
      </c>
      <c r="L6" s="1077">
        <f t="shared" si="0"/>
        <v>99922.383187623564</v>
      </c>
    </row>
    <row r="7" spans="1:12">
      <c r="A7" s="1074" t="s">
        <v>5</v>
      </c>
      <c r="B7" s="1262">
        <v>76669</v>
      </c>
      <c r="C7" s="1263">
        <v>32034</v>
      </c>
      <c r="D7" s="1264">
        <v>42207</v>
      </c>
      <c r="E7" s="1264">
        <f t="shared" si="1"/>
        <v>150910</v>
      </c>
      <c r="F7" s="1263">
        <v>55260</v>
      </c>
      <c r="G7" s="1263">
        <v>8800</v>
      </c>
      <c r="H7" s="1263">
        <f t="shared" si="2"/>
        <v>64060</v>
      </c>
      <c r="I7" s="1122">
        <f t="shared" si="3"/>
        <v>86850</v>
      </c>
      <c r="J7" s="1076">
        <f t="shared" si="4"/>
        <v>0.17645681545856459</v>
      </c>
      <c r="K7" s="1075">
        <f t="shared" si="5"/>
        <v>-1864.5209189196758</v>
      </c>
      <c r="L7" s="1077">
        <f t="shared" si="0"/>
        <v>0</v>
      </c>
    </row>
    <row r="8" spans="1:12">
      <c r="A8" s="1074" t="s">
        <v>6</v>
      </c>
      <c r="B8" s="1262">
        <v>45074.31</v>
      </c>
      <c r="C8" s="1263">
        <v>23834</v>
      </c>
      <c r="D8" s="1264">
        <v>5187</v>
      </c>
      <c r="E8" s="1264">
        <f t="shared" si="1"/>
        <v>74095.31</v>
      </c>
      <c r="F8" s="1263">
        <v>33305</v>
      </c>
      <c r="G8" s="1263">
        <v>5400</v>
      </c>
      <c r="H8" s="1263">
        <f t="shared" si="2"/>
        <v>38705</v>
      </c>
      <c r="I8" s="1122">
        <f t="shared" si="3"/>
        <v>35390.31</v>
      </c>
      <c r="J8" s="1076">
        <f>H8/H$3</f>
        <v>0.10661506466318675</v>
      </c>
      <c r="K8" s="1075">
        <f>J8*(K$3+I$3)-I8</f>
        <v>15957.847474761387</v>
      </c>
      <c r="L8" s="1077">
        <f t="shared" si="0"/>
        <v>15780.93996015943</v>
      </c>
    </row>
    <row r="9" spans="1:12">
      <c r="A9" s="1074" t="s">
        <v>4</v>
      </c>
      <c r="B9" s="1262">
        <v>27363.34</v>
      </c>
      <c r="C9" s="1263">
        <v>37271</v>
      </c>
      <c r="D9" s="1264">
        <v>0</v>
      </c>
      <c r="E9" s="1264">
        <f t="shared" si="1"/>
        <v>64634.34</v>
      </c>
      <c r="F9" s="1263">
        <v>28865</v>
      </c>
      <c r="G9" s="1263">
        <v>3600</v>
      </c>
      <c r="H9" s="1263">
        <f t="shared" si="2"/>
        <v>32465</v>
      </c>
      <c r="I9" s="1122">
        <f t="shared" si="3"/>
        <v>32169.339999999997</v>
      </c>
      <c r="J9" s="1076">
        <f t="shared" si="4"/>
        <v>8.9426639304750227E-2</v>
      </c>
      <c r="K9" s="1075">
        <f t="shared" si="5"/>
        <v>10900.494192433238</v>
      </c>
      <c r="L9" s="1077">
        <f t="shared" si="0"/>
        <v>10779.652121560815</v>
      </c>
    </row>
    <row r="10" spans="1:12">
      <c r="A10" s="1074" t="s">
        <v>7</v>
      </c>
      <c r="B10" s="1262">
        <v>27993.77</v>
      </c>
      <c r="C10" s="1263">
        <v>47064</v>
      </c>
      <c r="D10" s="1264">
        <v>0</v>
      </c>
      <c r="E10" s="1264">
        <f t="shared" si="1"/>
        <v>75057.77</v>
      </c>
      <c r="F10" s="1263">
        <v>38850</v>
      </c>
      <c r="G10" s="1263">
        <v>1400</v>
      </c>
      <c r="H10" s="1263">
        <f t="shared" si="2"/>
        <v>40250</v>
      </c>
      <c r="I10" s="1122">
        <f t="shared" si="3"/>
        <v>34807.770000000004</v>
      </c>
      <c r="J10" s="1076">
        <f>H10/H$3</f>
        <v>0.11087085267260732</v>
      </c>
      <c r="K10" s="1075">
        <f>J10*(K$3+I$3)-I10</f>
        <v>18590.068479760899</v>
      </c>
      <c r="L10" s="1077">
        <f t="shared" si="0"/>
        <v>18383.980358149507</v>
      </c>
    </row>
    <row r="11" spans="1:12">
      <c r="A11" s="1074" t="s">
        <v>17</v>
      </c>
      <c r="B11" s="1262">
        <v>5197.26</v>
      </c>
      <c r="C11" s="1263">
        <v>0</v>
      </c>
      <c r="D11" s="1264">
        <v>190</v>
      </c>
      <c r="E11" s="1264">
        <f t="shared" si="1"/>
        <v>5387.26</v>
      </c>
      <c r="F11" s="1263">
        <v>4105</v>
      </c>
      <c r="G11" s="1265">
        <v>0</v>
      </c>
      <c r="H11" s="1263">
        <f t="shared" si="2"/>
        <v>4105</v>
      </c>
      <c r="I11" s="1122">
        <f t="shared" si="3"/>
        <v>1282.2600000000002</v>
      </c>
      <c r="J11" s="1076">
        <f t="shared" si="4"/>
        <v>1.1307449694932995E-2</v>
      </c>
      <c r="K11" s="1075">
        <f t="shared" si="5"/>
        <v>4163.6561977495276</v>
      </c>
      <c r="L11" s="1077">
        <f t="shared" si="0"/>
        <v>4117.4982136751805</v>
      </c>
    </row>
    <row r="12" spans="1:12">
      <c r="A12" s="1074" t="s">
        <v>146</v>
      </c>
      <c r="B12" s="1262"/>
      <c r="C12" s="1263"/>
      <c r="D12" s="1264"/>
      <c r="E12" s="1264"/>
      <c r="F12" s="1263"/>
      <c r="G12" s="1263"/>
      <c r="H12" s="1263"/>
      <c r="I12" s="1122"/>
      <c r="J12" s="1076"/>
      <c r="K12" s="1075"/>
      <c r="L12" s="1078"/>
    </row>
    <row r="13" spans="1:12">
      <c r="A13" s="1079" t="s">
        <v>64</v>
      </c>
      <c r="B13" s="1266"/>
      <c r="C13" s="1267"/>
      <c r="D13" s="1268"/>
      <c r="E13" s="1268"/>
      <c r="F13" s="1267"/>
      <c r="G13" s="1267"/>
      <c r="H13" s="1267"/>
      <c r="I13" s="1122"/>
      <c r="J13" s="1076"/>
      <c r="K13" s="1075"/>
      <c r="L13" s="1077"/>
    </row>
    <row r="14" spans="1:12" ht="15.75" thickBot="1">
      <c r="A14" s="435" t="s">
        <v>2</v>
      </c>
      <c r="B14" s="520">
        <f>SUM(B4:B13)</f>
        <v>310532.97000000003</v>
      </c>
      <c r="C14" s="513">
        <f t="shared" ref="C14:L14" si="6">SUM(C4:C13)</f>
        <v>228818</v>
      </c>
      <c r="D14" s="513">
        <f t="shared" si="6"/>
        <v>100000</v>
      </c>
      <c r="E14" s="513">
        <f t="shared" si="6"/>
        <v>639350.97000000009</v>
      </c>
      <c r="F14" s="513">
        <f t="shared" si="6"/>
        <v>337035</v>
      </c>
      <c r="G14" s="513">
        <f t="shared" si="6"/>
        <v>26000</v>
      </c>
      <c r="H14" s="513">
        <f t="shared" si="6"/>
        <v>363035</v>
      </c>
      <c r="I14" s="513">
        <f t="shared" si="6"/>
        <v>276315.97000000003</v>
      </c>
      <c r="J14" s="517">
        <f t="shared" si="6"/>
        <v>1</v>
      </c>
      <c r="K14" s="517">
        <f t="shared" si="6"/>
        <v>205305.99999999997</v>
      </c>
      <c r="L14" s="514">
        <f t="shared" si="6"/>
        <v>205306.00000000003</v>
      </c>
    </row>
    <row r="15" spans="1:12">
      <c r="I15" s="746"/>
      <c r="J15" s="745">
        <f>SUMIFS(J4:J13,J4:J13,"&gt;0")</f>
        <v>1</v>
      </c>
      <c r="K15" s="1081">
        <f>SUMIFS(K4:K13,K4:K13,"&gt;0")</f>
        <v>207607.52160039663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árok15">
    <tabColor rgb="FF92D050"/>
  </sheetPr>
  <dimension ref="A1:O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42578125" defaultRowHeight="15"/>
  <cols>
    <col min="1" max="1" width="64.42578125" style="49" bestFit="1" customWidth="1"/>
    <col min="2" max="10" width="13.28515625" style="49" customWidth="1"/>
    <col min="11" max="11" width="17.7109375" style="49" bestFit="1" customWidth="1"/>
    <col min="12" max="12" width="15.28515625" style="49" bestFit="1" customWidth="1"/>
    <col min="13" max="14" width="13.42578125" style="49" customWidth="1"/>
    <col min="15" max="16384" width="9.42578125" style="49"/>
  </cols>
  <sheetData>
    <row r="1" spans="1:15" ht="15.75" thickBot="1">
      <c r="A1" s="49" t="s">
        <v>314</v>
      </c>
      <c r="M1" s="1511" t="s">
        <v>456</v>
      </c>
      <c r="N1" s="1511"/>
    </row>
    <row r="2" spans="1:15" ht="15" customHeight="1" thickBot="1">
      <c r="L2" s="49" t="s">
        <v>71</v>
      </c>
      <c r="M2" s="610">
        <v>0.5</v>
      </c>
      <c r="N2" s="611">
        <v>1</v>
      </c>
    </row>
    <row r="3" spans="1:15" ht="15.75" thickBot="1">
      <c r="A3" s="50"/>
      <c r="B3" s="1512">
        <v>2021</v>
      </c>
      <c r="C3" s="1513"/>
      <c r="D3" s="1514"/>
      <c r="E3" s="1512">
        <v>2020</v>
      </c>
      <c r="F3" s="1513"/>
      <c r="G3" s="1514"/>
      <c r="H3" s="1512">
        <v>2019</v>
      </c>
      <c r="I3" s="1513"/>
      <c r="J3" s="1514"/>
      <c r="K3" s="1515" t="s">
        <v>420</v>
      </c>
      <c r="M3" s="1517" t="s">
        <v>457</v>
      </c>
      <c r="N3" s="1518"/>
    </row>
    <row r="4" spans="1:15" ht="75" customHeight="1" thickBot="1">
      <c r="A4" s="51"/>
      <c r="B4" s="52" t="s">
        <v>72</v>
      </c>
      <c r="C4" s="53" t="s">
        <v>73</v>
      </c>
      <c r="D4" s="54" t="s">
        <v>74</v>
      </c>
      <c r="E4" s="52" t="s">
        <v>72</v>
      </c>
      <c r="F4" s="53" t="s">
        <v>73</v>
      </c>
      <c r="G4" s="54" t="s">
        <v>74</v>
      </c>
      <c r="H4" s="52" t="s">
        <v>72</v>
      </c>
      <c r="I4" s="53" t="s">
        <v>73</v>
      </c>
      <c r="J4" s="54" t="s">
        <v>74</v>
      </c>
      <c r="K4" s="1516"/>
      <c r="M4" s="616" t="s">
        <v>75</v>
      </c>
      <c r="N4" s="617" t="s">
        <v>76</v>
      </c>
    </row>
    <row r="5" spans="1:15" s="55" customFormat="1">
      <c r="A5" s="406" t="s">
        <v>2</v>
      </c>
      <c r="B5" s="477">
        <v>16.390228078399318</v>
      </c>
      <c r="C5" s="1238">
        <v>1260.3</v>
      </c>
      <c r="D5" s="830">
        <v>1.3005021088946534E-2</v>
      </c>
      <c r="E5" s="477">
        <v>15.679728668445868</v>
      </c>
      <c r="F5" s="1238">
        <v>1293.8</v>
      </c>
      <c r="G5" s="830">
        <v>1.2119128666289896E-2</v>
      </c>
      <c r="H5" s="477">
        <v>14.852546085627266</v>
      </c>
      <c r="I5" s="1238">
        <v>1302</v>
      </c>
      <c r="J5" s="830">
        <v>1.1407485472832001E-2</v>
      </c>
      <c r="K5" s="831">
        <v>1.2119128666289896E-2</v>
      </c>
      <c r="L5" s="613" t="s">
        <v>16</v>
      </c>
      <c r="M5" s="620">
        <v>1.1599168537011508</v>
      </c>
      <c r="N5" s="621">
        <v>1.3198337074023017</v>
      </c>
      <c r="O5" s="56"/>
    </row>
    <row r="6" spans="1:15">
      <c r="A6" s="384" t="s">
        <v>0</v>
      </c>
      <c r="B6" s="1236">
        <v>3.182849147937953</v>
      </c>
      <c r="C6" s="1239">
        <v>228.18</v>
      </c>
      <c r="D6" s="1214">
        <f>+B6/C6</f>
        <v>1.3948852432018375E-2</v>
      </c>
      <c r="E6" s="1236">
        <v>3.3711569419513809</v>
      </c>
      <c r="F6" s="1239">
        <v>235.12</v>
      </c>
      <c r="G6" s="1214">
        <f>+E6/F6</f>
        <v>1.4338027143379469E-2</v>
      </c>
      <c r="H6" s="1236">
        <v>3.218099183356947</v>
      </c>
      <c r="I6" s="1239">
        <v>244.42</v>
      </c>
      <c r="J6" s="1214">
        <f>+H6/I6</f>
        <v>1.3166267831425198E-2</v>
      </c>
      <c r="K6" s="832">
        <f>G6</f>
        <v>1.4338027143379469E-2</v>
      </c>
      <c r="L6" s="614" t="s">
        <v>60</v>
      </c>
      <c r="M6" s="1224">
        <f t="shared" ref="M6:M17" si="0">$M$2*K6/$K$17+1-$M$2</f>
        <v>1.2807414230248708</v>
      </c>
      <c r="N6" s="1225">
        <f t="shared" ref="N6:N13" si="1">K6/$K$17</f>
        <v>1.5614828460497416</v>
      </c>
      <c r="O6" s="57"/>
    </row>
    <row r="7" spans="1:15">
      <c r="A7" s="384" t="s">
        <v>1</v>
      </c>
      <c r="B7" s="1236">
        <v>1.1549452610330933</v>
      </c>
      <c r="C7" s="1239">
        <v>115.15</v>
      </c>
      <c r="D7" s="1214">
        <f>+B7/C7</f>
        <v>1.0029919765810623E-2</v>
      </c>
      <c r="E7" s="1236">
        <v>1.3838784437004592</v>
      </c>
      <c r="F7" s="1239">
        <v>117.86</v>
      </c>
      <c r="G7" s="1214">
        <f>+E7/F7</f>
        <v>1.1741714268627686E-2</v>
      </c>
      <c r="H7" s="1236">
        <v>1.3329621696168199</v>
      </c>
      <c r="I7" s="1239">
        <v>115.62</v>
      </c>
      <c r="J7" s="1214">
        <f>+H7/I7</f>
        <v>1.1528820010524302E-2</v>
      </c>
      <c r="K7" s="832">
        <f t="shared" ref="K7:K16" si="2">G7</f>
        <v>1.1741714268627686E-2</v>
      </c>
      <c r="L7" s="614" t="s">
        <v>61</v>
      </c>
      <c r="M7" s="1224">
        <f t="shared" si="0"/>
        <v>1.1393656962124492</v>
      </c>
      <c r="N7" s="1225">
        <f t="shared" si="1"/>
        <v>1.2787313924248986</v>
      </c>
      <c r="O7" s="57"/>
    </row>
    <row r="8" spans="1:15">
      <c r="A8" s="384" t="s">
        <v>3</v>
      </c>
      <c r="B8" s="1236">
        <v>4.1838017074999669</v>
      </c>
      <c r="C8" s="1239">
        <v>234.67</v>
      </c>
      <c r="D8" s="1214">
        <f t="shared" ref="D8:D15" si="3">+B8/C8</f>
        <v>1.782844721310763E-2</v>
      </c>
      <c r="E8" s="1236">
        <v>3.6866683801374793</v>
      </c>
      <c r="F8" s="1239">
        <v>228.17</v>
      </c>
      <c r="G8" s="1214">
        <f t="shared" ref="G8:G9" si="4">+E8/F8</f>
        <v>1.6157550861802514E-2</v>
      </c>
      <c r="H8" s="1236">
        <v>3.604338142929377</v>
      </c>
      <c r="I8" s="1239">
        <v>228.01</v>
      </c>
      <c r="J8" s="1214">
        <f t="shared" ref="J8:J9" si="5">+H8/I8</f>
        <v>1.5807807302001566E-2</v>
      </c>
      <c r="K8" s="832">
        <f t="shared" si="2"/>
        <v>1.6157550861802514E-2</v>
      </c>
      <c r="L8" s="614" t="s">
        <v>57</v>
      </c>
      <c r="M8" s="1224">
        <f t="shared" si="0"/>
        <v>1.3798190383023017</v>
      </c>
      <c r="N8" s="1225">
        <f t="shared" si="1"/>
        <v>1.7596380766046034</v>
      </c>
      <c r="O8" s="57"/>
    </row>
    <row r="9" spans="1:15">
      <c r="A9" s="384" t="s">
        <v>5</v>
      </c>
      <c r="B9" s="1236">
        <v>4.0388085794914845</v>
      </c>
      <c r="C9" s="1239">
        <v>290.29000000000002</v>
      </c>
      <c r="D9" s="1214">
        <f t="shared" si="3"/>
        <v>1.3913013123054478E-2</v>
      </c>
      <c r="E9" s="1236">
        <v>3.6892428355711191</v>
      </c>
      <c r="F9" s="1239">
        <v>307.89999999999998</v>
      </c>
      <c r="G9" s="1214">
        <f t="shared" si="4"/>
        <v>1.1981951398412209E-2</v>
      </c>
      <c r="H9" s="1236">
        <v>3.468814657647334</v>
      </c>
      <c r="I9" s="1239">
        <v>315.26</v>
      </c>
      <c r="J9" s="1214">
        <f t="shared" si="5"/>
        <v>1.1003028159764429E-2</v>
      </c>
      <c r="K9" s="832">
        <f t="shared" si="2"/>
        <v>1.1981951398412209E-2</v>
      </c>
      <c r="L9" s="614" t="s">
        <v>58</v>
      </c>
      <c r="M9" s="1224">
        <f t="shared" si="0"/>
        <v>1.152447208522041</v>
      </c>
      <c r="N9" s="1225">
        <f t="shared" si="1"/>
        <v>1.3048944170440819</v>
      </c>
      <c r="O9" s="57"/>
    </row>
    <row r="10" spans="1:15">
      <c r="A10" s="384" t="s">
        <v>6</v>
      </c>
      <c r="B10" s="1236">
        <v>0.88695796236913749</v>
      </c>
      <c r="C10" s="1239">
        <v>108.98</v>
      </c>
      <c r="D10" s="1214">
        <f>+B10/C10</f>
        <v>8.1387223561124739E-3</v>
      </c>
      <c r="E10" s="1236">
        <v>0.80552795551731904</v>
      </c>
      <c r="F10" s="1239">
        <v>109.25</v>
      </c>
      <c r="G10" s="1214">
        <f>+E10/F10</f>
        <v>7.3732535974125315E-3</v>
      </c>
      <c r="H10" s="1236">
        <v>0.71496554884272245</v>
      </c>
      <c r="I10" s="1239">
        <v>105.21</v>
      </c>
      <c r="J10" s="1214">
        <f>+H10/I10</f>
        <v>6.7956044942754732E-3</v>
      </c>
      <c r="K10" s="832">
        <f t="shared" si="2"/>
        <v>7.3732535974125315E-3</v>
      </c>
      <c r="L10" s="614" t="s">
        <v>56</v>
      </c>
      <c r="M10" s="1224">
        <f t="shared" si="0"/>
        <v>0.90149209151310594</v>
      </c>
      <c r="N10" s="1225">
        <f t="shared" si="1"/>
        <v>0.802984183026212</v>
      </c>
      <c r="O10" s="57"/>
    </row>
    <row r="11" spans="1:15">
      <c r="A11" s="384" t="s">
        <v>4</v>
      </c>
      <c r="B11" s="1236">
        <v>1.6319226545506562</v>
      </c>
      <c r="C11" s="1239">
        <v>195.35</v>
      </c>
      <c r="D11" s="1214">
        <f t="shared" si="3"/>
        <v>8.3538400540089895E-3</v>
      </c>
      <c r="E11" s="1236">
        <v>1.7717292296211651</v>
      </c>
      <c r="F11" s="1239">
        <v>195.94</v>
      </c>
      <c r="G11" s="1214">
        <f t="shared" ref="G11" si="6">+E11/F11</f>
        <v>9.0422028662915446E-3</v>
      </c>
      <c r="H11" s="1236">
        <v>1.7144215505470277</v>
      </c>
      <c r="I11" s="1239">
        <v>206.81</v>
      </c>
      <c r="J11" s="1214">
        <f t="shared" ref="J11" si="7">+H11/I11</f>
        <v>8.2898387435183397E-3</v>
      </c>
      <c r="K11" s="832">
        <f t="shared" si="2"/>
        <v>9.0422028662915446E-3</v>
      </c>
      <c r="L11" s="614" t="s">
        <v>62</v>
      </c>
      <c r="M11" s="1224">
        <f t="shared" si="0"/>
        <v>0.99237055157674048</v>
      </c>
      <c r="N11" s="1225">
        <f t="shared" si="1"/>
        <v>0.98474110315348096</v>
      </c>
      <c r="O11" s="57"/>
    </row>
    <row r="12" spans="1:15">
      <c r="A12" s="384" t="s">
        <v>7</v>
      </c>
      <c r="B12" s="1236">
        <v>0.55597364946701289</v>
      </c>
      <c r="C12" s="1239">
        <v>49.23</v>
      </c>
      <c r="D12" s="1214">
        <f>+B12/C12</f>
        <v>1.1293391214036419E-2</v>
      </c>
      <c r="E12" s="1236">
        <v>0.56193717231381179</v>
      </c>
      <c r="F12" s="1239">
        <v>63.27</v>
      </c>
      <c r="G12" s="1214">
        <f>+E12/F12</f>
        <v>8.8815737681968033E-3</v>
      </c>
      <c r="H12" s="1236">
        <v>0.51063855405737957</v>
      </c>
      <c r="I12" s="1239">
        <v>48.47</v>
      </c>
      <c r="J12" s="1214">
        <f>+H12/I12</f>
        <v>1.0535146566069313E-2</v>
      </c>
      <c r="K12" s="832">
        <f t="shared" si="2"/>
        <v>8.8815737681968033E-3</v>
      </c>
      <c r="L12" s="614" t="s">
        <v>59</v>
      </c>
      <c r="M12" s="1224">
        <f t="shared" si="0"/>
        <v>0.98362389561273655</v>
      </c>
      <c r="N12" s="1225">
        <f t="shared" si="1"/>
        <v>0.96724779122547322</v>
      </c>
      <c r="O12" s="57"/>
    </row>
    <row r="13" spans="1:15">
      <c r="A13" s="384" t="s">
        <v>17</v>
      </c>
      <c r="B13" s="1236">
        <v>0.54597412339746232</v>
      </c>
      <c r="C13" s="1239">
        <v>32.520000000000003</v>
      </c>
      <c r="D13" s="1214">
        <f t="shared" si="3"/>
        <v>1.6788872183193797E-2</v>
      </c>
      <c r="E13" s="1236">
        <v>0.29437470408379413</v>
      </c>
      <c r="F13" s="1239">
        <v>29.99</v>
      </c>
      <c r="G13" s="1214">
        <f t="shared" ref="G13:G15" si="8">+E13/F13</f>
        <v>9.8157620568120746E-3</v>
      </c>
      <c r="H13" s="1236">
        <v>0.16400183188886108</v>
      </c>
      <c r="I13" s="1239">
        <v>31.44</v>
      </c>
      <c r="J13" s="1214">
        <f t="shared" ref="J13:J15" si="9">+H13/I13</f>
        <v>5.2163432534625027E-3</v>
      </c>
      <c r="K13" s="832">
        <f t="shared" si="2"/>
        <v>9.8157620568120746E-3</v>
      </c>
      <c r="L13" s="614" t="s">
        <v>66</v>
      </c>
      <c r="M13" s="1224">
        <f t="shared" si="0"/>
        <v>1.0344927833985595</v>
      </c>
      <c r="N13" s="1225">
        <f t="shared" si="1"/>
        <v>1.0689855667971193</v>
      </c>
      <c r="O13" s="57"/>
    </row>
    <row r="14" spans="1:15">
      <c r="A14" s="384" t="s">
        <v>146</v>
      </c>
      <c r="B14" s="1237">
        <v>0.1049950237302812</v>
      </c>
      <c r="C14" s="1240">
        <v>4.57</v>
      </c>
      <c r="D14" s="1215">
        <f t="shared" si="3"/>
        <v>2.2974841078836149E-2</v>
      </c>
      <c r="E14" s="1237">
        <v>0.11521300554934251</v>
      </c>
      <c r="F14" s="1240">
        <v>4.29</v>
      </c>
      <c r="G14" s="1215">
        <f t="shared" si="8"/>
        <v>2.6856178449730189E-2</v>
      </c>
      <c r="H14" s="1237">
        <v>0.1130229591144884</v>
      </c>
      <c r="I14" s="1240">
        <v>6.12</v>
      </c>
      <c r="J14" s="1215">
        <f t="shared" si="9"/>
        <v>1.8467803776877189E-2</v>
      </c>
      <c r="K14" s="904">
        <f t="shared" si="2"/>
        <v>2.6856178449730189E-2</v>
      </c>
      <c r="L14" s="614" t="s">
        <v>67</v>
      </c>
      <c r="M14" s="1226">
        <f t="shared" si="0"/>
        <v>1.9623860570339335</v>
      </c>
      <c r="N14" s="1227">
        <f t="shared" ref="N14:N15" si="10">K14/$K$17</f>
        <v>2.9247721140678671</v>
      </c>
      <c r="O14" s="57"/>
    </row>
    <row r="15" spans="1:15">
      <c r="A15" s="413" t="s">
        <v>64</v>
      </c>
      <c r="B15" s="1237">
        <v>0.10399996892226954</v>
      </c>
      <c r="C15" s="1240">
        <v>1.36</v>
      </c>
      <c r="D15" s="1215">
        <f t="shared" si="3"/>
        <v>7.6470565384021708E-2</v>
      </c>
      <c r="E15" s="1237">
        <v>0</v>
      </c>
      <c r="F15" s="1240">
        <v>2.0099999999999998</v>
      </c>
      <c r="G15" s="1215">
        <f t="shared" si="8"/>
        <v>0</v>
      </c>
      <c r="H15" s="1237">
        <v>1.1281487626304609E-2</v>
      </c>
      <c r="I15" s="1240">
        <v>0.64</v>
      </c>
      <c r="J15" s="1215">
        <f t="shared" si="9"/>
        <v>1.7627324416100952E-2</v>
      </c>
      <c r="K15" s="904">
        <f t="shared" si="2"/>
        <v>0</v>
      </c>
      <c r="L15" s="614" t="s">
        <v>68</v>
      </c>
      <c r="M15" s="1226">
        <f t="shared" si="0"/>
        <v>0.5</v>
      </c>
      <c r="N15" s="1227">
        <f t="shared" si="10"/>
        <v>0</v>
      </c>
      <c r="O15" s="57"/>
    </row>
    <row r="16" spans="1:15" s="55" customFormat="1" ht="15.75" thickBot="1">
      <c r="A16" s="435" t="s">
        <v>2</v>
      </c>
      <c r="B16" s="597">
        <f>SUM(B6:B15)</f>
        <v>16.390228078399321</v>
      </c>
      <c r="C16" s="1241">
        <f>SUM(C6:C15)</f>
        <v>1260.2999999999997</v>
      </c>
      <c r="D16" s="590">
        <f>SUMPRODUCT(C6:C15,D6:D15)/C16</f>
        <v>1.300502108894654E-2</v>
      </c>
      <c r="E16" s="588">
        <f>SUM(E6:E15)</f>
        <v>15.67972866844587</v>
      </c>
      <c r="F16" s="1241">
        <f>SUM(F6:F15)</f>
        <v>1293.8</v>
      </c>
      <c r="G16" s="590">
        <f>SUMPRODUCT(F6:F15,G6:G15)/F16</f>
        <v>1.2119128666289898E-2</v>
      </c>
      <c r="H16" s="597">
        <f>SUM(H6:H15)</f>
        <v>14.85254608562726</v>
      </c>
      <c r="I16" s="1235">
        <f>SUM(I6:I15)</f>
        <v>1302</v>
      </c>
      <c r="J16" s="590">
        <f>SUMPRODUCT(I6:I15,J6:J15)/I16</f>
        <v>1.1407485472831998E-2</v>
      </c>
      <c r="K16" s="833">
        <f t="shared" si="2"/>
        <v>1.2119128666289898E-2</v>
      </c>
      <c r="L16" s="615" t="s">
        <v>16</v>
      </c>
      <c r="M16" s="622">
        <f t="shared" si="0"/>
        <v>1.1599168537011511</v>
      </c>
      <c r="N16" s="623">
        <f>K16/$K$17</f>
        <v>1.3198337074023019</v>
      </c>
      <c r="O16" s="56"/>
    </row>
    <row r="17" spans="2:15" ht="15.75" thickBot="1">
      <c r="B17" s="63"/>
      <c r="C17" s="64"/>
      <c r="D17" s="65"/>
      <c r="E17" s="64"/>
      <c r="F17" s="66"/>
      <c r="G17" s="65"/>
      <c r="H17" s="64"/>
      <c r="I17" s="67"/>
      <c r="J17" s="65"/>
      <c r="K17" s="834">
        <v>9.1823148615766004E-3</v>
      </c>
      <c r="L17" s="612"/>
      <c r="M17" s="618">
        <f t="shared" si="0"/>
        <v>1</v>
      </c>
      <c r="N17" s="619">
        <f>$N$2*K17/$K$17</f>
        <v>1</v>
      </c>
      <c r="O17" s="57"/>
    </row>
    <row r="18" spans="2:15">
      <c r="M18" s="60"/>
      <c r="N18" s="60"/>
    </row>
    <row r="19" spans="2:15">
      <c r="B19" s="61"/>
    </row>
    <row r="20" spans="2:15">
      <c r="B20" s="969" t="s">
        <v>315</v>
      </c>
    </row>
    <row r="21" spans="2:15">
      <c r="B21" s="2" t="s">
        <v>77</v>
      </c>
    </row>
    <row r="22" spans="2:15">
      <c r="B22" s="62"/>
    </row>
    <row r="26" spans="2:15">
      <c r="F26" s="829"/>
    </row>
  </sheetData>
  <mergeCells count="6">
    <mergeCell ref="M1:N1"/>
    <mergeCell ref="B3:D3"/>
    <mergeCell ref="E3:G3"/>
    <mergeCell ref="H3:J3"/>
    <mergeCell ref="K3:K4"/>
    <mergeCell ref="M3:N3"/>
  </mergeCells>
  <pageMargins left="0.7" right="0.7" top="0.75" bottom="0.75" header="0.3" footer="0.3"/>
  <ignoredErrors>
    <ignoredError sqref="B16:C16" formulaRange="1"/>
    <ignoredError sqref="D16" formula="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6">
    <tabColor rgb="FF92D050"/>
    <pageSetUpPr fitToPage="1"/>
  </sheetPr>
  <dimension ref="A1:P4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7" sqref="F7"/>
    </sheetView>
  </sheetViews>
  <sheetFormatPr defaultColWidth="8.7109375" defaultRowHeight="15"/>
  <cols>
    <col min="1" max="1" width="54.28515625" style="49" customWidth="1"/>
    <col min="2" max="3" width="15.28515625" style="49" customWidth="1"/>
    <col min="4" max="4" width="12.5703125" style="49" customWidth="1"/>
    <col min="5" max="7" width="15.28515625" style="49" customWidth="1"/>
    <col min="8" max="8" width="12.5703125" style="49" customWidth="1"/>
    <col min="9" max="9" width="15.28515625" style="49" customWidth="1"/>
    <col min="10" max="15" width="8.7109375" style="49"/>
    <col min="16" max="16" width="12.28515625" style="49" bestFit="1" customWidth="1"/>
    <col min="17" max="16384" width="8.7109375" style="49"/>
  </cols>
  <sheetData>
    <row r="1" spans="1:16" ht="15.75" thickBot="1">
      <c r="A1" s="374"/>
      <c r="B1" s="374" t="s">
        <v>196</v>
      </c>
      <c r="C1" s="374" t="s">
        <v>197</v>
      </c>
      <c r="D1" s="374"/>
      <c r="E1" s="374"/>
      <c r="F1" s="374" t="s">
        <v>198</v>
      </c>
      <c r="G1" s="374" t="s">
        <v>199</v>
      </c>
      <c r="H1" s="374"/>
      <c r="I1" s="374"/>
      <c r="J1" s="17"/>
    </row>
    <row r="2" spans="1:16" ht="90.75" thickBot="1">
      <c r="A2" s="368"/>
      <c r="B2" s="369" t="s">
        <v>200</v>
      </c>
      <c r="C2" s="1152" t="s">
        <v>471</v>
      </c>
      <c r="D2" s="1160" t="s">
        <v>472</v>
      </c>
      <c r="E2" s="1152" t="s">
        <v>473</v>
      </c>
      <c r="F2" s="1174" t="s">
        <v>201</v>
      </c>
      <c r="G2" s="1143" t="s">
        <v>474</v>
      </c>
      <c r="H2" s="1160" t="s">
        <v>472</v>
      </c>
      <c r="I2" s="370" t="s">
        <v>480</v>
      </c>
      <c r="J2" s="371">
        <v>0.15</v>
      </c>
      <c r="K2" s="49" t="s">
        <v>270</v>
      </c>
    </row>
    <row r="3" spans="1:16">
      <c r="A3" s="375" t="s">
        <v>2</v>
      </c>
      <c r="B3" s="534">
        <v>9768</v>
      </c>
      <c r="C3" s="1167">
        <v>488400</v>
      </c>
      <c r="D3" s="1167">
        <v>0</v>
      </c>
      <c r="E3" s="1167">
        <v>488400</v>
      </c>
      <c r="F3" s="534">
        <v>7302</v>
      </c>
      <c r="G3" s="1168">
        <v>1314360</v>
      </c>
      <c r="H3" s="1169">
        <v>0</v>
      </c>
      <c r="I3" s="1168">
        <v>1314360</v>
      </c>
      <c r="K3" s="49" t="s">
        <v>459</v>
      </c>
      <c r="P3" s="1136">
        <f>C3+G3</f>
        <v>1802760</v>
      </c>
    </row>
    <row r="4" spans="1:16">
      <c r="A4" s="835" t="s">
        <v>0</v>
      </c>
      <c r="B4" s="377">
        <v>2405</v>
      </c>
      <c r="C4" s="1153">
        <f t="shared" ref="C4:C11" si="0">B4/B$14*(C$3-C$13)</f>
        <v>104023.88109552438</v>
      </c>
      <c r="D4" s="1153">
        <v>0</v>
      </c>
      <c r="E4" s="1149">
        <f>C4-D4</f>
        <v>104023.88109552438</v>
      </c>
      <c r="F4" s="377">
        <v>2121</v>
      </c>
      <c r="G4" s="1144">
        <f>F4/F$14*G$3</f>
        <v>298155.88877005345</v>
      </c>
      <c r="H4" s="1153">
        <v>0</v>
      </c>
      <c r="I4" s="1157">
        <f>G4-H4</f>
        <v>298155.88877005345</v>
      </c>
    </row>
    <row r="5" spans="1:16">
      <c r="A5" s="835" t="s">
        <v>1</v>
      </c>
      <c r="B5" s="377">
        <v>836</v>
      </c>
      <c r="C5" s="1153">
        <f t="shared" si="0"/>
        <v>36159.652638610554</v>
      </c>
      <c r="D5" s="1153">
        <v>0</v>
      </c>
      <c r="E5" s="1149">
        <f t="shared" ref="E5:E13" si="1">C5-D5</f>
        <v>36159.652638610554</v>
      </c>
      <c r="F5" s="377">
        <v>836</v>
      </c>
      <c r="G5" s="1144">
        <f>F5/F$14*G$3</f>
        <v>117519.24705882353</v>
      </c>
      <c r="H5" s="1153">
        <v>0</v>
      </c>
      <c r="I5" s="1157">
        <f t="shared" ref="I5:I13" si="2">G5-H5</f>
        <v>117519.24705882353</v>
      </c>
    </row>
    <row r="6" spans="1:16">
      <c r="A6" s="835" t="s">
        <v>3</v>
      </c>
      <c r="B6" s="377">
        <v>2427</v>
      </c>
      <c r="C6" s="1153">
        <f t="shared" si="0"/>
        <v>104975.4509018036</v>
      </c>
      <c r="D6" s="1153">
        <v>0</v>
      </c>
      <c r="E6" s="1149">
        <f t="shared" si="1"/>
        <v>104975.4509018036</v>
      </c>
      <c r="F6" s="377">
        <v>2427</v>
      </c>
      <c r="G6" s="1144">
        <f>F6/F$14*G$3</f>
        <v>341171.30695187167</v>
      </c>
      <c r="H6" s="1153">
        <v>0</v>
      </c>
      <c r="I6" s="1157">
        <f t="shared" si="2"/>
        <v>341171.30695187167</v>
      </c>
    </row>
    <row r="7" spans="1:16">
      <c r="A7" s="835" t="s">
        <v>5</v>
      </c>
      <c r="B7" s="377">
        <v>1308</v>
      </c>
      <c r="C7" s="1153">
        <f t="shared" si="0"/>
        <v>56575.150300601199</v>
      </c>
      <c r="D7" s="1153">
        <v>0</v>
      </c>
      <c r="E7" s="1149">
        <f t="shared" si="1"/>
        <v>56575.150300601199</v>
      </c>
      <c r="F7" s="377">
        <v>1308</v>
      </c>
      <c r="G7" s="1144">
        <f>F7/F$14*G$3</f>
        <v>183869.8267379679</v>
      </c>
      <c r="H7" s="1153">
        <v>0</v>
      </c>
      <c r="I7" s="1157">
        <f t="shared" si="2"/>
        <v>183869.8267379679</v>
      </c>
    </row>
    <row r="8" spans="1:16">
      <c r="A8" s="835" t="s">
        <v>6</v>
      </c>
      <c r="B8" s="377">
        <v>925</v>
      </c>
      <c r="C8" s="1153">
        <f t="shared" si="0"/>
        <v>40009.185036740142</v>
      </c>
      <c r="D8" s="1153">
        <v>0</v>
      </c>
      <c r="E8" s="1149">
        <f t="shared" si="1"/>
        <v>40009.185036740142</v>
      </c>
      <c r="F8" s="377">
        <v>0</v>
      </c>
      <c r="G8" s="1144">
        <f>F8/F$3*G$3</f>
        <v>0</v>
      </c>
      <c r="H8" s="1153">
        <v>0</v>
      </c>
      <c r="I8" s="1157">
        <f t="shared" si="2"/>
        <v>0</v>
      </c>
    </row>
    <row r="9" spans="1:16">
      <c r="A9" s="835" t="s">
        <v>4</v>
      </c>
      <c r="B9" s="377">
        <v>1581</v>
      </c>
      <c r="C9" s="1153">
        <f t="shared" si="0"/>
        <v>68383.266533066126</v>
      </c>
      <c r="D9" s="1153">
        <v>0</v>
      </c>
      <c r="E9" s="1149">
        <f t="shared" si="1"/>
        <v>68383.266533066126</v>
      </c>
      <c r="F9" s="377">
        <v>1460</v>
      </c>
      <c r="G9" s="1144">
        <f>F9/F$14*G$3</f>
        <v>205236.96256684494</v>
      </c>
      <c r="H9" s="1153">
        <v>0</v>
      </c>
      <c r="I9" s="1157">
        <f t="shared" si="2"/>
        <v>205236.96256684494</v>
      </c>
    </row>
    <row r="10" spans="1:16">
      <c r="A10" s="835" t="s">
        <v>7</v>
      </c>
      <c r="B10" s="377">
        <v>1198</v>
      </c>
      <c r="C10" s="1153">
        <f t="shared" si="0"/>
        <v>51817.301269205076</v>
      </c>
      <c r="D10" s="1153">
        <v>0</v>
      </c>
      <c r="E10" s="1149">
        <f t="shared" si="1"/>
        <v>51817.301269205076</v>
      </c>
      <c r="F10" s="377">
        <v>1198</v>
      </c>
      <c r="G10" s="1144">
        <f>F10/F$14*G$3</f>
        <v>168406.76791443853</v>
      </c>
      <c r="H10" s="1153">
        <v>0</v>
      </c>
      <c r="I10" s="1157">
        <f t="shared" si="2"/>
        <v>168406.76791443853</v>
      </c>
    </row>
    <row r="11" spans="1:16">
      <c r="A11" s="835" t="s">
        <v>17</v>
      </c>
      <c r="B11" s="377">
        <v>298</v>
      </c>
      <c r="C11" s="1153">
        <f t="shared" si="0"/>
        <v>12889.44555778223</v>
      </c>
      <c r="D11" s="1153">
        <v>0</v>
      </c>
      <c r="E11" s="1149">
        <f t="shared" si="1"/>
        <v>12889.44555778223</v>
      </c>
      <c r="F11" s="377">
        <v>0</v>
      </c>
      <c r="G11" s="1144">
        <f t="shared" ref="G11:G13" si="3">F11/F$3*G$3</f>
        <v>0</v>
      </c>
      <c r="H11" s="1153">
        <v>0</v>
      </c>
      <c r="I11" s="1157">
        <f t="shared" si="2"/>
        <v>0</v>
      </c>
    </row>
    <row r="12" spans="1:16">
      <c r="A12" s="1158" t="s">
        <v>146</v>
      </c>
      <c r="B12" s="377">
        <f>'T6b-vykon'!D12</f>
        <v>0</v>
      </c>
      <c r="C12" s="1153">
        <v>0</v>
      </c>
      <c r="D12" s="1153">
        <v>0</v>
      </c>
      <c r="E12" s="1149">
        <f t="shared" si="1"/>
        <v>0</v>
      </c>
      <c r="F12" s="377">
        <f>'T6b-vykon'!K12</f>
        <v>0</v>
      </c>
      <c r="G12" s="1144">
        <f t="shared" si="3"/>
        <v>0</v>
      </c>
      <c r="H12" s="1153">
        <v>0</v>
      </c>
      <c r="I12" s="1157">
        <f t="shared" si="2"/>
        <v>0</v>
      </c>
    </row>
    <row r="13" spans="1:16">
      <c r="A13" s="836" t="s">
        <v>286</v>
      </c>
      <c r="B13" s="377">
        <f>'T6b-vykon'!D13</f>
        <v>0</v>
      </c>
      <c r="C13" s="1154">
        <f>2/9*1/8*$C$3</f>
        <v>13566.666666666666</v>
      </c>
      <c r="D13" s="1153">
        <v>0</v>
      </c>
      <c r="E13" s="1150">
        <f t="shared" si="1"/>
        <v>13566.666666666666</v>
      </c>
      <c r="F13" s="377">
        <f>'T6b-vykon'!K13</f>
        <v>0</v>
      </c>
      <c r="G13" s="1144">
        <f t="shared" si="3"/>
        <v>0</v>
      </c>
      <c r="H13" s="1153">
        <v>0</v>
      </c>
      <c r="I13" s="1157">
        <f t="shared" si="2"/>
        <v>0</v>
      </c>
    </row>
    <row r="14" spans="1:16" ht="15.75" thickBot="1">
      <c r="A14" s="1159" t="s">
        <v>2</v>
      </c>
      <c r="B14" s="537">
        <f t="shared" ref="B14:I14" si="4">SUM(B4:B13)</f>
        <v>10978</v>
      </c>
      <c r="C14" s="1170">
        <f t="shared" si="4"/>
        <v>488400</v>
      </c>
      <c r="D14" s="1170">
        <f t="shared" si="4"/>
        <v>0</v>
      </c>
      <c r="E14" s="1173">
        <f t="shared" si="4"/>
        <v>488400</v>
      </c>
      <c r="F14" s="537">
        <f t="shared" si="4"/>
        <v>9350</v>
      </c>
      <c r="G14" s="1171">
        <f t="shared" si="4"/>
        <v>1314360.0000000002</v>
      </c>
      <c r="H14" s="1170">
        <f t="shared" si="4"/>
        <v>0</v>
      </c>
      <c r="I14" s="1172">
        <f t="shared" si="4"/>
        <v>1314360.0000000002</v>
      </c>
      <c r="K14" s="49" t="s">
        <v>460</v>
      </c>
    </row>
    <row r="15" spans="1:16" ht="15.75" thickBot="1">
      <c r="A15" s="372" t="s">
        <v>80</v>
      </c>
      <c r="B15" s="1161">
        <v>98920</v>
      </c>
      <c r="C15" s="1162">
        <v>4946000</v>
      </c>
      <c r="D15" s="1162"/>
      <c r="E15" s="1163"/>
      <c r="F15" s="1161">
        <v>22652.5</v>
      </c>
      <c r="G15" s="1164">
        <v>4077450</v>
      </c>
      <c r="H15" s="1165"/>
      <c r="I15" s="1166"/>
    </row>
    <row r="16" spans="1:16" ht="15.75" thickBot="1">
      <c r="A16" s="373" t="s">
        <v>202</v>
      </c>
      <c r="B16" s="17"/>
      <c r="C16" s="17"/>
      <c r="D16" s="17"/>
      <c r="E16" s="17"/>
      <c r="F16" s="17"/>
      <c r="G16" s="1156">
        <v>9023450</v>
      </c>
      <c r="H16" s="1177"/>
      <c r="I16" s="1177"/>
    </row>
    <row r="19" spans="1:9" ht="15.75" thickBot="1">
      <c r="A19" s="1204" t="s">
        <v>406</v>
      </c>
    </row>
    <row r="20" spans="1:9">
      <c r="A20" s="425" t="s">
        <v>2</v>
      </c>
      <c r="B20" s="534">
        <f t="shared" ref="B20:G30" si="5">B3-B35</f>
        <v>-165</v>
      </c>
      <c r="C20" s="1082">
        <f t="shared" si="5"/>
        <v>-8250</v>
      </c>
      <c r="D20" s="1145"/>
      <c r="E20" s="1145"/>
      <c r="F20" s="536">
        <f t="shared" si="5"/>
        <v>637</v>
      </c>
      <c r="G20" s="1082">
        <f t="shared" si="5"/>
        <v>114660</v>
      </c>
      <c r="H20" s="1175"/>
      <c r="I20" s="1175"/>
    </row>
    <row r="21" spans="1:9">
      <c r="A21" s="427" t="s">
        <v>0</v>
      </c>
      <c r="B21" s="377">
        <f t="shared" si="5"/>
        <v>191</v>
      </c>
      <c r="C21" s="1083">
        <f t="shared" si="5"/>
        <v>2625.8800521780795</v>
      </c>
      <c r="D21" s="1146"/>
      <c r="E21" s="1146"/>
      <c r="F21" s="378">
        <f t="shared" si="5"/>
        <v>160</v>
      </c>
      <c r="G21" s="1083">
        <f t="shared" si="5"/>
        <v>38055.092750152951</v>
      </c>
      <c r="H21" s="1175"/>
      <c r="I21" s="1175"/>
    </row>
    <row r="22" spans="1:9">
      <c r="A22" s="427" t="s">
        <v>1</v>
      </c>
      <c r="B22" s="377">
        <f t="shared" si="5"/>
        <v>51</v>
      </c>
      <c r="C22" s="1083">
        <f t="shared" si="5"/>
        <v>207.78686669237504</v>
      </c>
      <c r="D22" s="1146"/>
      <c r="E22" s="1146"/>
      <c r="F22" s="378">
        <f t="shared" si="5"/>
        <v>51</v>
      </c>
      <c r="G22" s="1083">
        <f t="shared" si="5"/>
        <v>13399.346561311104</v>
      </c>
      <c r="H22" s="1175"/>
      <c r="I22" s="1175"/>
    </row>
    <row r="23" spans="1:9">
      <c r="A23" s="427" t="s">
        <v>3</v>
      </c>
      <c r="B23" s="377">
        <f t="shared" si="5"/>
        <v>113</v>
      </c>
      <c r="C23" s="1083">
        <f t="shared" si="5"/>
        <v>-1002.4056538889563</v>
      </c>
      <c r="D23" s="1146"/>
      <c r="E23" s="1146"/>
      <c r="F23" s="378">
        <f t="shared" si="5"/>
        <v>113</v>
      </c>
      <c r="G23" s="1083">
        <f t="shared" si="5"/>
        <v>34249.714912070718</v>
      </c>
      <c r="H23" s="1175"/>
      <c r="I23" s="1175"/>
    </row>
    <row r="24" spans="1:9">
      <c r="A24" s="427" t="s">
        <v>5</v>
      </c>
      <c r="B24" s="377">
        <f t="shared" si="5"/>
        <v>22</v>
      </c>
      <c r="C24" s="1083">
        <f t="shared" si="5"/>
        <v>-2321.7915881717709</v>
      </c>
      <c r="D24" s="1146"/>
      <c r="E24" s="1146"/>
      <c r="F24" s="378">
        <f t="shared" si="5"/>
        <v>22</v>
      </c>
      <c r="G24" s="1083">
        <f t="shared" si="5"/>
        <v>13298.881464336038</v>
      </c>
      <c r="H24" s="1175"/>
      <c r="I24" s="1175"/>
    </row>
    <row r="25" spans="1:9">
      <c r="A25" s="427" t="s">
        <v>6</v>
      </c>
      <c r="B25" s="377">
        <f t="shared" si="5"/>
        <v>-4</v>
      </c>
      <c r="C25" s="1083">
        <f t="shared" si="5"/>
        <v>-2537.6726729566581</v>
      </c>
      <c r="D25" s="1146"/>
      <c r="E25" s="1146"/>
      <c r="F25" s="378">
        <f t="shared" si="5"/>
        <v>0</v>
      </c>
      <c r="G25" s="1083">
        <f t="shared" si="5"/>
        <v>0</v>
      </c>
      <c r="H25" s="1175"/>
      <c r="I25" s="1175"/>
    </row>
    <row r="26" spans="1:9">
      <c r="A26" s="427" t="s">
        <v>4</v>
      </c>
      <c r="B26" s="377">
        <f t="shared" si="5"/>
        <v>-119</v>
      </c>
      <c r="C26" s="1083">
        <f t="shared" si="5"/>
        <v>-9474.2771768203675</v>
      </c>
      <c r="D26" s="1146"/>
      <c r="E26" s="1146"/>
      <c r="F26" s="378">
        <f t="shared" si="5"/>
        <v>-106</v>
      </c>
      <c r="G26" s="1083">
        <f t="shared" si="5"/>
        <v>-2472.2911644983396</v>
      </c>
      <c r="H26" s="1175"/>
      <c r="I26" s="1175"/>
    </row>
    <row r="27" spans="1:9">
      <c r="A27" s="427" t="s">
        <v>7</v>
      </c>
      <c r="B27" s="377">
        <f t="shared" si="5"/>
        <v>65</v>
      </c>
      <c r="C27" s="1083">
        <f t="shared" si="5"/>
        <v>-72.461685678106733</v>
      </c>
      <c r="D27" s="1146"/>
      <c r="E27" s="1146"/>
      <c r="F27" s="378">
        <f t="shared" si="5"/>
        <v>65</v>
      </c>
      <c r="G27" s="1083">
        <f t="shared" si="5"/>
        <v>18129.255476627586</v>
      </c>
      <c r="H27" s="1175"/>
      <c r="I27" s="1175"/>
    </row>
    <row r="28" spans="1:9">
      <c r="A28" s="427" t="s">
        <v>17</v>
      </c>
      <c r="B28" s="377">
        <f t="shared" si="5"/>
        <v>116</v>
      </c>
      <c r="C28" s="1083">
        <f t="shared" si="5"/>
        <v>4554.1085253120291</v>
      </c>
      <c r="D28" s="1146"/>
      <c r="E28" s="1146"/>
      <c r="F28" s="378">
        <f t="shared" si="5"/>
        <v>0</v>
      </c>
      <c r="G28" s="1083">
        <f t="shared" si="5"/>
        <v>0</v>
      </c>
      <c r="H28" s="1175"/>
      <c r="I28" s="1175"/>
    </row>
    <row r="29" spans="1:9">
      <c r="A29" s="433" t="s">
        <v>146</v>
      </c>
      <c r="B29" s="377">
        <f t="shared" si="5"/>
        <v>0</v>
      </c>
      <c r="C29" s="1083">
        <f t="shared" si="5"/>
        <v>0</v>
      </c>
      <c r="D29" s="1146"/>
      <c r="E29" s="1146"/>
      <c r="F29" s="378">
        <f t="shared" si="5"/>
        <v>0</v>
      </c>
      <c r="G29" s="1083">
        <f t="shared" si="5"/>
        <v>0</v>
      </c>
      <c r="H29" s="1175"/>
      <c r="I29" s="1175"/>
    </row>
    <row r="30" spans="1:9">
      <c r="A30" s="434" t="s">
        <v>64</v>
      </c>
      <c r="B30" s="377">
        <f t="shared" si="5"/>
        <v>0</v>
      </c>
      <c r="C30" s="1083">
        <f t="shared" si="5"/>
        <v>-229.16666666666606</v>
      </c>
      <c r="D30" s="1146"/>
      <c r="E30" s="1146"/>
      <c r="F30" s="378">
        <f t="shared" si="5"/>
        <v>0</v>
      </c>
      <c r="G30" s="1083">
        <f t="shared" si="5"/>
        <v>0</v>
      </c>
      <c r="H30" s="1175"/>
      <c r="I30" s="1175"/>
    </row>
    <row r="31" spans="1:9" ht="15.75" thickBot="1">
      <c r="A31" s="435" t="s">
        <v>2</v>
      </c>
      <c r="B31" s="537">
        <f>SUM(B21:B30)</f>
        <v>435</v>
      </c>
      <c r="C31" s="1084">
        <f>SUM(C21:C30)</f>
        <v>-8250.0000000000418</v>
      </c>
      <c r="D31" s="1147"/>
      <c r="E31" s="1147"/>
      <c r="F31" s="539">
        <f>SUM(F21:F30)</f>
        <v>305</v>
      </c>
      <c r="G31" s="1084">
        <f>SUM(G21:G30)</f>
        <v>114660.00000000006</v>
      </c>
      <c r="H31" s="1175"/>
      <c r="I31" s="1175"/>
    </row>
    <row r="34" spans="1:10" ht="15.75" thickBot="1">
      <c r="A34" s="49" t="s">
        <v>408</v>
      </c>
    </row>
    <row r="35" spans="1:10">
      <c r="A35" s="425" t="s">
        <v>2</v>
      </c>
      <c r="B35" s="534">
        <v>9933</v>
      </c>
      <c r="C35" s="535">
        <v>496650</v>
      </c>
      <c r="D35" s="1148"/>
      <c r="E35" s="1148"/>
      <c r="F35" s="534">
        <v>6665</v>
      </c>
      <c r="G35" s="535">
        <v>1199700</v>
      </c>
      <c r="H35" s="1176"/>
      <c r="I35" s="1176"/>
    </row>
    <row r="36" spans="1:10">
      <c r="A36" s="427" t="s">
        <v>0</v>
      </c>
      <c r="B36" s="377">
        <v>2214</v>
      </c>
      <c r="C36" s="366">
        <v>101398.0010433463</v>
      </c>
      <c r="D36" s="1149"/>
      <c r="E36" s="1149"/>
      <c r="F36" s="377">
        <v>1961</v>
      </c>
      <c r="G36" s="366">
        <v>260100.7960199005</v>
      </c>
      <c r="H36" s="1176"/>
      <c r="I36" s="1176"/>
    </row>
    <row r="37" spans="1:10">
      <c r="A37" s="427" t="s">
        <v>1</v>
      </c>
      <c r="B37" s="377">
        <v>785</v>
      </c>
      <c r="C37" s="366">
        <v>35951.865771918179</v>
      </c>
      <c r="D37" s="1149"/>
      <c r="E37" s="1149"/>
      <c r="F37" s="377">
        <v>785</v>
      </c>
      <c r="G37" s="366">
        <v>104119.90049751243</v>
      </c>
      <c r="H37" s="1176"/>
      <c r="I37" s="1176"/>
    </row>
    <row r="38" spans="1:10">
      <c r="A38" s="427" t="s">
        <v>3</v>
      </c>
      <c r="B38" s="377">
        <v>2314</v>
      </c>
      <c r="C38" s="366">
        <v>105977.85655569256</v>
      </c>
      <c r="D38" s="1149"/>
      <c r="E38" s="1149"/>
      <c r="F38" s="377">
        <v>2314</v>
      </c>
      <c r="G38" s="366">
        <v>306921.59203980095</v>
      </c>
      <c r="H38" s="1155"/>
      <c r="I38" s="1155"/>
    </row>
    <row r="39" spans="1:10">
      <c r="A39" s="427" t="s">
        <v>5</v>
      </c>
      <c r="B39" s="377">
        <v>1286</v>
      </c>
      <c r="C39" s="366">
        <v>58896.94188877297</v>
      </c>
      <c r="D39" s="1149"/>
      <c r="E39" s="1149"/>
      <c r="F39" s="377">
        <v>1286</v>
      </c>
      <c r="G39" s="366">
        <v>170570.94527363186</v>
      </c>
      <c r="H39" s="1155"/>
      <c r="I39" s="1155"/>
    </row>
    <row r="40" spans="1:10">
      <c r="A40" s="427" t="s">
        <v>6</v>
      </c>
      <c r="B40" s="377">
        <v>929</v>
      </c>
      <c r="C40" s="366">
        <v>42546.8577096968</v>
      </c>
      <c r="D40" s="1149"/>
      <c r="E40" s="1149"/>
      <c r="F40" s="377">
        <v>0</v>
      </c>
      <c r="G40" s="366">
        <v>0</v>
      </c>
      <c r="H40" s="1155"/>
      <c r="I40" s="1155"/>
    </row>
    <row r="41" spans="1:10">
      <c r="A41" s="427" t="s">
        <v>4</v>
      </c>
      <c r="B41" s="377">
        <v>1700</v>
      </c>
      <c r="C41" s="366">
        <v>77857.543709886493</v>
      </c>
      <c r="D41" s="1149"/>
      <c r="E41" s="1149"/>
      <c r="F41" s="377">
        <v>1566</v>
      </c>
      <c r="G41" s="366">
        <v>207709.25373134328</v>
      </c>
      <c r="H41" s="1155"/>
      <c r="I41" s="1155"/>
    </row>
    <row r="42" spans="1:10">
      <c r="A42" s="427" t="s">
        <v>7</v>
      </c>
      <c r="B42" s="377">
        <v>1133</v>
      </c>
      <c r="C42" s="366">
        <v>51889.762954883183</v>
      </c>
      <c r="D42" s="1149"/>
      <c r="E42" s="1149"/>
      <c r="F42" s="377">
        <v>1133</v>
      </c>
      <c r="G42" s="366">
        <v>150277.51243781095</v>
      </c>
      <c r="H42" s="1155"/>
      <c r="I42" s="1155"/>
    </row>
    <row r="43" spans="1:10">
      <c r="A43" s="427" t="s">
        <v>17</v>
      </c>
      <c r="B43" s="377">
        <v>182</v>
      </c>
      <c r="C43" s="366">
        <v>8335.3370324702009</v>
      </c>
      <c r="D43" s="1149"/>
      <c r="E43" s="1149"/>
      <c r="F43" s="377">
        <v>0</v>
      </c>
      <c r="G43" s="366">
        <v>0</v>
      </c>
      <c r="H43" s="1155"/>
      <c r="I43" s="1155"/>
    </row>
    <row r="44" spans="1:10">
      <c r="A44" s="433" t="s">
        <v>146</v>
      </c>
      <c r="B44" s="377">
        <v>0</v>
      </c>
      <c r="C44" s="366">
        <v>0</v>
      </c>
      <c r="D44" s="1149"/>
      <c r="E44" s="1149"/>
      <c r="F44" s="377">
        <v>0</v>
      </c>
      <c r="G44" s="366">
        <v>0</v>
      </c>
      <c r="H44" s="1155"/>
      <c r="I44" s="1155"/>
    </row>
    <row r="45" spans="1:10">
      <c r="A45" s="434" t="s">
        <v>64</v>
      </c>
      <c r="B45" s="377">
        <v>0</v>
      </c>
      <c r="C45" s="840">
        <v>13795.833333333332</v>
      </c>
      <c r="D45" s="1150"/>
      <c r="E45" s="1150"/>
      <c r="F45" s="377">
        <v>0</v>
      </c>
      <c r="G45" s="366">
        <v>0</v>
      </c>
      <c r="H45" s="1155"/>
      <c r="I45" s="1155"/>
      <c r="J45" s="367"/>
    </row>
    <row r="46" spans="1:10" ht="15.75" thickBot="1">
      <c r="A46" s="435" t="s">
        <v>2</v>
      </c>
      <c r="B46" s="537">
        <v>10543</v>
      </c>
      <c r="C46" s="538">
        <v>496650</v>
      </c>
      <c r="D46" s="1151"/>
      <c r="E46" s="1151"/>
      <c r="F46" s="537">
        <v>9045</v>
      </c>
      <c r="G46" s="538">
        <v>1199699.9999999998</v>
      </c>
      <c r="H46" s="1176"/>
      <c r="I46" s="1176"/>
      <c r="J46" s="367"/>
    </row>
  </sheetData>
  <conditionalFormatting sqref="A20:I31">
    <cfRule type="cellIs" dxfId="1" priority="1" operator="lessThan">
      <formula>0</formula>
    </cfRule>
  </conditionalFormatting>
  <pageMargins left="0.7" right="0.7" top="0.75" bottom="0.75" header="0.3" footer="0.3"/>
  <pageSetup paperSize="9" scale="58" orientation="portrait" r:id="rId1"/>
  <ignoredErrors>
    <ignoredError sqref="G8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árok17">
    <tabColor rgb="FF92D050"/>
  </sheetPr>
  <dimension ref="A1:M48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9" sqref="E19"/>
    </sheetView>
  </sheetViews>
  <sheetFormatPr defaultColWidth="9.42578125" defaultRowHeight="15"/>
  <cols>
    <col min="1" max="1" width="48.28515625" style="49" customWidth="1"/>
    <col min="2" max="9" width="12.7109375" style="49" customWidth="1"/>
    <col min="10" max="10" width="4.42578125" style="49" customWidth="1"/>
    <col min="11" max="11" width="11.28515625" style="49" customWidth="1"/>
    <col min="12" max="12" width="14.7109375" style="49" customWidth="1"/>
    <col min="13" max="13" width="13.42578125" style="49" customWidth="1"/>
    <col min="14" max="16" width="9.42578125" style="49"/>
    <col min="17" max="17" width="16.28515625" style="49" customWidth="1"/>
    <col min="18" max="16384" width="9.42578125" style="49"/>
  </cols>
  <sheetData>
    <row r="1" spans="1:13" ht="24" customHeight="1" thickBot="1">
      <c r="A1" s="1521" t="s">
        <v>469</v>
      </c>
      <c r="B1" s="1521"/>
      <c r="C1" s="1521"/>
      <c r="D1" s="1521"/>
      <c r="E1" s="1521"/>
      <c r="F1" s="1521"/>
      <c r="G1" s="1521"/>
      <c r="H1" s="1521"/>
      <c r="I1" s="1521"/>
      <c r="K1" s="1521" t="s">
        <v>208</v>
      </c>
      <c r="L1" s="1521"/>
      <c r="M1" s="159"/>
    </row>
    <row r="2" spans="1:13" ht="24" customHeight="1" thickBot="1">
      <c r="A2" s="555"/>
      <c r="B2" s="1528" t="s">
        <v>216</v>
      </c>
      <c r="C2" s="1529"/>
      <c r="D2" s="1529"/>
      <c r="E2" s="1530"/>
      <c r="F2" s="1528" t="s">
        <v>215</v>
      </c>
      <c r="G2" s="1529"/>
      <c r="H2" s="1529"/>
      <c r="I2" s="1530"/>
      <c r="K2" s="555"/>
      <c r="L2" s="556"/>
      <c r="M2" s="555"/>
    </row>
    <row r="3" spans="1:13" ht="73.5" customHeight="1">
      <c r="A3" s="1531"/>
      <c r="B3" s="1522" t="s">
        <v>211</v>
      </c>
      <c r="C3" s="1533" t="s">
        <v>212</v>
      </c>
      <c r="D3" s="1522" t="s">
        <v>213</v>
      </c>
      <c r="E3" s="1522" t="s">
        <v>214</v>
      </c>
      <c r="F3" s="1535" t="s">
        <v>211</v>
      </c>
      <c r="G3" s="1524" t="s">
        <v>212</v>
      </c>
      <c r="H3" s="1522" t="s">
        <v>213</v>
      </c>
      <c r="I3" s="1522" t="s">
        <v>214</v>
      </c>
      <c r="K3" s="1526" t="s">
        <v>209</v>
      </c>
      <c r="L3" s="1519" t="s">
        <v>470</v>
      </c>
    </row>
    <row r="4" spans="1:13" ht="36" customHeight="1" thickBot="1">
      <c r="A4" s="1532"/>
      <c r="B4" s="1523"/>
      <c r="C4" s="1534"/>
      <c r="D4" s="1523"/>
      <c r="E4" s="1523"/>
      <c r="F4" s="1536"/>
      <c r="G4" s="1525"/>
      <c r="H4" s="1523"/>
      <c r="I4" s="1523"/>
      <c r="J4" s="554"/>
      <c r="K4" s="1527"/>
      <c r="L4" s="1520"/>
    </row>
    <row r="5" spans="1:13">
      <c r="A5" s="375" t="s">
        <v>2</v>
      </c>
      <c r="B5" s="896">
        <v>10.6974117193651</v>
      </c>
      <c r="C5" s="897">
        <v>11.828426365802923</v>
      </c>
      <c r="D5" s="896">
        <v>33.078393881453202</v>
      </c>
      <c r="E5" s="897">
        <v>12.119516231959711</v>
      </c>
      <c r="F5" s="896">
        <v>10.69741</v>
      </c>
      <c r="G5" s="897">
        <v>11.828430000000001</v>
      </c>
      <c r="H5" s="896">
        <v>33.078389999999999</v>
      </c>
      <c r="I5" s="1216">
        <v>12.11952</v>
      </c>
      <c r="J5" s="540"/>
      <c r="K5" s="541" t="s">
        <v>16</v>
      </c>
      <c r="L5" s="557">
        <v>8.4383246814850459</v>
      </c>
    </row>
    <row r="6" spans="1:13">
      <c r="A6" s="376" t="s">
        <v>0</v>
      </c>
      <c r="B6" s="561">
        <v>2.3044404520444681</v>
      </c>
      <c r="C6" s="562">
        <v>2.4213625162249408</v>
      </c>
      <c r="D6" s="561">
        <v>0.19120458891013414</v>
      </c>
      <c r="E6" s="561">
        <v>2.4230451166073501</v>
      </c>
      <c r="F6" s="564">
        <v>2.3088569984478164</v>
      </c>
      <c r="G6" s="563">
        <v>2.4248596696325846</v>
      </c>
      <c r="H6" s="563">
        <v>0.19120458891013417</v>
      </c>
      <c r="I6" s="1217">
        <v>2.4265427074464649</v>
      </c>
      <c r="J6" s="542"/>
      <c r="K6" s="543" t="s">
        <v>60</v>
      </c>
      <c r="L6" s="558">
        <f>'T20b-Vizual'!BA24/'T20b-Vizual'!BA27*'T20-Publik'!L5</f>
        <v>1.6810641439346869</v>
      </c>
    </row>
    <row r="7" spans="1:13">
      <c r="A7" s="376" t="s">
        <v>1</v>
      </c>
      <c r="B7" s="561">
        <v>0.55486104189542118</v>
      </c>
      <c r="C7" s="562">
        <v>0.43129056792993137</v>
      </c>
      <c r="D7" s="561">
        <v>9.0503505417463472</v>
      </c>
      <c r="E7" s="561">
        <v>0.51093365269729907</v>
      </c>
      <c r="F7" s="564">
        <v>0.56086916015298571</v>
      </c>
      <c r="G7" s="563">
        <v>0.43849939308479347</v>
      </c>
      <c r="H7" s="563">
        <v>9.0630975143403596</v>
      </c>
      <c r="I7" s="1217">
        <v>0.51825413101413587</v>
      </c>
      <c r="J7" s="542"/>
      <c r="K7" s="543" t="s">
        <v>61</v>
      </c>
      <c r="L7" s="558">
        <v>0</v>
      </c>
    </row>
    <row r="8" spans="1:13">
      <c r="A8" s="376" t="s">
        <v>3</v>
      </c>
      <c r="B8" s="561">
        <v>1.6365543374935516</v>
      </c>
      <c r="C8" s="562">
        <v>1.9301295893044226</v>
      </c>
      <c r="D8" s="561">
        <v>4.2065009560229516</v>
      </c>
      <c r="E8" s="561">
        <v>1.9671467977174237</v>
      </c>
      <c r="F8" s="564">
        <v>1.6470008118957105</v>
      </c>
      <c r="G8" s="563">
        <v>1.9421599286668825</v>
      </c>
      <c r="H8" s="563">
        <v>4.2065009560229525</v>
      </c>
      <c r="I8" s="1217">
        <v>1.9791772183790892</v>
      </c>
      <c r="J8" s="542"/>
      <c r="K8" s="544" t="s">
        <v>57</v>
      </c>
      <c r="L8" s="558">
        <v>0</v>
      </c>
    </row>
    <row r="9" spans="1:13">
      <c r="A9" s="376" t="s">
        <v>5</v>
      </c>
      <c r="B9" s="561">
        <v>3.7683702481394978</v>
      </c>
      <c r="C9" s="562">
        <v>4.615523885794361</v>
      </c>
      <c r="D9" s="561">
        <v>2.2944550669216097</v>
      </c>
      <c r="E9" s="561">
        <v>4.63571509038327</v>
      </c>
      <c r="F9" s="564">
        <v>3.7676225941858559</v>
      </c>
      <c r="G9" s="563">
        <v>4.6145848866532964</v>
      </c>
      <c r="H9" s="563">
        <v>2.2944550669216102</v>
      </c>
      <c r="I9" s="1217">
        <v>4.6347767955387127</v>
      </c>
      <c r="J9" s="542"/>
      <c r="K9" s="543" t="s">
        <v>58</v>
      </c>
      <c r="L9" s="558">
        <v>0</v>
      </c>
    </row>
    <row r="10" spans="1:13">
      <c r="A10" s="376" t="s">
        <v>6</v>
      </c>
      <c r="B10" s="561">
        <v>0.29989209376000137</v>
      </c>
      <c r="C10" s="562">
        <v>0.17759569215056054</v>
      </c>
      <c r="D10" s="561">
        <v>5.226258763543667</v>
      </c>
      <c r="E10" s="561">
        <v>0.22358676926974469</v>
      </c>
      <c r="F10" s="564">
        <v>0.29792004151659329</v>
      </c>
      <c r="G10" s="563">
        <v>0.17747877428886655</v>
      </c>
      <c r="H10" s="563">
        <v>5.2256214149139657</v>
      </c>
      <c r="I10" s="1217">
        <v>0.22346392881629729</v>
      </c>
      <c r="J10" s="542"/>
      <c r="K10" s="543" t="s">
        <v>56</v>
      </c>
      <c r="L10" s="558">
        <f>'T20b-Vizual'!BA25/'T20b-Vizual'!BA27*'T20-Publik'!L5</f>
        <v>6.7542541037820945</v>
      </c>
    </row>
    <row r="11" spans="1:13">
      <c r="A11" s="376" t="s">
        <v>4</v>
      </c>
      <c r="B11" s="561">
        <v>1.5835668316874589</v>
      </c>
      <c r="C11" s="562">
        <v>1.6818982765148838</v>
      </c>
      <c r="D11" s="561">
        <v>11.918419375398363</v>
      </c>
      <c r="E11" s="561">
        <v>1.7867803670183895</v>
      </c>
      <c r="F11" s="564">
        <v>1.5809899053958965</v>
      </c>
      <c r="G11" s="563">
        <v>1.6789738573829656</v>
      </c>
      <c r="H11" s="563">
        <v>11.906309751434053</v>
      </c>
      <c r="I11" s="1217">
        <v>1.7837489045381059</v>
      </c>
      <c r="J11" s="542"/>
      <c r="K11" s="543" t="s">
        <v>62</v>
      </c>
      <c r="L11" s="558">
        <v>0</v>
      </c>
    </row>
    <row r="12" spans="1:13">
      <c r="A12" s="376" t="s">
        <v>7</v>
      </c>
      <c r="B12" s="561">
        <v>0.22119940816354255</v>
      </c>
      <c r="C12" s="562">
        <v>0.24326129539249633</v>
      </c>
      <c r="D12" s="561">
        <v>0.19120458891013414</v>
      </c>
      <c r="E12" s="561">
        <v>0.24494389577490544</v>
      </c>
      <c r="F12" s="564">
        <v>0.21588080407407986</v>
      </c>
      <c r="G12" s="563">
        <v>0.23785432395738915</v>
      </c>
      <c r="H12" s="563">
        <v>0.19120458891013417</v>
      </c>
      <c r="I12" s="1217">
        <v>0.23953695580049222</v>
      </c>
      <c r="J12" s="542"/>
      <c r="K12" s="543" t="s">
        <v>59</v>
      </c>
      <c r="L12" s="558">
        <v>0</v>
      </c>
    </row>
    <row r="13" spans="1:13">
      <c r="A13" s="376" t="s">
        <v>17</v>
      </c>
      <c r="B13" s="561">
        <v>0.16096032811742056</v>
      </c>
      <c r="C13" s="562">
        <v>0.10899326467904899</v>
      </c>
      <c r="D13" s="561">
        <v>0</v>
      </c>
      <c r="E13" s="561">
        <v>0.10899326467904895</v>
      </c>
      <c r="F13" s="564">
        <v>0.16093686970288743</v>
      </c>
      <c r="G13" s="563">
        <v>0.10899242230940667</v>
      </c>
      <c r="H13" s="563">
        <v>0</v>
      </c>
      <c r="I13" s="1217">
        <v>0.10899244254151927</v>
      </c>
      <c r="J13" s="542"/>
      <c r="K13" s="545" t="s">
        <v>66</v>
      </c>
      <c r="L13" s="558">
        <f>'T20b-Vizual'!BA26/'T20b-Vizual'!BA27*'T20-Publik'!L5</f>
        <v>3.0064337682640849E-3</v>
      </c>
    </row>
    <row r="14" spans="1:13">
      <c r="A14" s="379" t="s">
        <v>146</v>
      </c>
      <c r="B14" s="561">
        <v>0.16756697806373771</v>
      </c>
      <c r="C14" s="562">
        <v>0.21837127781227839</v>
      </c>
      <c r="D14" s="561">
        <v>0</v>
      </c>
      <c r="E14" s="561">
        <v>0.21837127781227836</v>
      </c>
      <c r="F14" s="564">
        <v>0.15733453399327388</v>
      </c>
      <c r="G14" s="563">
        <v>0.20502310982673674</v>
      </c>
      <c r="H14" s="563">
        <v>0</v>
      </c>
      <c r="I14" s="1217">
        <v>0.20502314788489304</v>
      </c>
      <c r="J14" s="542"/>
      <c r="K14" s="546" t="s">
        <v>67</v>
      </c>
      <c r="L14" s="558">
        <v>0</v>
      </c>
    </row>
    <row r="15" spans="1:13">
      <c r="A15" s="380" t="s">
        <v>64</v>
      </c>
      <c r="B15" s="561"/>
      <c r="C15" s="562"/>
      <c r="D15" s="561"/>
      <c r="E15" s="561"/>
      <c r="F15" s="564"/>
      <c r="G15" s="563"/>
      <c r="H15" s="563"/>
      <c r="I15" s="1217"/>
      <c r="J15" s="542"/>
      <c r="K15" s="543" t="s">
        <v>210</v>
      </c>
      <c r="L15" s="558">
        <v>0</v>
      </c>
    </row>
    <row r="16" spans="1:13" ht="15.75" thickBot="1">
      <c r="A16" s="381" t="s">
        <v>2</v>
      </c>
      <c r="B16" s="898">
        <f t="shared" ref="B16:I16" si="0">SUM(B6:B15)</f>
        <v>10.6974117193651</v>
      </c>
      <c r="C16" s="899">
        <f t="shared" si="0"/>
        <v>11.828426365802923</v>
      </c>
      <c r="D16" s="898">
        <f t="shared" si="0"/>
        <v>33.078393881453209</v>
      </c>
      <c r="E16" s="898">
        <f t="shared" si="0"/>
        <v>12.119516231959707</v>
      </c>
      <c r="F16" s="900">
        <f t="shared" si="0"/>
        <v>10.6974117193651</v>
      </c>
      <c r="G16" s="901">
        <f t="shared" si="0"/>
        <v>11.828426365802921</v>
      </c>
      <c r="H16" s="902">
        <f t="shared" si="0"/>
        <v>33.078393881453209</v>
      </c>
      <c r="I16" s="901">
        <f t="shared" si="0"/>
        <v>12.119516231959709</v>
      </c>
      <c r="J16" s="540"/>
      <c r="K16" s="547" t="s">
        <v>16</v>
      </c>
      <c r="L16" s="559">
        <f>SUM(L6:L15)</f>
        <v>8.4383246814850459</v>
      </c>
    </row>
    <row r="17" spans="1:13" ht="17.25" customHeight="1" thickBot="1">
      <c r="A17" s="372" t="s">
        <v>80</v>
      </c>
      <c r="B17" s="550">
        <v>99.999999999999986</v>
      </c>
      <c r="C17" s="549">
        <v>99.999999999999972</v>
      </c>
      <c r="D17" s="550"/>
      <c r="E17" s="550"/>
      <c r="F17" s="548">
        <v>99.999999999999972</v>
      </c>
      <c r="G17" s="549"/>
      <c r="H17" s="550"/>
      <c r="I17" s="550">
        <v>99.999999999999986</v>
      </c>
      <c r="J17" s="551"/>
      <c r="K17" s="552" t="s">
        <v>80</v>
      </c>
      <c r="L17" s="560">
        <v>100</v>
      </c>
    </row>
    <row r="18" spans="1:13" ht="15.75" customHeight="1">
      <c r="C18" s="49">
        <v>0.99119999999999997</v>
      </c>
      <c r="D18" s="49">
        <v>8.8000000000000005E-3</v>
      </c>
      <c r="G18" s="49">
        <v>0.99119999999999997</v>
      </c>
      <c r="H18" s="49">
        <v>8.8000000000000005E-3</v>
      </c>
      <c r="K18" s="389"/>
      <c r="M18" s="553"/>
    </row>
    <row r="21" spans="1:13" ht="15.75" thickBot="1">
      <c r="A21" s="1204" t="s">
        <v>406</v>
      </c>
    </row>
    <row r="22" spans="1:13">
      <c r="A22" s="425" t="s">
        <v>2</v>
      </c>
      <c r="B22" s="565">
        <f t="shared" ref="B22:B32" si="1">B5-B37</f>
        <v>-9.6321910540064337E-2</v>
      </c>
      <c r="C22" s="567"/>
      <c r="D22" s="565"/>
      <c r="E22" s="567">
        <f t="shared" ref="E22:F32" si="2">E5-E37</f>
        <v>-3.2625338630158041E-2</v>
      </c>
      <c r="F22" s="568">
        <f t="shared" si="2"/>
        <v>-9.632362990516441E-2</v>
      </c>
      <c r="G22" s="565"/>
      <c r="H22" s="565"/>
      <c r="I22" s="565">
        <f t="shared" ref="I22:I32" si="3">I5-I37</f>
        <v>-3.2621570589869364E-2</v>
      </c>
      <c r="J22" s="569"/>
      <c r="K22" s="570" t="s">
        <v>16</v>
      </c>
      <c r="L22" s="571">
        <f t="shared" ref="L22:L32" si="4">L5-L37</f>
        <v>-0.57990953126399525</v>
      </c>
    </row>
    <row r="23" spans="1:13">
      <c r="A23" s="427" t="s">
        <v>0</v>
      </c>
      <c r="B23" s="561">
        <f t="shared" si="1"/>
        <v>1.7457967229193017E-2</v>
      </c>
      <c r="C23" s="562">
        <f t="shared" ref="C23:D32" si="5">C6-C38</f>
        <v>8.9541826612462572E-3</v>
      </c>
      <c r="D23" s="561">
        <f t="shared" si="5"/>
        <v>9.2390359661122287E-2</v>
      </c>
      <c r="E23" s="561">
        <f t="shared" si="2"/>
        <v>3.0996411161624771E-2</v>
      </c>
      <c r="F23" s="564">
        <f t="shared" si="2"/>
        <v>2.6845497487072656E-2</v>
      </c>
      <c r="G23" s="563">
        <f t="shared" ref="G23:H32" si="6">G6-G38</f>
        <v>1.9440211023733056E-2</v>
      </c>
      <c r="H23" s="563">
        <f t="shared" si="6"/>
        <v>9.2390359661122315E-2</v>
      </c>
      <c r="I23" s="563">
        <f t="shared" si="3"/>
        <v>4.1421374855980186E-2</v>
      </c>
      <c r="J23" s="542"/>
      <c r="K23" s="543" t="s">
        <v>60</v>
      </c>
      <c r="L23" s="558">
        <f t="shared" si="4"/>
        <v>-0.58667854711997292</v>
      </c>
    </row>
    <row r="24" spans="1:13">
      <c r="A24" s="427" t="s">
        <v>1</v>
      </c>
      <c r="B24" s="561">
        <f t="shared" si="1"/>
        <v>2.6893953174534135E-2</v>
      </c>
      <c r="C24" s="562">
        <f t="shared" si="5"/>
        <v>8.142318848508745E-3</v>
      </c>
      <c r="D24" s="561">
        <f t="shared" si="5"/>
        <v>0.19000798575161681</v>
      </c>
      <c r="E24" s="561">
        <f t="shared" si="2"/>
        <v>1.3538093715039334E-2</v>
      </c>
      <c r="F24" s="564">
        <f t="shared" si="2"/>
        <v>3.2157548339595499E-2</v>
      </c>
      <c r="G24" s="563">
        <f t="shared" si="6"/>
        <v>1.583019760259774E-2</v>
      </c>
      <c r="H24" s="563">
        <f t="shared" si="6"/>
        <v>0.20275495834562918</v>
      </c>
      <c r="I24" s="563">
        <f t="shared" si="3"/>
        <v>2.1333409959429839E-2</v>
      </c>
      <c r="J24" s="542"/>
      <c r="K24" s="543" t="s">
        <v>61</v>
      </c>
      <c r="L24" s="558">
        <f t="shared" si="4"/>
        <v>0</v>
      </c>
    </row>
    <row r="25" spans="1:13">
      <c r="A25" s="427" t="s">
        <v>3</v>
      </c>
      <c r="B25" s="561">
        <f t="shared" si="1"/>
        <v>0.19625978174085734</v>
      </c>
      <c r="C25" s="562">
        <f t="shared" si="5"/>
        <v>0.28670794172055891</v>
      </c>
      <c r="D25" s="561">
        <f t="shared" si="5"/>
        <v>0.84681716155654829</v>
      </c>
      <c r="E25" s="561">
        <f t="shared" si="2"/>
        <v>0.30862204324099385</v>
      </c>
      <c r="F25" s="564">
        <f t="shared" si="2"/>
        <v>0.19041430846038487</v>
      </c>
      <c r="G25" s="563">
        <f t="shared" si="6"/>
        <v>0.27970014803411924</v>
      </c>
      <c r="H25" s="563">
        <f t="shared" si="6"/>
        <v>0.84681716155654918</v>
      </c>
      <c r="I25" s="563">
        <f t="shared" si="3"/>
        <v>0.30178186642458993</v>
      </c>
      <c r="J25" s="542"/>
      <c r="K25" s="544" t="s">
        <v>57</v>
      </c>
      <c r="L25" s="558">
        <f t="shared" si="4"/>
        <v>0</v>
      </c>
    </row>
    <row r="26" spans="1:13">
      <c r="A26" s="427" t="s">
        <v>5</v>
      </c>
      <c r="B26" s="561">
        <f t="shared" si="1"/>
        <v>-8.7892916254816544E-2</v>
      </c>
      <c r="C26" s="562">
        <f t="shared" si="5"/>
        <v>-0.13164776223345243</v>
      </c>
      <c r="D26" s="561">
        <f t="shared" si="5"/>
        <v>0.12054202344334897</v>
      </c>
      <c r="E26" s="561">
        <f t="shared" si="2"/>
        <v>-8.8811881924507396E-2</v>
      </c>
      <c r="F26" s="564">
        <f t="shared" si="2"/>
        <v>-9.8134353702482358E-2</v>
      </c>
      <c r="G26" s="563">
        <f t="shared" si="6"/>
        <v>-0.13970871297856835</v>
      </c>
      <c r="H26" s="563">
        <f t="shared" si="6"/>
        <v>0.12054202344334941</v>
      </c>
      <c r="I26" s="563">
        <f t="shared" si="3"/>
        <v>-9.680945519899975E-2</v>
      </c>
      <c r="J26" s="542"/>
      <c r="K26" s="543" t="s">
        <v>58</v>
      </c>
      <c r="L26" s="558">
        <f t="shared" si="4"/>
        <v>0</v>
      </c>
    </row>
    <row r="27" spans="1:13">
      <c r="A27" s="427" t="s">
        <v>6</v>
      </c>
      <c r="B27" s="561">
        <f t="shared" si="1"/>
        <v>-6.2260052120790499E-2</v>
      </c>
      <c r="C27" s="562">
        <f t="shared" si="5"/>
        <v>-6.2225541709134302E-2</v>
      </c>
      <c r="D27" s="561">
        <f t="shared" si="5"/>
        <v>1.6030703577465655</v>
      </c>
      <c r="E27" s="561">
        <f t="shared" si="2"/>
        <v>-4.6008095702999352E-2</v>
      </c>
      <c r="F27" s="564">
        <f t="shared" si="2"/>
        <v>-5.8474765823802399E-2</v>
      </c>
      <c r="G27" s="563">
        <f t="shared" si="6"/>
        <v>-6.3714411538994958E-2</v>
      </c>
      <c r="H27" s="563">
        <f t="shared" si="6"/>
        <v>1.6024330091168641</v>
      </c>
      <c r="I27" s="563">
        <f t="shared" si="3"/>
        <v>-4.7490814947293514E-2</v>
      </c>
      <c r="J27" s="542"/>
      <c r="K27" s="543" t="s">
        <v>56</v>
      </c>
      <c r="L27" s="558">
        <f t="shared" si="4"/>
        <v>3.7625820877131844E-3</v>
      </c>
    </row>
    <row r="28" spans="1:13">
      <c r="A28" s="427" t="s">
        <v>4</v>
      </c>
      <c r="B28" s="561">
        <f t="shared" si="1"/>
        <v>-0.1224046749050276</v>
      </c>
      <c r="C28" s="562">
        <f t="shared" si="5"/>
        <v>-0.15639525821244771</v>
      </c>
      <c r="D28" s="561">
        <f t="shared" si="5"/>
        <v>0.19246417118228898</v>
      </c>
      <c r="E28" s="561">
        <f t="shared" si="2"/>
        <v>-0.13852459040044285</v>
      </c>
      <c r="F28" s="564">
        <f t="shared" si="2"/>
        <v>-0.12291772594330208</v>
      </c>
      <c r="G28" s="563">
        <f t="shared" si="6"/>
        <v>-0.15539543766472153</v>
      </c>
      <c r="H28" s="563">
        <f t="shared" si="6"/>
        <v>0.18035454721797883</v>
      </c>
      <c r="I28" s="563">
        <f t="shared" si="3"/>
        <v>-0.13766634651026299</v>
      </c>
      <c r="J28" s="542"/>
      <c r="K28" s="543" t="s">
        <v>62</v>
      </c>
      <c r="L28" s="558">
        <f t="shared" si="4"/>
        <v>0</v>
      </c>
    </row>
    <row r="29" spans="1:13">
      <c r="A29" s="427" t="s">
        <v>7</v>
      </c>
      <c r="B29" s="561">
        <f t="shared" si="1"/>
        <v>-2.588223871811357E-2</v>
      </c>
      <c r="C29" s="562">
        <f t="shared" si="5"/>
        <v>-4.1741413572406988E-2</v>
      </c>
      <c r="D29" s="561">
        <f t="shared" si="5"/>
        <v>0.19120458891013414</v>
      </c>
      <c r="E29" s="561">
        <f t="shared" si="2"/>
        <v>-3.7550789351106728E-2</v>
      </c>
      <c r="F29" s="564">
        <f t="shared" si="2"/>
        <v>-2.8794010755217841E-2</v>
      </c>
      <c r="G29" s="563">
        <f t="shared" si="6"/>
        <v>-4.5709221110034948E-2</v>
      </c>
      <c r="H29" s="563">
        <f t="shared" si="6"/>
        <v>0.19120458891013417</v>
      </c>
      <c r="I29" s="563">
        <f t="shared" si="3"/>
        <v>-4.1531230070338543E-2</v>
      </c>
      <c r="J29" s="542"/>
      <c r="K29" s="543" t="s">
        <v>59</v>
      </c>
      <c r="L29" s="558">
        <f t="shared" si="4"/>
        <v>0</v>
      </c>
    </row>
    <row r="30" spans="1:13">
      <c r="A30" s="427" t="s">
        <v>17</v>
      </c>
      <c r="B30" s="561">
        <f t="shared" si="1"/>
        <v>1.7833190252386499E-2</v>
      </c>
      <c r="C30" s="562">
        <f t="shared" si="5"/>
        <v>-2.4771186323725158E-3</v>
      </c>
      <c r="D30" s="561">
        <f t="shared" si="5"/>
        <v>0</v>
      </c>
      <c r="E30" s="561">
        <f t="shared" si="2"/>
        <v>-1.4961792592320389E-3</v>
      </c>
      <c r="F30" s="564">
        <f t="shared" si="2"/>
        <v>2.0151697135874835E-2</v>
      </c>
      <c r="G30" s="563">
        <f t="shared" si="6"/>
        <v>-7.2718941538513215E-5</v>
      </c>
      <c r="H30" s="563">
        <f t="shared" si="6"/>
        <v>0</v>
      </c>
      <c r="I30" s="563">
        <f t="shared" si="3"/>
        <v>8.8707453358240207E-4</v>
      </c>
      <c r="J30" s="542"/>
      <c r="K30" s="545" t="s">
        <v>66</v>
      </c>
      <c r="L30" s="558">
        <f t="shared" si="4"/>
        <v>3.0064337682640849E-3</v>
      </c>
    </row>
    <row r="31" spans="1:13">
      <c r="A31" s="433" t="s">
        <v>146</v>
      </c>
      <c r="B31" s="561">
        <f t="shared" si="1"/>
        <v>-5.6326920938286729E-2</v>
      </c>
      <c r="C31" s="562">
        <f t="shared" si="5"/>
        <v>-7.5980647048302152E-2</v>
      </c>
      <c r="D31" s="561">
        <f t="shared" si="5"/>
        <v>0</v>
      </c>
      <c r="E31" s="561">
        <f t="shared" si="2"/>
        <v>-7.3390350109529073E-2</v>
      </c>
      <c r="F31" s="564">
        <f t="shared" si="2"/>
        <v>-5.7570105738189992E-2</v>
      </c>
      <c r="G31" s="563">
        <f t="shared" si="6"/>
        <v>-7.7033352604401445E-2</v>
      </c>
      <c r="H31" s="563">
        <f t="shared" si="6"/>
        <v>0</v>
      </c>
      <c r="I31" s="563">
        <f t="shared" si="3"/>
        <v>-7.4551217676851106E-2</v>
      </c>
      <c r="J31" s="542"/>
      <c r="K31" s="546" t="s">
        <v>67</v>
      </c>
      <c r="L31" s="558">
        <f t="shared" si="4"/>
        <v>0</v>
      </c>
    </row>
    <row r="32" spans="1:13">
      <c r="A32" s="434" t="s">
        <v>64</v>
      </c>
      <c r="B32" s="561">
        <f t="shared" si="1"/>
        <v>0</v>
      </c>
      <c r="C32" s="562">
        <f t="shared" si="5"/>
        <v>0</v>
      </c>
      <c r="D32" s="561">
        <f t="shared" si="5"/>
        <v>0</v>
      </c>
      <c r="E32" s="561">
        <f t="shared" si="2"/>
        <v>0</v>
      </c>
      <c r="F32" s="564">
        <f t="shared" si="2"/>
        <v>0</v>
      </c>
      <c r="G32" s="563">
        <f t="shared" si="6"/>
        <v>0</v>
      </c>
      <c r="H32" s="563">
        <f t="shared" si="6"/>
        <v>0</v>
      </c>
      <c r="I32" s="563">
        <f t="shared" si="3"/>
        <v>0</v>
      </c>
      <c r="J32" s="542"/>
      <c r="K32" s="543" t="s">
        <v>210</v>
      </c>
      <c r="L32" s="558">
        <f t="shared" si="4"/>
        <v>0</v>
      </c>
    </row>
    <row r="33" spans="1:12" ht="15.75" thickBot="1">
      <c r="A33" s="435" t="s">
        <v>2</v>
      </c>
      <c r="B33" s="572">
        <f t="shared" ref="B33:I33" si="7">SUM(B23:B32)</f>
        <v>-9.6321910540063949E-2</v>
      </c>
      <c r="C33" s="573">
        <f t="shared" si="7"/>
        <v>-0.16666329817780218</v>
      </c>
      <c r="D33" s="572">
        <f t="shared" si="7"/>
        <v>3.2364966482516246</v>
      </c>
      <c r="E33" s="572">
        <f t="shared" si="7"/>
        <v>-3.2625338630159484E-2</v>
      </c>
      <c r="F33" s="574">
        <f t="shared" si="7"/>
        <v>-9.6321910540066807E-2</v>
      </c>
      <c r="G33" s="566">
        <f t="shared" si="7"/>
        <v>-0.1666632981778097</v>
      </c>
      <c r="H33" s="566">
        <f t="shared" si="7"/>
        <v>3.2364966482516273</v>
      </c>
      <c r="I33" s="566">
        <f t="shared" si="7"/>
        <v>-3.262533863016355E-2</v>
      </c>
      <c r="J33" s="575"/>
      <c r="K33" s="576" t="s">
        <v>16</v>
      </c>
      <c r="L33" s="577">
        <f>SUM(L23:L32)</f>
        <v>-0.57990953126399569</v>
      </c>
    </row>
    <row r="36" spans="1:12" ht="15.75" thickBot="1">
      <c r="A36" s="49" t="s">
        <v>408</v>
      </c>
    </row>
    <row r="37" spans="1:12">
      <c r="A37" s="425" t="s">
        <v>2</v>
      </c>
      <c r="B37" s="565">
        <v>10.793733629905164</v>
      </c>
      <c r="C37" s="567">
        <v>11.995089663980727</v>
      </c>
      <c r="D37" s="565">
        <v>29.841897233201582</v>
      </c>
      <c r="E37" s="567">
        <v>12.152141570589869</v>
      </c>
      <c r="F37" s="568">
        <v>10.793733629905164</v>
      </c>
      <c r="G37" s="565">
        <v>11.995089663980727</v>
      </c>
      <c r="H37" s="565">
        <v>29.841897233201582</v>
      </c>
      <c r="I37" s="565">
        <v>12.152141570589869</v>
      </c>
      <c r="J37" s="569"/>
      <c r="K37" s="570" t="s">
        <v>16</v>
      </c>
      <c r="L37" s="571">
        <v>9.0182342127490411</v>
      </c>
    </row>
    <row r="38" spans="1:12">
      <c r="A38" s="427" t="s">
        <v>0</v>
      </c>
      <c r="B38" s="561">
        <v>2.2869824848152751</v>
      </c>
      <c r="C38" s="562">
        <v>2.4124083335636946</v>
      </c>
      <c r="D38" s="561">
        <v>9.8814229249011856E-2</v>
      </c>
      <c r="E38" s="561">
        <v>2.3920487054457253</v>
      </c>
      <c r="F38" s="564">
        <v>2.2820115009607438</v>
      </c>
      <c r="G38" s="563">
        <v>2.4054194586088515</v>
      </c>
      <c r="H38" s="563">
        <v>9.8814229249011856E-2</v>
      </c>
      <c r="I38" s="563">
        <v>2.3851213325904848</v>
      </c>
      <c r="J38" s="542"/>
      <c r="K38" s="543" t="s">
        <v>60</v>
      </c>
      <c r="L38" s="558">
        <v>2.2677426910546599</v>
      </c>
    </row>
    <row r="39" spans="1:12">
      <c r="A39" s="427" t="s">
        <v>1</v>
      </c>
      <c r="B39" s="561">
        <v>0.52796708872088705</v>
      </c>
      <c r="C39" s="562">
        <v>0.42314824908142262</v>
      </c>
      <c r="D39" s="561">
        <v>8.8603425559947304</v>
      </c>
      <c r="E39" s="561">
        <v>0.49739555898225973</v>
      </c>
      <c r="F39" s="564">
        <v>0.52871161181339021</v>
      </c>
      <c r="G39" s="563">
        <v>0.42266919548219573</v>
      </c>
      <c r="H39" s="563">
        <v>8.8603425559947304</v>
      </c>
      <c r="I39" s="563">
        <v>0.49692072105470603</v>
      </c>
      <c r="J39" s="542"/>
      <c r="K39" s="543" t="s">
        <v>61</v>
      </c>
      <c r="L39" s="558">
        <v>0</v>
      </c>
    </row>
    <row r="40" spans="1:12">
      <c r="A40" s="427" t="s">
        <v>3</v>
      </c>
      <c r="B40" s="561">
        <v>1.4402945557526943</v>
      </c>
      <c r="C40" s="562">
        <v>1.6434216475838637</v>
      </c>
      <c r="D40" s="561">
        <v>3.3596837944664033</v>
      </c>
      <c r="E40" s="561">
        <v>1.6585247544764299</v>
      </c>
      <c r="F40" s="564">
        <v>1.4565865034353256</v>
      </c>
      <c r="G40" s="563">
        <v>1.6624597806327632</v>
      </c>
      <c r="H40" s="563">
        <v>3.3596837944664033</v>
      </c>
      <c r="I40" s="563">
        <v>1.6773953519544993</v>
      </c>
      <c r="J40" s="542"/>
      <c r="K40" s="544" t="s">
        <v>57</v>
      </c>
      <c r="L40" s="558">
        <v>0</v>
      </c>
    </row>
    <row r="41" spans="1:12">
      <c r="A41" s="427" t="s">
        <v>5</v>
      </c>
      <c r="B41" s="561">
        <v>3.8562631643943144</v>
      </c>
      <c r="C41" s="562">
        <v>4.7471716480278134</v>
      </c>
      <c r="D41" s="561">
        <v>2.1739130434782608</v>
      </c>
      <c r="E41" s="561">
        <v>4.7245269723077774</v>
      </c>
      <c r="F41" s="564">
        <v>3.8657569478883382</v>
      </c>
      <c r="G41" s="563">
        <v>4.7542935996318647</v>
      </c>
      <c r="H41" s="563">
        <v>2.1739130434782608</v>
      </c>
      <c r="I41" s="563">
        <v>4.7315862507377124</v>
      </c>
      <c r="J41" s="542"/>
      <c r="K41" s="543" t="s">
        <v>58</v>
      </c>
      <c r="L41" s="558">
        <v>0</v>
      </c>
    </row>
    <row r="42" spans="1:12">
      <c r="A42" s="427" t="s">
        <v>6</v>
      </c>
      <c r="B42" s="561">
        <v>0.36215214588079186</v>
      </c>
      <c r="C42" s="562">
        <v>0.23982123385969484</v>
      </c>
      <c r="D42" s="561">
        <v>3.6231884057971016</v>
      </c>
      <c r="E42" s="561">
        <v>0.26959486497274404</v>
      </c>
      <c r="F42" s="564">
        <v>0.35639480734039569</v>
      </c>
      <c r="G42" s="563">
        <v>0.24119318582786151</v>
      </c>
      <c r="H42" s="563">
        <v>3.6231884057971016</v>
      </c>
      <c r="I42" s="563">
        <v>0.2709547437635908</v>
      </c>
      <c r="J42" s="542"/>
      <c r="K42" s="543" t="s">
        <v>56</v>
      </c>
      <c r="L42" s="558">
        <v>6.7504915216943813</v>
      </c>
    </row>
    <row r="43" spans="1:12">
      <c r="A43" s="427" t="s">
        <v>4</v>
      </c>
      <c r="B43" s="561">
        <v>1.7059715065924865</v>
      </c>
      <c r="C43" s="562">
        <v>1.8382935347273315</v>
      </c>
      <c r="D43" s="561">
        <v>11.725955204216074</v>
      </c>
      <c r="E43" s="561">
        <v>1.9253049574188323</v>
      </c>
      <c r="F43" s="564">
        <v>1.7039076313391985</v>
      </c>
      <c r="G43" s="563">
        <v>1.8343692950476871</v>
      </c>
      <c r="H43" s="563">
        <v>11.725955204216074</v>
      </c>
      <c r="I43" s="563">
        <v>1.9214152510483689</v>
      </c>
      <c r="J43" s="542"/>
      <c r="K43" s="543" t="s">
        <v>62</v>
      </c>
      <c r="L43" s="558">
        <v>0</v>
      </c>
    </row>
    <row r="44" spans="1:12">
      <c r="A44" s="427" t="s">
        <v>7</v>
      </c>
      <c r="B44" s="561">
        <v>0.24708164688165613</v>
      </c>
      <c r="C44" s="562">
        <v>0.28500270896490332</v>
      </c>
      <c r="D44" s="561">
        <v>0</v>
      </c>
      <c r="E44" s="561">
        <v>0.28249468512601217</v>
      </c>
      <c r="F44" s="564">
        <v>0.2446748148292977</v>
      </c>
      <c r="G44" s="563">
        <v>0.28356354506742409</v>
      </c>
      <c r="H44" s="563">
        <v>0</v>
      </c>
      <c r="I44" s="563">
        <v>0.28106818587083077</v>
      </c>
      <c r="J44" s="542"/>
      <c r="K44" s="543" t="s">
        <v>59</v>
      </c>
      <c r="L44" s="558">
        <v>0</v>
      </c>
    </row>
    <row r="45" spans="1:12">
      <c r="A45" s="427" t="s">
        <v>17</v>
      </c>
      <c r="B45" s="561">
        <v>0.14312713786503406</v>
      </c>
      <c r="C45" s="562">
        <v>0.11147038331142151</v>
      </c>
      <c r="D45" s="561">
        <v>0</v>
      </c>
      <c r="E45" s="561">
        <v>0.11048944393828099</v>
      </c>
      <c r="F45" s="564">
        <v>0.14078517256701259</v>
      </c>
      <c r="G45" s="563">
        <v>0.10906514125094519</v>
      </c>
      <c r="H45" s="563">
        <v>0</v>
      </c>
      <c r="I45" s="563">
        <v>0.10810536800793687</v>
      </c>
      <c r="J45" s="542"/>
      <c r="K45" s="545" t="s">
        <v>66</v>
      </c>
      <c r="L45" s="558">
        <v>0</v>
      </c>
    </row>
    <row r="46" spans="1:12">
      <c r="A46" s="433" t="s">
        <v>146</v>
      </c>
      <c r="B46" s="561">
        <v>0.22389389900202444</v>
      </c>
      <c r="C46" s="562">
        <v>0.29435192486058054</v>
      </c>
      <c r="D46" s="561">
        <v>0</v>
      </c>
      <c r="E46" s="561">
        <v>0.29176162792180743</v>
      </c>
      <c r="F46" s="564">
        <v>0.21490463973146387</v>
      </c>
      <c r="G46" s="563">
        <v>0.28205646243113819</v>
      </c>
      <c r="H46" s="563">
        <v>0</v>
      </c>
      <c r="I46" s="563">
        <v>0.27957436556174414</v>
      </c>
      <c r="J46" s="542"/>
      <c r="K46" s="546" t="s">
        <v>67</v>
      </c>
      <c r="L46" s="558">
        <v>0</v>
      </c>
    </row>
    <row r="47" spans="1:12">
      <c r="A47" s="434" t="s">
        <v>64</v>
      </c>
      <c r="B47" s="561">
        <v>0</v>
      </c>
      <c r="C47" s="562">
        <v>0</v>
      </c>
      <c r="D47" s="561">
        <v>0</v>
      </c>
      <c r="E47" s="561">
        <v>0</v>
      </c>
      <c r="F47" s="564">
        <v>0</v>
      </c>
      <c r="G47" s="563">
        <v>0</v>
      </c>
      <c r="H47" s="563">
        <v>0</v>
      </c>
      <c r="I47" s="563">
        <v>0</v>
      </c>
      <c r="J47" s="542"/>
      <c r="K47" s="543" t="s">
        <v>210</v>
      </c>
      <c r="L47" s="558">
        <v>0</v>
      </c>
    </row>
    <row r="48" spans="1:12" ht="15.75" thickBot="1">
      <c r="A48" s="435" t="s">
        <v>2</v>
      </c>
      <c r="B48" s="572">
        <v>10.793733629905166</v>
      </c>
      <c r="C48" s="573">
        <v>11.995089663980727</v>
      </c>
      <c r="D48" s="572">
        <v>29.841897233201582</v>
      </c>
      <c r="E48" s="572">
        <v>12.152141570589871</v>
      </c>
      <c r="F48" s="574">
        <v>10.793733629905164</v>
      </c>
      <c r="G48" s="566">
        <v>11.995089663980727</v>
      </c>
      <c r="H48" s="566">
        <v>29.841897233201582</v>
      </c>
      <c r="I48" s="566">
        <v>12.152141570589874</v>
      </c>
      <c r="J48" s="575"/>
      <c r="K48" s="576" t="s">
        <v>16</v>
      </c>
      <c r="L48" s="577">
        <v>9.0182342127490411</v>
      </c>
    </row>
  </sheetData>
  <mergeCells count="15">
    <mergeCell ref="L3:L4"/>
    <mergeCell ref="K1:L1"/>
    <mergeCell ref="E3:E4"/>
    <mergeCell ref="G3:G4"/>
    <mergeCell ref="D3:D4"/>
    <mergeCell ref="H3:H4"/>
    <mergeCell ref="K3:K4"/>
    <mergeCell ref="B2:E2"/>
    <mergeCell ref="F2:I2"/>
    <mergeCell ref="A1:I1"/>
    <mergeCell ref="A3:A4"/>
    <mergeCell ref="B3:B4"/>
    <mergeCell ref="C3:C4"/>
    <mergeCell ref="F3:F4"/>
    <mergeCell ref="I3:I4"/>
  </mergeCells>
  <conditionalFormatting sqref="A22:XFD33">
    <cfRule type="cellIs" dxfId="0" priority="2" operator="lessThan">
      <formula>0</formula>
    </cfRule>
  </conditionalFormatting>
  <pageMargins left="0.7" right="0.7" top="0.75" bottom="0.75" header="0.3" footer="0.3"/>
  <ignoredErrors>
    <ignoredError sqref="B16:I16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B1:BD60"/>
  <sheetViews>
    <sheetView zoomScale="70" zoomScaleNormal="70" workbookViewId="0">
      <selection activeCell="A18" sqref="A18"/>
    </sheetView>
  </sheetViews>
  <sheetFormatPr defaultColWidth="9.28515625" defaultRowHeight="15"/>
  <cols>
    <col min="1" max="1" width="3" style="1023" bestFit="1" customWidth="1"/>
    <col min="2" max="56" width="8" style="1023" customWidth="1"/>
    <col min="57" max="16384" width="9.28515625" style="1023"/>
  </cols>
  <sheetData>
    <row r="1" spans="2:56" ht="18.75">
      <c r="B1" s="1022"/>
      <c r="C1" s="1024" t="s">
        <v>322</v>
      </c>
      <c r="I1" s="1025" t="s">
        <v>323</v>
      </c>
    </row>
    <row r="2" spans="2:56" ht="19.5" thickBot="1">
      <c r="B2" s="1026" t="s">
        <v>324</v>
      </c>
      <c r="C2" s="1028" t="s">
        <v>430</v>
      </c>
    </row>
    <row r="3" spans="2:56" ht="45.75" thickBot="1">
      <c r="B3" s="1027" t="s">
        <v>325</v>
      </c>
      <c r="C3" s="1029" t="s">
        <v>326</v>
      </c>
      <c r="D3" s="1029" t="s">
        <v>327</v>
      </c>
      <c r="E3" s="1029" t="s">
        <v>328</v>
      </c>
      <c r="F3" s="1029" t="s">
        <v>329</v>
      </c>
      <c r="G3" s="1029" t="s">
        <v>330</v>
      </c>
      <c r="H3" s="1029" t="s">
        <v>331</v>
      </c>
      <c r="I3" s="1029" t="s">
        <v>332</v>
      </c>
      <c r="J3" s="1029" t="s">
        <v>333</v>
      </c>
      <c r="K3" s="1029" t="s">
        <v>334</v>
      </c>
      <c r="L3" s="1029" t="s">
        <v>335</v>
      </c>
      <c r="M3" s="1029" t="s">
        <v>336</v>
      </c>
      <c r="N3" s="1029" t="s">
        <v>337</v>
      </c>
      <c r="O3" s="1029" t="s">
        <v>338</v>
      </c>
      <c r="P3" s="1029" t="s">
        <v>339</v>
      </c>
      <c r="Q3" s="1029" t="s">
        <v>340</v>
      </c>
      <c r="R3" s="1029" t="s">
        <v>341</v>
      </c>
      <c r="S3" s="1030" t="s">
        <v>374</v>
      </c>
      <c r="T3" s="1030" t="s">
        <v>342</v>
      </c>
      <c r="U3" s="1030" t="s">
        <v>343</v>
      </c>
      <c r="V3" s="1030" t="s">
        <v>344</v>
      </c>
      <c r="W3" s="1030" t="s">
        <v>345</v>
      </c>
      <c r="X3" s="1030" t="s">
        <v>346</v>
      </c>
      <c r="Y3" s="1030" t="s">
        <v>347</v>
      </c>
      <c r="Z3" s="1030" t="s">
        <v>348</v>
      </c>
      <c r="AA3" s="1030" t="s">
        <v>349</v>
      </c>
      <c r="AB3" s="1030" t="s">
        <v>350</v>
      </c>
      <c r="AC3" s="1030" t="s">
        <v>351</v>
      </c>
      <c r="AD3" s="1030" t="s">
        <v>352</v>
      </c>
      <c r="AE3" s="1030" t="s">
        <v>353</v>
      </c>
      <c r="AF3" s="1030" t="s">
        <v>354</v>
      </c>
      <c r="AG3" s="1030" t="s">
        <v>355</v>
      </c>
      <c r="AH3" s="1030" t="s">
        <v>356</v>
      </c>
      <c r="AI3" s="1031" t="s">
        <v>375</v>
      </c>
      <c r="AJ3" s="1031" t="s">
        <v>376</v>
      </c>
      <c r="AK3" s="1031" t="s">
        <v>357</v>
      </c>
      <c r="AL3" s="1031" t="s">
        <v>358</v>
      </c>
      <c r="AM3" s="1218" t="s">
        <v>377</v>
      </c>
      <c r="AN3" s="1031" t="s">
        <v>359</v>
      </c>
      <c r="AO3" s="1031" t="s">
        <v>360</v>
      </c>
      <c r="AP3" s="1031" t="s">
        <v>361</v>
      </c>
      <c r="AQ3" s="1218" t="s">
        <v>379</v>
      </c>
      <c r="AR3" s="1031" t="s">
        <v>362</v>
      </c>
      <c r="AS3" s="1031" t="s">
        <v>363</v>
      </c>
      <c r="AT3" s="1031" t="s">
        <v>364</v>
      </c>
      <c r="AU3" s="1031" t="s">
        <v>365</v>
      </c>
      <c r="AV3" s="1031" t="s">
        <v>366</v>
      </c>
      <c r="AW3" s="1031" t="s">
        <v>367</v>
      </c>
      <c r="AX3" s="1031" t="s">
        <v>368</v>
      </c>
      <c r="AY3" s="1032" t="s">
        <v>369</v>
      </c>
      <c r="AZ3" s="1032" t="s">
        <v>370</v>
      </c>
      <c r="BA3" s="1033" t="s">
        <v>371</v>
      </c>
      <c r="BC3" s="1034" t="s">
        <v>372</v>
      </c>
      <c r="BD3" s="1035" t="s">
        <v>373</v>
      </c>
    </row>
    <row r="4" spans="2:56">
      <c r="B4" s="1058" t="s">
        <v>16</v>
      </c>
      <c r="C4" s="1045">
        <v>0</v>
      </c>
      <c r="D4" s="1045">
        <v>2</v>
      </c>
      <c r="E4" s="1045">
        <v>5</v>
      </c>
      <c r="F4" s="1045">
        <v>3</v>
      </c>
      <c r="G4" s="1045">
        <v>6</v>
      </c>
      <c r="H4" s="1045">
        <v>13</v>
      </c>
      <c r="I4" s="1045">
        <v>4</v>
      </c>
      <c r="J4" s="1045">
        <v>17</v>
      </c>
      <c r="K4" s="1045">
        <v>0</v>
      </c>
      <c r="L4" s="1045">
        <v>0</v>
      </c>
      <c r="M4" s="1045">
        <v>0</v>
      </c>
      <c r="N4" s="1045">
        <v>1</v>
      </c>
      <c r="O4" s="1045">
        <v>3</v>
      </c>
      <c r="P4" s="1045">
        <v>2</v>
      </c>
      <c r="Q4" s="1045">
        <v>1</v>
      </c>
      <c r="R4" s="1045">
        <v>6</v>
      </c>
      <c r="S4" s="1045">
        <v>0</v>
      </c>
      <c r="T4" s="1045">
        <v>2</v>
      </c>
      <c r="U4" s="1045">
        <v>5</v>
      </c>
      <c r="V4" s="1045">
        <v>8</v>
      </c>
      <c r="W4" s="1045">
        <v>4</v>
      </c>
      <c r="X4" s="1045">
        <v>5</v>
      </c>
      <c r="Y4" s="1045">
        <v>2</v>
      </c>
      <c r="Z4" s="1045">
        <v>41</v>
      </c>
      <c r="AA4" s="1045">
        <v>0</v>
      </c>
      <c r="AB4" s="1045">
        <v>2</v>
      </c>
      <c r="AC4" s="1045">
        <v>3</v>
      </c>
      <c r="AD4" s="1045">
        <v>23</v>
      </c>
      <c r="AE4" s="1045">
        <v>0</v>
      </c>
      <c r="AF4" s="1045">
        <v>4</v>
      </c>
      <c r="AG4" s="1045">
        <v>2</v>
      </c>
      <c r="AH4" s="1045">
        <v>33</v>
      </c>
      <c r="AI4" s="1045">
        <v>0</v>
      </c>
      <c r="AJ4" s="1045">
        <v>0</v>
      </c>
      <c r="AK4" s="1045">
        <v>1</v>
      </c>
      <c r="AL4" s="1045">
        <v>6</v>
      </c>
      <c r="AM4" s="1045">
        <v>0</v>
      </c>
      <c r="AN4" s="1045">
        <v>4</v>
      </c>
      <c r="AO4" s="1045">
        <v>2</v>
      </c>
      <c r="AP4" s="1045">
        <v>26</v>
      </c>
      <c r="AQ4" s="1045">
        <v>0</v>
      </c>
      <c r="AR4" s="1045">
        <v>0</v>
      </c>
      <c r="AS4" s="1045">
        <v>4</v>
      </c>
      <c r="AT4" s="1045">
        <v>32</v>
      </c>
      <c r="AU4" s="1045">
        <v>0</v>
      </c>
      <c r="AV4" s="1045">
        <v>0</v>
      </c>
      <c r="AW4" s="1045">
        <v>7</v>
      </c>
      <c r="AX4" s="1045">
        <v>63</v>
      </c>
      <c r="AY4" s="1045">
        <v>9</v>
      </c>
      <c r="AZ4" s="1045">
        <v>72</v>
      </c>
      <c r="BA4" s="1045">
        <f t="shared" ref="BA4:BA8" si="0">SUM(C4:AZ4)</f>
        <v>423</v>
      </c>
      <c r="BC4" s="1039" t="s">
        <v>326</v>
      </c>
      <c r="BD4" s="1040">
        <v>12</v>
      </c>
    </row>
    <row r="5" spans="2:56">
      <c r="B5" s="1036" t="s">
        <v>190</v>
      </c>
      <c r="C5" s="1037"/>
      <c r="D5" s="1037"/>
      <c r="E5" s="1037">
        <v>3</v>
      </c>
      <c r="F5" s="1037">
        <v>1</v>
      </c>
      <c r="G5" s="1037">
        <v>1</v>
      </c>
      <c r="H5" s="1037">
        <v>4</v>
      </c>
      <c r="I5" s="1037">
        <v>3</v>
      </c>
      <c r="J5" s="1037">
        <v>5</v>
      </c>
      <c r="K5" s="1037"/>
      <c r="L5" s="1037"/>
      <c r="M5" s="1037"/>
      <c r="N5" s="1037">
        <v>1</v>
      </c>
      <c r="O5" s="1037"/>
      <c r="P5" s="1037"/>
      <c r="Q5" s="1037"/>
      <c r="R5" s="1037">
        <v>1</v>
      </c>
      <c r="S5" s="1037"/>
      <c r="T5" s="1037"/>
      <c r="U5" s="1037">
        <v>1</v>
      </c>
      <c r="V5" s="1037"/>
      <c r="W5" s="1037"/>
      <c r="X5" s="1037">
        <v>3</v>
      </c>
      <c r="Y5" s="1037"/>
      <c r="Z5" s="1037">
        <v>14</v>
      </c>
      <c r="AA5" s="1037"/>
      <c r="AB5" s="1037"/>
      <c r="AC5" s="1037"/>
      <c r="AD5" s="1037">
        <v>2</v>
      </c>
      <c r="AE5" s="1037"/>
      <c r="AF5" s="1037"/>
      <c r="AG5" s="1037">
        <v>1</v>
      </c>
      <c r="AH5" s="1037">
        <v>6</v>
      </c>
      <c r="AI5" s="1037"/>
      <c r="AJ5" s="1037"/>
      <c r="AK5" s="1037"/>
      <c r="AL5" s="1037">
        <v>2</v>
      </c>
      <c r="AM5" s="1037"/>
      <c r="AN5" s="1037"/>
      <c r="AO5" s="1037"/>
      <c r="AP5" s="1037">
        <v>8</v>
      </c>
      <c r="AQ5" s="1037"/>
      <c r="AR5" s="1037"/>
      <c r="AS5" s="1037">
        <v>1</v>
      </c>
      <c r="AT5" s="1037">
        <v>15</v>
      </c>
      <c r="AU5" s="1037"/>
      <c r="AV5" s="1037"/>
      <c r="AW5" s="1037">
        <v>3</v>
      </c>
      <c r="AX5" s="1037">
        <v>30</v>
      </c>
      <c r="AY5" s="1037">
        <v>2</v>
      </c>
      <c r="AZ5" s="1037">
        <v>38</v>
      </c>
      <c r="BA5" s="1038">
        <f>SUM(C5:AZ5)</f>
        <v>145</v>
      </c>
      <c r="BC5" s="1041" t="s">
        <v>327</v>
      </c>
      <c r="BD5" s="1042">
        <v>7.1999999999999993</v>
      </c>
    </row>
    <row r="6" spans="2:56">
      <c r="B6" s="1036" t="s">
        <v>186</v>
      </c>
      <c r="C6" s="1037"/>
      <c r="D6" s="1037">
        <v>2</v>
      </c>
      <c r="E6" s="1037">
        <v>2</v>
      </c>
      <c r="F6" s="1037">
        <v>2</v>
      </c>
      <c r="G6" s="1037">
        <v>5</v>
      </c>
      <c r="H6" s="1037">
        <v>9</v>
      </c>
      <c r="I6" s="1037">
        <v>1</v>
      </c>
      <c r="J6" s="1037">
        <v>12</v>
      </c>
      <c r="K6" s="1037"/>
      <c r="L6" s="1037"/>
      <c r="M6" s="1037"/>
      <c r="N6" s="1037"/>
      <c r="O6" s="1037">
        <v>3</v>
      </c>
      <c r="P6" s="1037">
        <v>2</v>
      </c>
      <c r="Q6" s="1037">
        <v>1</v>
      </c>
      <c r="R6" s="1037">
        <v>5</v>
      </c>
      <c r="S6" s="1037"/>
      <c r="T6" s="1037">
        <v>2</v>
      </c>
      <c r="U6" s="1037">
        <v>4</v>
      </c>
      <c r="V6" s="1037">
        <v>8</v>
      </c>
      <c r="W6" s="1037">
        <v>4</v>
      </c>
      <c r="X6" s="1037">
        <v>2</v>
      </c>
      <c r="Y6" s="1037">
        <v>2</v>
      </c>
      <c r="Z6" s="1037">
        <v>27</v>
      </c>
      <c r="AA6" s="1037"/>
      <c r="AB6" s="1037">
        <v>2</v>
      </c>
      <c r="AC6" s="1037">
        <v>3</v>
      </c>
      <c r="AD6" s="1037">
        <v>21</v>
      </c>
      <c r="AE6" s="1037"/>
      <c r="AF6" s="1037">
        <v>4</v>
      </c>
      <c r="AG6" s="1037">
        <v>1</v>
      </c>
      <c r="AH6" s="1037">
        <v>27</v>
      </c>
      <c r="AI6" s="1037"/>
      <c r="AJ6" s="1037"/>
      <c r="AK6" s="1037">
        <v>1</v>
      </c>
      <c r="AL6" s="1037">
        <v>4</v>
      </c>
      <c r="AM6" s="1037"/>
      <c r="AN6" s="1037">
        <v>4</v>
      </c>
      <c r="AO6" s="1037">
        <v>2</v>
      </c>
      <c r="AP6" s="1037">
        <v>18</v>
      </c>
      <c r="AQ6" s="1037"/>
      <c r="AR6" s="1037"/>
      <c r="AS6" s="1037">
        <v>3</v>
      </c>
      <c r="AT6" s="1037">
        <v>17</v>
      </c>
      <c r="AU6" s="1037"/>
      <c r="AV6" s="1037"/>
      <c r="AW6" s="1037">
        <v>4</v>
      </c>
      <c r="AX6" s="1037">
        <v>33</v>
      </c>
      <c r="AY6" s="1037">
        <v>7</v>
      </c>
      <c r="AZ6" s="1037">
        <v>34</v>
      </c>
      <c r="BA6" s="1038">
        <f>SUM(C6:AZ6)</f>
        <v>278</v>
      </c>
      <c r="BC6" s="1041" t="s">
        <v>330</v>
      </c>
      <c r="BD6" s="1042">
        <v>12</v>
      </c>
    </row>
    <row r="7" spans="2:56">
      <c r="B7" s="1219" t="s">
        <v>429</v>
      </c>
      <c r="C7" s="1037"/>
      <c r="D7" s="1037"/>
      <c r="E7" s="1037"/>
      <c r="F7" s="1037"/>
      <c r="G7" s="1037"/>
      <c r="H7" s="1037"/>
      <c r="I7" s="1037"/>
      <c r="J7" s="1037"/>
      <c r="K7" s="1037"/>
      <c r="L7" s="1037"/>
      <c r="M7" s="1037"/>
      <c r="N7" s="1037"/>
      <c r="O7" s="1037"/>
      <c r="P7" s="1037"/>
      <c r="Q7" s="1037"/>
      <c r="R7" s="1037"/>
      <c r="S7" s="1037"/>
      <c r="T7" s="1037"/>
      <c r="U7" s="1037"/>
      <c r="V7" s="1037"/>
      <c r="W7" s="1037"/>
      <c r="X7" s="1037"/>
      <c r="Y7" s="1037"/>
      <c r="Z7" s="1037"/>
      <c r="AA7" s="1037"/>
      <c r="AB7" s="1037"/>
      <c r="AC7" s="1037"/>
      <c r="AD7" s="1037"/>
      <c r="AE7" s="1037"/>
      <c r="AF7" s="1037"/>
      <c r="AG7" s="1037"/>
      <c r="AH7" s="1037"/>
      <c r="AI7" s="1037"/>
      <c r="AJ7" s="1037"/>
      <c r="AK7" s="1037"/>
      <c r="AL7" s="1037"/>
      <c r="AM7" s="1037"/>
      <c r="AN7" s="1037"/>
      <c r="AO7" s="1037"/>
      <c r="AP7" s="1037"/>
      <c r="AQ7" s="1037"/>
      <c r="AR7" s="1037"/>
      <c r="AS7" s="1037"/>
      <c r="AT7" s="1037"/>
      <c r="AU7" s="1037"/>
      <c r="AV7" s="1037"/>
      <c r="AW7" s="1037"/>
      <c r="AX7" s="1037"/>
      <c r="AY7" s="1037"/>
      <c r="AZ7" s="1037"/>
      <c r="BA7" s="1038"/>
      <c r="BC7" s="1041"/>
      <c r="BD7" s="1042"/>
    </row>
    <row r="8" spans="2:56">
      <c r="B8" s="1058" t="s">
        <v>16</v>
      </c>
      <c r="C8" s="1045">
        <f>C5+C6</f>
        <v>0</v>
      </c>
      <c r="D8" s="1045">
        <f t="shared" ref="D8:AZ8" si="1">D5+D6</f>
        <v>2</v>
      </c>
      <c r="E8" s="1045">
        <f t="shared" si="1"/>
        <v>5</v>
      </c>
      <c r="F8" s="1045">
        <f t="shared" si="1"/>
        <v>3</v>
      </c>
      <c r="G8" s="1045">
        <f t="shared" si="1"/>
        <v>6</v>
      </c>
      <c r="H8" s="1045">
        <f t="shared" si="1"/>
        <v>13</v>
      </c>
      <c r="I8" s="1045">
        <f t="shared" si="1"/>
        <v>4</v>
      </c>
      <c r="J8" s="1045">
        <f t="shared" si="1"/>
        <v>17</v>
      </c>
      <c r="K8" s="1045">
        <f t="shared" si="1"/>
        <v>0</v>
      </c>
      <c r="L8" s="1045">
        <f t="shared" si="1"/>
        <v>0</v>
      </c>
      <c r="M8" s="1045">
        <f t="shared" si="1"/>
        <v>0</v>
      </c>
      <c r="N8" s="1045">
        <f t="shared" si="1"/>
        <v>1</v>
      </c>
      <c r="O8" s="1045">
        <f t="shared" si="1"/>
        <v>3</v>
      </c>
      <c r="P8" s="1045">
        <f t="shared" si="1"/>
        <v>2</v>
      </c>
      <c r="Q8" s="1045">
        <f t="shared" si="1"/>
        <v>1</v>
      </c>
      <c r="R8" s="1045">
        <f t="shared" si="1"/>
        <v>6</v>
      </c>
      <c r="S8" s="1045"/>
      <c r="T8" s="1045">
        <f t="shared" si="1"/>
        <v>2</v>
      </c>
      <c r="U8" s="1045">
        <f t="shared" si="1"/>
        <v>5</v>
      </c>
      <c r="V8" s="1045">
        <f t="shared" si="1"/>
        <v>8</v>
      </c>
      <c r="W8" s="1045">
        <f t="shared" si="1"/>
        <v>4</v>
      </c>
      <c r="X8" s="1045">
        <f t="shared" si="1"/>
        <v>5</v>
      </c>
      <c r="Y8" s="1045">
        <f t="shared" si="1"/>
        <v>2</v>
      </c>
      <c r="Z8" s="1045">
        <f t="shared" si="1"/>
        <v>41</v>
      </c>
      <c r="AA8" s="1045">
        <f t="shared" si="1"/>
        <v>0</v>
      </c>
      <c r="AB8" s="1045">
        <f t="shared" si="1"/>
        <v>2</v>
      </c>
      <c r="AC8" s="1045">
        <f t="shared" si="1"/>
        <v>3</v>
      </c>
      <c r="AD8" s="1045">
        <f t="shared" si="1"/>
        <v>23</v>
      </c>
      <c r="AE8" s="1045">
        <f t="shared" si="1"/>
        <v>0</v>
      </c>
      <c r="AF8" s="1045">
        <f t="shared" si="1"/>
        <v>4</v>
      </c>
      <c r="AG8" s="1045">
        <f t="shared" si="1"/>
        <v>2</v>
      </c>
      <c r="AH8" s="1045">
        <f t="shared" si="1"/>
        <v>33</v>
      </c>
      <c r="AI8" s="1045"/>
      <c r="AJ8" s="1045"/>
      <c r="AK8" s="1045">
        <f t="shared" si="1"/>
        <v>1</v>
      </c>
      <c r="AL8" s="1045">
        <f t="shared" si="1"/>
        <v>6</v>
      </c>
      <c r="AM8" s="1045"/>
      <c r="AN8" s="1045">
        <f t="shared" si="1"/>
        <v>4</v>
      </c>
      <c r="AO8" s="1045">
        <f t="shared" si="1"/>
        <v>2</v>
      </c>
      <c r="AP8" s="1045">
        <f t="shared" si="1"/>
        <v>26</v>
      </c>
      <c r="AQ8" s="1045"/>
      <c r="AR8" s="1045">
        <f t="shared" si="1"/>
        <v>0</v>
      </c>
      <c r="AS8" s="1045">
        <f t="shared" si="1"/>
        <v>4</v>
      </c>
      <c r="AT8" s="1045">
        <f t="shared" si="1"/>
        <v>32</v>
      </c>
      <c r="AU8" s="1045">
        <f t="shared" si="1"/>
        <v>0</v>
      </c>
      <c r="AV8" s="1045">
        <f t="shared" si="1"/>
        <v>0</v>
      </c>
      <c r="AW8" s="1045">
        <f t="shared" si="1"/>
        <v>7</v>
      </c>
      <c r="AX8" s="1045">
        <f t="shared" si="1"/>
        <v>63</v>
      </c>
      <c r="AY8" s="1045">
        <f t="shared" si="1"/>
        <v>9</v>
      </c>
      <c r="AZ8" s="1045">
        <f t="shared" si="1"/>
        <v>72</v>
      </c>
      <c r="BA8" s="1045">
        <f t="shared" si="0"/>
        <v>423</v>
      </c>
      <c r="BC8" s="1041" t="s">
        <v>331</v>
      </c>
      <c r="BD8" s="1042">
        <v>7.1999999999999993</v>
      </c>
    </row>
    <row r="9" spans="2:56">
      <c r="B9" s="1043" t="s">
        <v>380</v>
      </c>
      <c r="C9" s="1038">
        <v>3</v>
      </c>
      <c r="D9" s="1038">
        <v>55</v>
      </c>
      <c r="E9" s="1038">
        <v>25</v>
      </c>
      <c r="F9" s="1038">
        <v>52</v>
      </c>
      <c r="G9" s="1038">
        <v>12</v>
      </c>
      <c r="H9" s="1038">
        <v>82</v>
      </c>
      <c r="I9" s="1038">
        <v>15</v>
      </c>
      <c r="J9" s="1038">
        <v>58</v>
      </c>
      <c r="K9" s="1038">
        <v>2</v>
      </c>
      <c r="L9" s="1038">
        <v>14</v>
      </c>
      <c r="M9" s="1038">
        <v>10</v>
      </c>
      <c r="N9" s="1038">
        <v>19</v>
      </c>
      <c r="O9" s="1038">
        <v>26</v>
      </c>
      <c r="P9" s="1038">
        <v>52</v>
      </c>
      <c r="Q9" s="1038">
        <v>53</v>
      </c>
      <c r="R9" s="1038">
        <v>54</v>
      </c>
      <c r="S9" s="1038">
        <v>0</v>
      </c>
      <c r="T9" s="1038">
        <v>25</v>
      </c>
      <c r="U9" s="1038">
        <v>12</v>
      </c>
      <c r="V9" s="1038">
        <v>60</v>
      </c>
      <c r="W9" s="1038">
        <v>4</v>
      </c>
      <c r="X9" s="1038">
        <v>11</v>
      </c>
      <c r="Y9" s="1038">
        <v>9</v>
      </c>
      <c r="Z9" s="1038">
        <v>90</v>
      </c>
      <c r="AA9" s="1038">
        <v>2</v>
      </c>
      <c r="AB9" s="1038">
        <v>10</v>
      </c>
      <c r="AC9" s="1038">
        <v>9</v>
      </c>
      <c r="AD9" s="1038">
        <v>103</v>
      </c>
      <c r="AE9" s="1038">
        <v>1</v>
      </c>
      <c r="AF9" s="1038">
        <v>19</v>
      </c>
      <c r="AG9" s="1038">
        <v>57</v>
      </c>
      <c r="AH9" s="1038">
        <v>97</v>
      </c>
      <c r="AI9" s="1038">
        <v>0</v>
      </c>
      <c r="AJ9" s="1038">
        <v>0</v>
      </c>
      <c r="AK9" s="1038">
        <v>1</v>
      </c>
      <c r="AL9" s="1038">
        <v>14</v>
      </c>
      <c r="AM9" s="1038">
        <v>0</v>
      </c>
      <c r="AN9" s="1038">
        <v>4</v>
      </c>
      <c r="AO9" s="1038">
        <v>2</v>
      </c>
      <c r="AP9" s="1038">
        <v>31</v>
      </c>
      <c r="AQ9" s="1038">
        <v>0</v>
      </c>
      <c r="AR9" s="1038">
        <v>17</v>
      </c>
      <c r="AS9" s="1038">
        <v>10</v>
      </c>
      <c r="AT9" s="1038">
        <v>90</v>
      </c>
      <c r="AU9" s="1038">
        <v>2</v>
      </c>
      <c r="AV9" s="1038">
        <v>2</v>
      </c>
      <c r="AW9" s="1038">
        <v>24</v>
      </c>
      <c r="AX9" s="1038">
        <v>100</v>
      </c>
      <c r="AY9" s="1038">
        <v>17</v>
      </c>
      <c r="AZ9" s="1038">
        <v>145</v>
      </c>
      <c r="BA9" s="1038">
        <v>1500</v>
      </c>
      <c r="BC9" s="1041" t="s">
        <v>328</v>
      </c>
      <c r="BD9" s="1042">
        <v>6.24</v>
      </c>
    </row>
    <row r="10" spans="2:56">
      <c r="BC10" s="1041" t="s">
        <v>329</v>
      </c>
      <c r="BD10" s="1042">
        <v>3.5999999999999996</v>
      </c>
    </row>
    <row r="11" spans="2:56" ht="18.75">
      <c r="B11" s="1026" t="s">
        <v>324</v>
      </c>
      <c r="C11" s="1028" t="s">
        <v>431</v>
      </c>
      <c r="BC11" s="1041" t="s">
        <v>332</v>
      </c>
      <c r="BD11" s="1042">
        <v>6.24</v>
      </c>
    </row>
    <row r="12" spans="2:56">
      <c r="B12" s="1037" t="s">
        <v>325</v>
      </c>
      <c r="C12" s="1045" t="s">
        <v>326</v>
      </c>
      <c r="D12" s="1045" t="s">
        <v>327</v>
      </c>
      <c r="E12" s="1045" t="s">
        <v>328</v>
      </c>
      <c r="F12" s="1045" t="s">
        <v>329</v>
      </c>
      <c r="G12" s="1045" t="s">
        <v>330</v>
      </c>
      <c r="H12" s="1045" t="s">
        <v>331</v>
      </c>
      <c r="I12" s="1045" t="s">
        <v>332</v>
      </c>
      <c r="J12" s="1045" t="s">
        <v>333</v>
      </c>
      <c r="K12" s="1045" t="s">
        <v>334</v>
      </c>
      <c r="L12" s="1045" t="s">
        <v>335</v>
      </c>
      <c r="M12" s="1045" t="s">
        <v>336</v>
      </c>
      <c r="N12" s="1045" t="s">
        <v>337</v>
      </c>
      <c r="O12" s="1045" t="s">
        <v>338</v>
      </c>
      <c r="P12" s="1045" t="s">
        <v>339</v>
      </c>
      <c r="Q12" s="1045" t="s">
        <v>340</v>
      </c>
      <c r="R12" s="1045" t="s">
        <v>341</v>
      </c>
      <c r="S12" s="1046" t="s">
        <v>374</v>
      </c>
      <c r="T12" s="1046" t="s">
        <v>342</v>
      </c>
      <c r="U12" s="1046" t="s">
        <v>343</v>
      </c>
      <c r="V12" s="1046" t="s">
        <v>344</v>
      </c>
      <c r="W12" s="1046" t="s">
        <v>345</v>
      </c>
      <c r="X12" s="1046" t="s">
        <v>346</v>
      </c>
      <c r="Y12" s="1046" t="s">
        <v>347</v>
      </c>
      <c r="Z12" s="1046" t="s">
        <v>348</v>
      </c>
      <c r="AA12" s="1046" t="s">
        <v>349</v>
      </c>
      <c r="AB12" s="1046" t="s">
        <v>350</v>
      </c>
      <c r="AC12" s="1046" t="s">
        <v>351</v>
      </c>
      <c r="AD12" s="1046" t="s">
        <v>352</v>
      </c>
      <c r="AE12" s="1046" t="s">
        <v>353</v>
      </c>
      <c r="AF12" s="1046" t="s">
        <v>354</v>
      </c>
      <c r="AG12" s="1046" t="s">
        <v>355</v>
      </c>
      <c r="AH12" s="1046" t="s">
        <v>356</v>
      </c>
      <c r="AI12" s="1031" t="s">
        <v>375</v>
      </c>
      <c r="AJ12" s="1031" t="s">
        <v>376</v>
      </c>
      <c r="AK12" s="1031" t="s">
        <v>357</v>
      </c>
      <c r="AL12" s="1031" t="s">
        <v>358</v>
      </c>
      <c r="AM12" s="1218" t="s">
        <v>377</v>
      </c>
      <c r="AN12" s="1031" t="s">
        <v>359</v>
      </c>
      <c r="AO12" s="1031" t="s">
        <v>360</v>
      </c>
      <c r="AP12" s="1031" t="s">
        <v>361</v>
      </c>
      <c r="AQ12" s="1218" t="s">
        <v>379</v>
      </c>
      <c r="AR12" s="1031" t="s">
        <v>362</v>
      </c>
      <c r="AS12" s="1031" t="s">
        <v>363</v>
      </c>
      <c r="AT12" s="1031" t="s">
        <v>364</v>
      </c>
      <c r="AU12" s="1031" t="s">
        <v>365</v>
      </c>
      <c r="AV12" s="1031" t="s">
        <v>366</v>
      </c>
      <c r="AW12" s="1031" t="s">
        <v>367</v>
      </c>
      <c r="AX12" s="1031" t="s">
        <v>368</v>
      </c>
      <c r="AY12" s="1047" t="s">
        <v>369</v>
      </c>
      <c r="AZ12" s="1220" t="s">
        <v>370</v>
      </c>
      <c r="BA12" s="1033" t="s">
        <v>371</v>
      </c>
      <c r="BC12" s="1041"/>
      <c r="BD12" s="1042"/>
    </row>
    <row r="13" spans="2:56">
      <c r="B13" s="1058" t="s">
        <v>16</v>
      </c>
      <c r="C13" s="1037">
        <v>0</v>
      </c>
      <c r="D13" s="1037">
        <v>1</v>
      </c>
      <c r="E13" s="1037">
        <v>2</v>
      </c>
      <c r="F13" s="1037">
        <v>1</v>
      </c>
      <c r="G13" s="1037">
        <v>6</v>
      </c>
      <c r="H13" s="1037">
        <v>14</v>
      </c>
      <c r="I13" s="1037">
        <v>5</v>
      </c>
      <c r="J13" s="1037">
        <v>8</v>
      </c>
      <c r="K13" s="1037">
        <v>1</v>
      </c>
      <c r="L13" s="1037">
        <v>1</v>
      </c>
      <c r="M13" s="1037">
        <v>0</v>
      </c>
      <c r="N13" s="1037">
        <v>1</v>
      </c>
      <c r="O13" s="1037">
        <v>6</v>
      </c>
      <c r="P13" s="1037">
        <v>3</v>
      </c>
      <c r="Q13" s="1037">
        <v>2</v>
      </c>
      <c r="R13" s="1037">
        <v>11</v>
      </c>
      <c r="S13" s="1037">
        <v>0</v>
      </c>
      <c r="T13" s="1037">
        <v>0</v>
      </c>
      <c r="U13" s="1037">
        <v>2</v>
      </c>
      <c r="V13" s="1037">
        <v>11</v>
      </c>
      <c r="W13" s="1037">
        <v>1</v>
      </c>
      <c r="X13" s="1037">
        <v>15</v>
      </c>
      <c r="Y13" s="1037">
        <v>4</v>
      </c>
      <c r="Z13" s="1037">
        <v>30</v>
      </c>
      <c r="AA13" s="1037">
        <v>0</v>
      </c>
      <c r="AB13" s="1037">
        <v>3</v>
      </c>
      <c r="AC13" s="1037">
        <v>1</v>
      </c>
      <c r="AD13" s="1037">
        <v>13</v>
      </c>
      <c r="AE13" s="1037">
        <v>0</v>
      </c>
      <c r="AF13" s="1037">
        <v>8</v>
      </c>
      <c r="AG13" s="1037">
        <v>1</v>
      </c>
      <c r="AH13" s="1037">
        <v>33</v>
      </c>
      <c r="AI13" s="1037">
        <v>0</v>
      </c>
      <c r="AJ13" s="1037">
        <v>0</v>
      </c>
      <c r="AK13" s="1037">
        <v>0</v>
      </c>
      <c r="AL13" s="1037">
        <v>8</v>
      </c>
      <c r="AM13" s="1037">
        <v>0</v>
      </c>
      <c r="AN13" s="1037">
        <v>0</v>
      </c>
      <c r="AO13" s="1037">
        <v>6</v>
      </c>
      <c r="AP13" s="1037">
        <v>24</v>
      </c>
      <c r="AQ13" s="1037">
        <v>0</v>
      </c>
      <c r="AR13" s="1037">
        <v>0</v>
      </c>
      <c r="AS13" s="1037">
        <v>0</v>
      </c>
      <c r="AT13" s="1037">
        <v>27</v>
      </c>
      <c r="AU13" s="1037">
        <v>2</v>
      </c>
      <c r="AV13" s="1037">
        <v>0</v>
      </c>
      <c r="AW13" s="1037">
        <v>8</v>
      </c>
      <c r="AX13" s="1037">
        <v>60</v>
      </c>
      <c r="AY13" s="1037">
        <v>0</v>
      </c>
      <c r="AZ13" s="1220">
        <v>19</v>
      </c>
      <c r="BA13" s="1038">
        <v>338</v>
      </c>
      <c r="BC13" s="1041"/>
      <c r="BD13" s="1042"/>
    </row>
    <row r="14" spans="2:56">
      <c r="B14" s="1036" t="s">
        <v>190</v>
      </c>
      <c r="C14" s="1037"/>
      <c r="D14" s="1037"/>
      <c r="E14" s="1037"/>
      <c r="F14" s="1037"/>
      <c r="G14" s="1037"/>
      <c r="H14" s="1037">
        <v>5</v>
      </c>
      <c r="I14" s="1037"/>
      <c r="J14" s="1037"/>
      <c r="K14" s="1037"/>
      <c r="L14" s="1037"/>
      <c r="M14" s="1037"/>
      <c r="N14" s="1037">
        <v>1</v>
      </c>
      <c r="O14" s="1037">
        <v>1</v>
      </c>
      <c r="P14" s="1037"/>
      <c r="Q14" s="1037">
        <v>1</v>
      </c>
      <c r="R14" s="1037">
        <v>6</v>
      </c>
      <c r="S14" s="1037"/>
      <c r="T14" s="1037"/>
      <c r="U14" s="1037"/>
      <c r="V14" s="1037"/>
      <c r="W14" s="1037"/>
      <c r="X14" s="1037"/>
      <c r="Y14" s="1037"/>
      <c r="Z14" s="1037">
        <v>1</v>
      </c>
      <c r="AA14" s="1037"/>
      <c r="AB14" s="1037"/>
      <c r="AC14" s="1037"/>
      <c r="AD14" s="1037">
        <v>2</v>
      </c>
      <c r="AE14" s="1037"/>
      <c r="AF14" s="1037">
        <v>1</v>
      </c>
      <c r="AG14" s="1037"/>
      <c r="AH14" s="1037">
        <v>3</v>
      </c>
      <c r="AI14" s="1037"/>
      <c r="AJ14" s="1037"/>
      <c r="AK14" s="1037"/>
      <c r="AL14" s="1037">
        <v>1</v>
      </c>
      <c r="AM14" s="1037"/>
      <c r="AN14" s="1037"/>
      <c r="AO14" s="1037"/>
      <c r="AP14" s="1037">
        <v>8</v>
      </c>
      <c r="AQ14" s="1037"/>
      <c r="AR14" s="1037"/>
      <c r="AS14" s="1037"/>
      <c r="AT14" s="1037">
        <v>13</v>
      </c>
      <c r="AU14" s="1037"/>
      <c r="AV14" s="1037"/>
      <c r="AW14" s="1037">
        <v>2</v>
      </c>
      <c r="AX14" s="1037">
        <v>18</v>
      </c>
      <c r="AY14" s="1037"/>
      <c r="AZ14" s="1223">
        <v>3</v>
      </c>
      <c r="BA14" s="1038">
        <f>SUM(C14:AZ14)</f>
        <v>66</v>
      </c>
      <c r="BC14" s="1041" t="s">
        <v>333</v>
      </c>
      <c r="BD14" s="1042">
        <v>3.5999999999999996</v>
      </c>
    </row>
    <row r="15" spans="2:56">
      <c r="B15" s="1036" t="s">
        <v>186</v>
      </c>
      <c r="C15" s="1037"/>
      <c r="D15" s="1037">
        <v>1</v>
      </c>
      <c r="E15" s="1037">
        <v>2</v>
      </c>
      <c r="F15" s="1037">
        <v>1</v>
      </c>
      <c r="G15" s="1037">
        <v>6</v>
      </c>
      <c r="H15" s="1037">
        <v>9</v>
      </c>
      <c r="I15" s="1037">
        <v>5</v>
      </c>
      <c r="J15" s="1037">
        <v>8</v>
      </c>
      <c r="K15" s="1037">
        <v>1</v>
      </c>
      <c r="L15" s="1037">
        <v>1</v>
      </c>
      <c r="M15" s="1037"/>
      <c r="N15" s="1037"/>
      <c r="O15" s="1037">
        <v>5</v>
      </c>
      <c r="P15" s="1037">
        <v>3</v>
      </c>
      <c r="Q15" s="1037">
        <v>1</v>
      </c>
      <c r="R15" s="1037">
        <v>5</v>
      </c>
      <c r="S15" s="1037"/>
      <c r="T15" s="1037"/>
      <c r="U15" s="1037">
        <v>2</v>
      </c>
      <c r="V15" s="1037">
        <v>11</v>
      </c>
      <c r="W15" s="1037">
        <v>1</v>
      </c>
      <c r="X15" s="1037">
        <v>15</v>
      </c>
      <c r="Y15" s="1037">
        <v>4</v>
      </c>
      <c r="Z15" s="1037">
        <v>29</v>
      </c>
      <c r="AA15" s="1037"/>
      <c r="AB15" s="1037">
        <v>3</v>
      </c>
      <c r="AC15" s="1037">
        <v>1</v>
      </c>
      <c r="AD15" s="1037">
        <v>11</v>
      </c>
      <c r="AE15" s="1037"/>
      <c r="AF15" s="1037">
        <v>7</v>
      </c>
      <c r="AG15" s="1037">
        <v>1</v>
      </c>
      <c r="AH15" s="1037">
        <v>30</v>
      </c>
      <c r="AI15" s="1037"/>
      <c r="AJ15" s="1037"/>
      <c r="AK15" s="1037"/>
      <c r="AL15" s="1037">
        <v>7</v>
      </c>
      <c r="AM15" s="1037"/>
      <c r="AN15" s="1037"/>
      <c r="AO15" s="1037">
        <v>6</v>
      </c>
      <c r="AP15" s="1037">
        <v>16</v>
      </c>
      <c r="AQ15" s="1037"/>
      <c r="AR15" s="1037"/>
      <c r="AS15" s="1037"/>
      <c r="AT15" s="1037">
        <v>13</v>
      </c>
      <c r="AU15" s="1037">
        <v>2</v>
      </c>
      <c r="AV15" s="1037"/>
      <c r="AW15" s="1037">
        <v>6</v>
      </c>
      <c r="AX15" s="1037">
        <v>42</v>
      </c>
      <c r="AY15" s="1037"/>
      <c r="AZ15" s="1220">
        <v>16</v>
      </c>
      <c r="BA15" s="1038">
        <f>SUM(C15:AZ15)</f>
        <v>271</v>
      </c>
      <c r="BC15" s="1041" t="s">
        <v>334</v>
      </c>
      <c r="BD15" s="1042">
        <v>6</v>
      </c>
    </row>
    <row r="16" spans="2:56">
      <c r="B16" s="1219" t="s">
        <v>429</v>
      </c>
      <c r="C16" s="1037"/>
      <c r="D16" s="1037"/>
      <c r="E16" s="1037"/>
      <c r="F16" s="1037"/>
      <c r="G16" s="1037"/>
      <c r="H16" s="1037"/>
      <c r="I16" s="1037"/>
      <c r="J16" s="1037"/>
      <c r="K16" s="1037"/>
      <c r="L16" s="1037"/>
      <c r="M16" s="1037"/>
      <c r="N16" s="1037"/>
      <c r="O16" s="1037"/>
      <c r="P16" s="1037"/>
      <c r="Q16" s="1037"/>
      <c r="R16" s="1037"/>
      <c r="S16" s="1037"/>
      <c r="T16" s="1037"/>
      <c r="U16" s="1037"/>
      <c r="V16" s="1037"/>
      <c r="W16" s="1037"/>
      <c r="X16" s="1037"/>
      <c r="Y16" s="1037"/>
      <c r="Z16" s="1037"/>
      <c r="AA16" s="1037"/>
      <c r="AB16" s="1037"/>
      <c r="AC16" s="1037"/>
      <c r="AD16" s="1037"/>
      <c r="AE16" s="1037"/>
      <c r="AF16" s="1037"/>
      <c r="AG16" s="1037"/>
      <c r="AH16" s="1037"/>
      <c r="AI16" s="1037"/>
      <c r="AJ16" s="1037"/>
      <c r="AK16" s="1037"/>
      <c r="AL16" s="1037"/>
      <c r="AM16" s="1037"/>
      <c r="AN16" s="1037"/>
      <c r="AO16" s="1037"/>
      <c r="AP16" s="1037"/>
      <c r="AQ16" s="1037"/>
      <c r="AR16" s="1037"/>
      <c r="AS16" s="1037"/>
      <c r="AT16" s="1037">
        <v>1</v>
      </c>
      <c r="AU16" s="1037"/>
      <c r="AV16" s="1037"/>
      <c r="AW16" s="1037"/>
      <c r="AX16" s="1037"/>
      <c r="AY16" s="1037"/>
      <c r="AZ16" s="1220"/>
      <c r="BA16" s="1038">
        <f>SUM(C16:AZ16)</f>
        <v>1</v>
      </c>
      <c r="BC16" s="1041"/>
      <c r="BD16" s="1042"/>
    </row>
    <row r="17" spans="2:56">
      <c r="B17" s="1058" t="s">
        <v>16</v>
      </c>
      <c r="C17" s="1045">
        <f t="shared" ref="C17:R17" si="2">C14+C15</f>
        <v>0</v>
      </c>
      <c r="D17" s="1045">
        <f t="shared" si="2"/>
        <v>1</v>
      </c>
      <c r="E17" s="1045">
        <f t="shared" si="2"/>
        <v>2</v>
      </c>
      <c r="F17" s="1045">
        <f t="shared" si="2"/>
        <v>1</v>
      </c>
      <c r="G17" s="1045">
        <f t="shared" si="2"/>
        <v>6</v>
      </c>
      <c r="H17" s="1045">
        <f t="shared" si="2"/>
        <v>14</v>
      </c>
      <c r="I17" s="1045">
        <f t="shared" si="2"/>
        <v>5</v>
      </c>
      <c r="J17" s="1045">
        <f t="shared" si="2"/>
        <v>8</v>
      </c>
      <c r="K17" s="1045">
        <f t="shared" si="2"/>
        <v>1</v>
      </c>
      <c r="L17" s="1045">
        <f t="shared" si="2"/>
        <v>1</v>
      </c>
      <c r="M17" s="1045">
        <f t="shared" si="2"/>
        <v>0</v>
      </c>
      <c r="N17" s="1045">
        <f t="shared" si="2"/>
        <v>1</v>
      </c>
      <c r="O17" s="1045">
        <f t="shared" si="2"/>
        <v>6</v>
      </c>
      <c r="P17" s="1045">
        <f t="shared" si="2"/>
        <v>3</v>
      </c>
      <c r="Q17" s="1045">
        <f t="shared" si="2"/>
        <v>2</v>
      </c>
      <c r="R17" s="1045">
        <f t="shared" si="2"/>
        <v>11</v>
      </c>
      <c r="S17" s="1045"/>
      <c r="T17" s="1045">
        <f t="shared" ref="T17:AH17" si="3">T14+T15</f>
        <v>0</v>
      </c>
      <c r="U17" s="1045">
        <f t="shared" si="3"/>
        <v>2</v>
      </c>
      <c r="V17" s="1045">
        <f t="shared" si="3"/>
        <v>11</v>
      </c>
      <c r="W17" s="1045">
        <f t="shared" si="3"/>
        <v>1</v>
      </c>
      <c r="X17" s="1045">
        <f t="shared" si="3"/>
        <v>15</v>
      </c>
      <c r="Y17" s="1045">
        <f t="shared" si="3"/>
        <v>4</v>
      </c>
      <c r="Z17" s="1045">
        <f t="shared" si="3"/>
        <v>30</v>
      </c>
      <c r="AA17" s="1045">
        <f t="shared" si="3"/>
        <v>0</v>
      </c>
      <c r="AB17" s="1045">
        <f t="shared" si="3"/>
        <v>3</v>
      </c>
      <c r="AC17" s="1045">
        <f t="shared" si="3"/>
        <v>1</v>
      </c>
      <c r="AD17" s="1045">
        <f t="shared" si="3"/>
        <v>13</v>
      </c>
      <c r="AE17" s="1045">
        <f t="shared" si="3"/>
        <v>0</v>
      </c>
      <c r="AF17" s="1045">
        <f t="shared" si="3"/>
        <v>8</v>
      </c>
      <c r="AG17" s="1045">
        <f t="shared" si="3"/>
        <v>1</v>
      </c>
      <c r="AH17" s="1045">
        <f t="shared" si="3"/>
        <v>33</v>
      </c>
      <c r="AI17" s="1045"/>
      <c r="AJ17" s="1045"/>
      <c r="AK17" s="1045">
        <f>AK14+AK15</f>
        <v>0</v>
      </c>
      <c r="AL17" s="1045">
        <f>AL14+AL15</f>
        <v>8</v>
      </c>
      <c r="AM17" s="1045"/>
      <c r="AN17" s="1045">
        <f>AN14+AN15</f>
        <v>0</v>
      </c>
      <c r="AO17" s="1045">
        <f>AO14+AO15</f>
        <v>6</v>
      </c>
      <c r="AP17" s="1045">
        <f>AP14+AP15</f>
        <v>24</v>
      </c>
      <c r="AQ17" s="1045"/>
      <c r="AR17" s="1045">
        <f t="shared" ref="AR17:AZ17" si="4">AR14+AR15</f>
        <v>0</v>
      </c>
      <c r="AS17" s="1045">
        <f t="shared" si="4"/>
        <v>0</v>
      </c>
      <c r="AT17" s="1045">
        <f t="shared" si="4"/>
        <v>26</v>
      </c>
      <c r="AU17" s="1045">
        <f t="shared" si="4"/>
        <v>2</v>
      </c>
      <c r="AV17" s="1045">
        <f t="shared" si="4"/>
        <v>0</v>
      </c>
      <c r="AW17" s="1045">
        <f t="shared" si="4"/>
        <v>8</v>
      </c>
      <c r="AX17" s="1045">
        <f t="shared" si="4"/>
        <v>60</v>
      </c>
      <c r="AY17" s="1045">
        <f t="shared" si="4"/>
        <v>0</v>
      </c>
      <c r="AZ17" s="1220">
        <f t="shared" si="4"/>
        <v>19</v>
      </c>
      <c r="BA17" s="1045">
        <f>BA14+BA15+BA16</f>
        <v>338</v>
      </c>
      <c r="BC17" s="1041" t="s">
        <v>335</v>
      </c>
      <c r="BD17" s="1042">
        <v>3.5999999999999996</v>
      </c>
    </row>
    <row r="18" spans="2:56">
      <c r="B18" s="1043" t="s">
        <v>380</v>
      </c>
      <c r="C18" s="1038">
        <v>7</v>
      </c>
      <c r="D18" s="1038">
        <v>40</v>
      </c>
      <c r="E18" s="1038">
        <v>31</v>
      </c>
      <c r="F18" s="1038">
        <v>61</v>
      </c>
      <c r="G18" s="1038">
        <v>10</v>
      </c>
      <c r="H18" s="1038">
        <v>57</v>
      </c>
      <c r="I18" s="1038">
        <v>32</v>
      </c>
      <c r="J18" s="1038">
        <v>61</v>
      </c>
      <c r="K18" s="1038">
        <v>1</v>
      </c>
      <c r="L18" s="1038">
        <v>27</v>
      </c>
      <c r="M18" s="1038">
        <v>5</v>
      </c>
      <c r="N18" s="1038">
        <v>32</v>
      </c>
      <c r="O18" s="1038">
        <v>39</v>
      </c>
      <c r="P18" s="1038">
        <v>106</v>
      </c>
      <c r="Q18" s="1038">
        <v>53</v>
      </c>
      <c r="R18" s="1038">
        <v>47</v>
      </c>
      <c r="S18" s="1038">
        <v>1</v>
      </c>
      <c r="T18" s="1038">
        <v>17</v>
      </c>
      <c r="U18" s="1038">
        <v>13</v>
      </c>
      <c r="V18" s="1038">
        <v>83</v>
      </c>
      <c r="W18" s="1038">
        <v>1</v>
      </c>
      <c r="X18" s="1038">
        <v>26</v>
      </c>
      <c r="Y18" s="1038">
        <v>16</v>
      </c>
      <c r="Z18" s="1038">
        <v>85</v>
      </c>
      <c r="AA18" s="1038">
        <v>0</v>
      </c>
      <c r="AB18" s="1038">
        <v>19</v>
      </c>
      <c r="AC18" s="1038">
        <v>13</v>
      </c>
      <c r="AD18" s="1038">
        <v>126</v>
      </c>
      <c r="AE18" s="1038">
        <v>1</v>
      </c>
      <c r="AF18" s="1038">
        <v>23</v>
      </c>
      <c r="AG18" s="1038">
        <v>107</v>
      </c>
      <c r="AH18" s="1038">
        <v>138</v>
      </c>
      <c r="AI18" s="1038">
        <v>0</v>
      </c>
      <c r="AJ18" s="1038">
        <v>0</v>
      </c>
      <c r="AK18" s="1038">
        <v>3</v>
      </c>
      <c r="AL18" s="1038">
        <v>17</v>
      </c>
      <c r="AM18" s="1038">
        <v>0</v>
      </c>
      <c r="AN18" s="1038">
        <v>0</v>
      </c>
      <c r="AO18" s="1038">
        <v>7</v>
      </c>
      <c r="AP18" s="1038">
        <v>40</v>
      </c>
      <c r="AQ18" s="1038">
        <v>0</v>
      </c>
      <c r="AR18" s="1038">
        <v>14</v>
      </c>
      <c r="AS18" s="1038">
        <v>5</v>
      </c>
      <c r="AT18" s="1038">
        <v>89</v>
      </c>
      <c r="AU18" s="1038">
        <v>5</v>
      </c>
      <c r="AV18" s="1038">
        <v>8</v>
      </c>
      <c r="AW18" s="1038">
        <v>40</v>
      </c>
      <c r="AX18" s="1038">
        <v>120</v>
      </c>
      <c r="AY18" s="1038">
        <v>0</v>
      </c>
      <c r="AZ18" s="1220">
        <v>123</v>
      </c>
      <c r="BA18" s="1038">
        <v>1749</v>
      </c>
      <c r="BC18" s="1041" t="s">
        <v>336</v>
      </c>
      <c r="BD18" s="1042">
        <v>3.12</v>
      </c>
    </row>
    <row r="19" spans="2:56">
      <c r="C19" s="1023" t="str">
        <f t="shared" ref="C19:AH19" si="5">IF(C13=C17,"OK","FAIL")</f>
        <v>OK</v>
      </c>
      <c r="D19" s="1023" t="str">
        <f t="shared" si="5"/>
        <v>OK</v>
      </c>
      <c r="E19" s="1023" t="str">
        <f t="shared" si="5"/>
        <v>OK</v>
      </c>
      <c r="F19" s="1023" t="str">
        <f t="shared" si="5"/>
        <v>OK</v>
      </c>
      <c r="G19" s="1023" t="str">
        <f t="shared" si="5"/>
        <v>OK</v>
      </c>
      <c r="H19" s="1023" t="str">
        <f t="shared" si="5"/>
        <v>OK</v>
      </c>
      <c r="I19" s="1023" t="str">
        <f t="shared" si="5"/>
        <v>OK</v>
      </c>
      <c r="J19" s="1023" t="str">
        <f t="shared" si="5"/>
        <v>OK</v>
      </c>
      <c r="K19" s="1023" t="str">
        <f t="shared" si="5"/>
        <v>OK</v>
      </c>
      <c r="L19" s="1023" t="str">
        <f t="shared" si="5"/>
        <v>OK</v>
      </c>
      <c r="M19" s="1023" t="str">
        <f t="shared" si="5"/>
        <v>OK</v>
      </c>
      <c r="N19" s="1023" t="str">
        <f t="shared" si="5"/>
        <v>OK</v>
      </c>
      <c r="O19" s="1023" t="str">
        <f t="shared" si="5"/>
        <v>OK</v>
      </c>
      <c r="P19" s="1023" t="str">
        <f t="shared" si="5"/>
        <v>OK</v>
      </c>
      <c r="Q19" s="1023" t="str">
        <f t="shared" si="5"/>
        <v>OK</v>
      </c>
      <c r="R19" s="1023" t="str">
        <f t="shared" si="5"/>
        <v>OK</v>
      </c>
      <c r="S19" s="1023" t="str">
        <f t="shared" si="5"/>
        <v>OK</v>
      </c>
      <c r="T19" s="1023" t="str">
        <f t="shared" si="5"/>
        <v>OK</v>
      </c>
      <c r="U19" s="1023" t="str">
        <f t="shared" si="5"/>
        <v>OK</v>
      </c>
      <c r="V19" s="1023" t="str">
        <f t="shared" si="5"/>
        <v>OK</v>
      </c>
      <c r="W19" s="1023" t="str">
        <f t="shared" si="5"/>
        <v>OK</v>
      </c>
      <c r="X19" s="1023" t="str">
        <f t="shared" si="5"/>
        <v>OK</v>
      </c>
      <c r="Y19" s="1023" t="str">
        <f t="shared" si="5"/>
        <v>OK</v>
      </c>
      <c r="Z19" s="1023" t="str">
        <f t="shared" si="5"/>
        <v>OK</v>
      </c>
      <c r="AA19" s="1023" t="str">
        <f t="shared" si="5"/>
        <v>OK</v>
      </c>
      <c r="AB19" s="1023" t="str">
        <f t="shared" si="5"/>
        <v>OK</v>
      </c>
      <c r="AC19" s="1023" t="str">
        <f t="shared" si="5"/>
        <v>OK</v>
      </c>
      <c r="AD19" s="1023" t="str">
        <f t="shared" si="5"/>
        <v>OK</v>
      </c>
      <c r="AE19" s="1023" t="str">
        <f t="shared" si="5"/>
        <v>OK</v>
      </c>
      <c r="AF19" s="1023" t="str">
        <f t="shared" si="5"/>
        <v>OK</v>
      </c>
      <c r="AG19" s="1023" t="str">
        <f t="shared" si="5"/>
        <v>OK</v>
      </c>
      <c r="AH19" s="1023" t="str">
        <f t="shared" si="5"/>
        <v>OK</v>
      </c>
      <c r="AI19" s="1023" t="str">
        <f t="shared" ref="AI19:BA19" si="6">IF(AI13=AI17,"OK","FAIL")</f>
        <v>OK</v>
      </c>
      <c r="AJ19" s="1023" t="str">
        <f t="shared" si="6"/>
        <v>OK</v>
      </c>
      <c r="AK19" s="1023" t="str">
        <f t="shared" si="6"/>
        <v>OK</v>
      </c>
      <c r="AL19" s="1023" t="str">
        <f t="shared" si="6"/>
        <v>OK</v>
      </c>
      <c r="AM19" s="1023" t="str">
        <f t="shared" si="6"/>
        <v>OK</v>
      </c>
      <c r="AN19" s="1023" t="str">
        <f t="shared" si="6"/>
        <v>OK</v>
      </c>
      <c r="AO19" s="1023" t="str">
        <f t="shared" si="6"/>
        <v>OK</v>
      </c>
      <c r="AP19" s="1023" t="str">
        <f t="shared" si="6"/>
        <v>OK</v>
      </c>
      <c r="AQ19" s="1023" t="str">
        <f t="shared" si="6"/>
        <v>OK</v>
      </c>
      <c r="AR19" s="1023" t="str">
        <f t="shared" si="6"/>
        <v>OK</v>
      </c>
      <c r="AS19" s="1023" t="str">
        <f t="shared" si="6"/>
        <v>OK</v>
      </c>
      <c r="AT19" s="1023" t="str">
        <f t="shared" si="6"/>
        <v>FAIL</v>
      </c>
      <c r="AU19" s="1023" t="str">
        <f t="shared" si="6"/>
        <v>OK</v>
      </c>
      <c r="AV19" s="1023" t="str">
        <f t="shared" si="6"/>
        <v>OK</v>
      </c>
      <c r="AW19" s="1023" t="str">
        <f t="shared" si="6"/>
        <v>OK</v>
      </c>
      <c r="AX19" s="1023" t="str">
        <f t="shared" si="6"/>
        <v>OK</v>
      </c>
      <c r="AY19" s="1023" t="str">
        <f t="shared" si="6"/>
        <v>OK</v>
      </c>
      <c r="AZ19" s="1023" t="str">
        <f t="shared" si="6"/>
        <v>OK</v>
      </c>
      <c r="BA19" s="1023" t="str">
        <f t="shared" si="6"/>
        <v>OK</v>
      </c>
      <c r="BC19" s="1041" t="s">
        <v>337</v>
      </c>
      <c r="BD19" s="1042">
        <v>1.7999999999999998</v>
      </c>
    </row>
    <row r="20" spans="2:56">
      <c r="BC20" s="1041" t="s">
        <v>338</v>
      </c>
      <c r="BD20" s="1042">
        <v>6</v>
      </c>
    </row>
    <row r="21" spans="2:56" ht="18.75">
      <c r="C21" s="1537" t="s">
        <v>432</v>
      </c>
      <c r="D21" s="1537"/>
      <c r="E21" s="1537"/>
      <c r="F21" s="1537"/>
      <c r="G21" s="1537"/>
      <c r="H21" s="1537"/>
      <c r="I21" s="1537"/>
      <c r="J21" s="1537"/>
      <c r="K21" s="1537"/>
      <c r="L21" s="1537"/>
      <c r="M21" s="1537"/>
      <c r="N21" s="1537"/>
      <c r="O21" s="1537"/>
      <c r="P21" s="1537"/>
      <c r="Q21" s="1537"/>
      <c r="R21" s="1537"/>
      <c r="S21" s="1537"/>
      <c r="T21" s="1537"/>
      <c r="U21" s="1537"/>
      <c r="V21" s="1537"/>
      <c r="W21" s="1537"/>
      <c r="X21" s="1537"/>
      <c r="Y21" s="1537"/>
      <c r="Z21" s="1537"/>
      <c r="AA21" s="1537"/>
      <c r="AB21" s="1537"/>
      <c r="AC21" s="1537"/>
      <c r="AD21" s="1537"/>
      <c r="AE21" s="1537"/>
      <c r="AF21" s="1537"/>
      <c r="AG21" s="1537"/>
      <c r="BC21" s="1041" t="s">
        <v>339</v>
      </c>
      <c r="BD21" s="1042">
        <v>3.5999999999999996</v>
      </c>
    </row>
    <row r="22" spans="2:56">
      <c r="B22" s="1049" t="s">
        <v>378</v>
      </c>
      <c r="C22" s="1045" t="s">
        <v>326</v>
      </c>
      <c r="D22" s="1045" t="s">
        <v>327</v>
      </c>
      <c r="E22" s="1045" t="s">
        <v>328</v>
      </c>
      <c r="F22" s="1045" t="s">
        <v>329</v>
      </c>
      <c r="G22" s="1045" t="s">
        <v>330</v>
      </c>
      <c r="H22" s="1045" t="s">
        <v>331</v>
      </c>
      <c r="I22" s="1045" t="s">
        <v>332</v>
      </c>
      <c r="J22" s="1045" t="s">
        <v>333</v>
      </c>
      <c r="K22" s="1045" t="s">
        <v>334</v>
      </c>
      <c r="L22" s="1045" t="s">
        <v>335</v>
      </c>
      <c r="M22" s="1045" t="s">
        <v>336</v>
      </c>
      <c r="N22" s="1045" t="s">
        <v>337</v>
      </c>
      <c r="O22" s="1045" t="s">
        <v>338</v>
      </c>
      <c r="P22" s="1045" t="s">
        <v>339</v>
      </c>
      <c r="Q22" s="1045" t="s">
        <v>340</v>
      </c>
      <c r="R22" s="1045" t="s">
        <v>341</v>
      </c>
      <c r="S22" s="1046" t="s">
        <v>374</v>
      </c>
      <c r="T22" s="1046" t="s">
        <v>342</v>
      </c>
      <c r="U22" s="1046" t="s">
        <v>343</v>
      </c>
      <c r="V22" s="1046" t="s">
        <v>344</v>
      </c>
      <c r="W22" s="1046" t="s">
        <v>345</v>
      </c>
      <c r="X22" s="1046" t="s">
        <v>346</v>
      </c>
      <c r="Y22" s="1046" t="s">
        <v>347</v>
      </c>
      <c r="Z22" s="1046" t="s">
        <v>348</v>
      </c>
      <c r="AA22" s="1046" t="s">
        <v>349</v>
      </c>
      <c r="AB22" s="1046" t="s">
        <v>350</v>
      </c>
      <c r="AC22" s="1046" t="s">
        <v>351</v>
      </c>
      <c r="AD22" s="1046" t="s">
        <v>352</v>
      </c>
      <c r="AE22" s="1046" t="s">
        <v>353</v>
      </c>
      <c r="AF22" s="1046" t="s">
        <v>354</v>
      </c>
      <c r="AG22" s="1046" t="s">
        <v>355</v>
      </c>
      <c r="AH22" s="1046" t="s">
        <v>356</v>
      </c>
      <c r="AI22" s="1031" t="s">
        <v>375</v>
      </c>
      <c r="AJ22" s="1031" t="s">
        <v>376</v>
      </c>
      <c r="AK22" s="1031" t="s">
        <v>357</v>
      </c>
      <c r="AL22" s="1031" t="s">
        <v>358</v>
      </c>
      <c r="AM22" s="1218" t="s">
        <v>377</v>
      </c>
      <c r="AN22" s="1031" t="s">
        <v>359</v>
      </c>
      <c r="AO22" s="1031" t="s">
        <v>360</v>
      </c>
      <c r="AP22" s="1031" t="s">
        <v>361</v>
      </c>
      <c r="AQ22" s="1218" t="s">
        <v>379</v>
      </c>
      <c r="AR22" s="1031" t="s">
        <v>362</v>
      </c>
      <c r="AS22" s="1031" t="s">
        <v>363</v>
      </c>
      <c r="AT22" s="1031" t="s">
        <v>364</v>
      </c>
      <c r="AU22" s="1031" t="s">
        <v>365</v>
      </c>
      <c r="AV22" s="1031" t="s">
        <v>366</v>
      </c>
      <c r="AW22" s="1031" t="s">
        <v>367</v>
      </c>
      <c r="AX22" s="1031" t="s">
        <v>368</v>
      </c>
      <c r="AY22" s="1032" t="s">
        <v>369</v>
      </c>
      <c r="AZ22" s="1032" t="s">
        <v>370</v>
      </c>
      <c r="BA22" s="1033" t="s">
        <v>371</v>
      </c>
      <c r="BC22" s="1041" t="s">
        <v>340</v>
      </c>
      <c r="BD22" s="1042">
        <v>3.12</v>
      </c>
    </row>
    <row r="23" spans="2:56">
      <c r="B23" s="1058" t="s">
        <v>16</v>
      </c>
      <c r="C23" s="1045">
        <f t="shared" ref="C23:AH23" si="7">(C4+C13)*VLOOKUP(C$3,$BC$4:$BD$60,2,FALSE)</f>
        <v>0</v>
      </c>
      <c r="D23" s="1045">
        <f t="shared" si="7"/>
        <v>21.599999999999998</v>
      </c>
      <c r="E23" s="1045">
        <f t="shared" si="7"/>
        <v>43.68</v>
      </c>
      <c r="F23" s="1045">
        <f t="shared" si="7"/>
        <v>14.399999999999999</v>
      </c>
      <c r="G23" s="1045">
        <f t="shared" si="7"/>
        <v>144</v>
      </c>
      <c r="H23" s="1045">
        <f t="shared" si="7"/>
        <v>194.39999999999998</v>
      </c>
      <c r="I23" s="1045">
        <f t="shared" si="7"/>
        <v>56.160000000000004</v>
      </c>
      <c r="J23" s="1045">
        <f t="shared" si="7"/>
        <v>89.999999999999986</v>
      </c>
      <c r="K23" s="1045">
        <f t="shared" si="7"/>
        <v>6</v>
      </c>
      <c r="L23" s="1045">
        <f t="shared" si="7"/>
        <v>3.5999999999999996</v>
      </c>
      <c r="M23" s="1045">
        <f t="shared" si="7"/>
        <v>0</v>
      </c>
      <c r="N23" s="1045">
        <f t="shared" si="7"/>
        <v>3.5999999999999996</v>
      </c>
      <c r="O23" s="1045">
        <f t="shared" si="7"/>
        <v>54</v>
      </c>
      <c r="P23" s="1045">
        <f t="shared" si="7"/>
        <v>18</v>
      </c>
      <c r="Q23" s="1045">
        <f t="shared" si="7"/>
        <v>9.36</v>
      </c>
      <c r="R23" s="1045">
        <f t="shared" si="7"/>
        <v>30.599999999999998</v>
      </c>
      <c r="S23" s="1045">
        <f t="shared" si="7"/>
        <v>0</v>
      </c>
      <c r="T23" s="1045">
        <f t="shared" si="7"/>
        <v>7.1999999999999993</v>
      </c>
      <c r="U23" s="1045">
        <f t="shared" si="7"/>
        <v>21.84</v>
      </c>
      <c r="V23" s="1045">
        <f t="shared" si="7"/>
        <v>34.199999999999996</v>
      </c>
      <c r="W23" s="1045">
        <f t="shared" si="7"/>
        <v>30</v>
      </c>
      <c r="X23" s="1045">
        <f t="shared" si="7"/>
        <v>72</v>
      </c>
      <c r="Y23" s="1045">
        <f t="shared" si="7"/>
        <v>18.72</v>
      </c>
      <c r="Z23" s="1045">
        <f t="shared" si="7"/>
        <v>127.79999999999998</v>
      </c>
      <c r="AA23" s="1045">
        <f t="shared" si="7"/>
        <v>0</v>
      </c>
      <c r="AB23" s="1045">
        <f t="shared" si="7"/>
        <v>9</v>
      </c>
      <c r="AC23" s="1045">
        <f t="shared" si="7"/>
        <v>6.24</v>
      </c>
      <c r="AD23" s="1045">
        <f t="shared" si="7"/>
        <v>32.4</v>
      </c>
      <c r="AE23" s="1045">
        <f t="shared" si="7"/>
        <v>0</v>
      </c>
      <c r="AF23" s="1045">
        <f t="shared" si="7"/>
        <v>21.599999999999998</v>
      </c>
      <c r="AG23" s="1045">
        <f t="shared" si="7"/>
        <v>4.68</v>
      </c>
      <c r="AH23" s="1045">
        <f t="shared" si="7"/>
        <v>59.399999999999991</v>
      </c>
      <c r="AI23" s="1045">
        <f t="shared" ref="AI23:AZ23" si="8">(AI4+AI13)*VLOOKUP(AI$3,$BC$4:$BD$60,2,FALSE)</f>
        <v>0</v>
      </c>
      <c r="AJ23" s="1045">
        <f t="shared" si="8"/>
        <v>0</v>
      </c>
      <c r="AK23" s="1045">
        <f t="shared" si="8"/>
        <v>1.56</v>
      </c>
      <c r="AL23" s="1045">
        <f t="shared" si="8"/>
        <v>12.599999999999998</v>
      </c>
      <c r="AM23" s="1045">
        <f t="shared" si="8"/>
        <v>0</v>
      </c>
      <c r="AN23" s="1045">
        <f t="shared" si="8"/>
        <v>7.1999999999999993</v>
      </c>
      <c r="AO23" s="1045">
        <f t="shared" si="8"/>
        <v>12.48</v>
      </c>
      <c r="AP23" s="1045">
        <f t="shared" si="8"/>
        <v>44.999999999999993</v>
      </c>
      <c r="AQ23" s="1045">
        <f t="shared" si="8"/>
        <v>0</v>
      </c>
      <c r="AR23" s="1045">
        <f t="shared" si="8"/>
        <v>0</v>
      </c>
      <c r="AS23" s="1045">
        <f t="shared" si="8"/>
        <v>3.12</v>
      </c>
      <c r="AT23" s="1045">
        <f t="shared" si="8"/>
        <v>26.549999999999997</v>
      </c>
      <c r="AU23" s="1045">
        <f t="shared" si="8"/>
        <v>3</v>
      </c>
      <c r="AV23" s="1045">
        <f t="shared" si="8"/>
        <v>0</v>
      </c>
      <c r="AW23" s="1045">
        <f t="shared" si="8"/>
        <v>11.700000000000001</v>
      </c>
      <c r="AX23" s="1045">
        <f t="shared" si="8"/>
        <v>55.349999999999994</v>
      </c>
      <c r="AY23" s="1059">
        <f t="shared" si="8"/>
        <v>-4.5</v>
      </c>
      <c r="AZ23" s="1059">
        <f t="shared" si="8"/>
        <v>-45.5</v>
      </c>
      <c r="BA23" s="1060">
        <f t="shared" ref="BA23:BA25" si="9">SUM(C23:AZ23)</f>
        <v>1263.04</v>
      </c>
      <c r="BC23" s="1041" t="s">
        <v>341</v>
      </c>
      <c r="BD23" s="1042">
        <v>1.7999999999999998</v>
      </c>
    </row>
    <row r="24" spans="2:56">
      <c r="B24" s="1036" t="s">
        <v>190</v>
      </c>
      <c r="C24" s="1050">
        <f t="shared" ref="C24:AH24" si="10">(C5+C14)*VLOOKUP(C$3,$BC$4:$BD$60,2,FALSE)</f>
        <v>0</v>
      </c>
      <c r="D24" s="1050">
        <f t="shared" si="10"/>
        <v>0</v>
      </c>
      <c r="E24" s="1050">
        <f t="shared" si="10"/>
        <v>18.72</v>
      </c>
      <c r="F24" s="1050">
        <f t="shared" si="10"/>
        <v>3.5999999999999996</v>
      </c>
      <c r="G24" s="1050">
        <f t="shared" si="10"/>
        <v>12</v>
      </c>
      <c r="H24" s="1050">
        <f t="shared" si="10"/>
        <v>64.8</v>
      </c>
      <c r="I24" s="1050">
        <f t="shared" si="10"/>
        <v>18.72</v>
      </c>
      <c r="J24" s="1050">
        <f t="shared" si="10"/>
        <v>18</v>
      </c>
      <c r="K24" s="1050">
        <f t="shared" si="10"/>
        <v>0</v>
      </c>
      <c r="L24" s="1050">
        <f t="shared" si="10"/>
        <v>0</v>
      </c>
      <c r="M24" s="1050">
        <f t="shared" si="10"/>
        <v>0</v>
      </c>
      <c r="N24" s="1050">
        <f t="shared" si="10"/>
        <v>3.5999999999999996</v>
      </c>
      <c r="O24" s="1050">
        <f t="shared" si="10"/>
        <v>6</v>
      </c>
      <c r="P24" s="1050">
        <f t="shared" si="10"/>
        <v>0</v>
      </c>
      <c r="Q24" s="1050">
        <f t="shared" si="10"/>
        <v>3.12</v>
      </c>
      <c r="R24" s="1050">
        <f t="shared" si="10"/>
        <v>12.599999999999998</v>
      </c>
      <c r="S24" s="1050">
        <f t="shared" si="10"/>
        <v>0</v>
      </c>
      <c r="T24" s="1050">
        <f t="shared" si="10"/>
        <v>0</v>
      </c>
      <c r="U24" s="1050">
        <f t="shared" si="10"/>
        <v>3.12</v>
      </c>
      <c r="V24" s="1050">
        <f t="shared" si="10"/>
        <v>0</v>
      </c>
      <c r="W24" s="1050">
        <f t="shared" si="10"/>
        <v>0</v>
      </c>
      <c r="X24" s="1050">
        <f t="shared" si="10"/>
        <v>10.799999999999999</v>
      </c>
      <c r="Y24" s="1050">
        <f t="shared" si="10"/>
        <v>0</v>
      </c>
      <c r="Z24" s="1050">
        <f t="shared" si="10"/>
        <v>26.999999999999996</v>
      </c>
      <c r="AA24" s="1050">
        <f t="shared" si="10"/>
        <v>0</v>
      </c>
      <c r="AB24" s="1050">
        <f t="shared" si="10"/>
        <v>0</v>
      </c>
      <c r="AC24" s="1050">
        <f t="shared" si="10"/>
        <v>0</v>
      </c>
      <c r="AD24" s="1050">
        <f t="shared" si="10"/>
        <v>3.5999999999999996</v>
      </c>
      <c r="AE24" s="1050">
        <f t="shared" si="10"/>
        <v>0</v>
      </c>
      <c r="AF24" s="1050">
        <f t="shared" si="10"/>
        <v>1.7999999999999998</v>
      </c>
      <c r="AG24" s="1050">
        <f t="shared" si="10"/>
        <v>1.56</v>
      </c>
      <c r="AH24" s="1050">
        <f t="shared" si="10"/>
        <v>8.1</v>
      </c>
      <c r="AI24" s="1050">
        <f t="shared" ref="AI24:AZ24" si="11">(AI5+AI14)*VLOOKUP(AI$3,$BC$4:$BD$60,2,FALSE)</f>
        <v>0</v>
      </c>
      <c r="AJ24" s="1050">
        <f t="shared" si="11"/>
        <v>0</v>
      </c>
      <c r="AK24" s="1050">
        <f t="shared" si="11"/>
        <v>0</v>
      </c>
      <c r="AL24" s="1050">
        <f t="shared" si="11"/>
        <v>2.6999999999999997</v>
      </c>
      <c r="AM24" s="1050">
        <f t="shared" si="11"/>
        <v>0</v>
      </c>
      <c r="AN24" s="1050">
        <f t="shared" si="11"/>
        <v>0</v>
      </c>
      <c r="AO24" s="1050">
        <f t="shared" si="11"/>
        <v>0</v>
      </c>
      <c r="AP24" s="1050">
        <f t="shared" si="11"/>
        <v>14.399999999999999</v>
      </c>
      <c r="AQ24" s="1050">
        <f t="shared" si="11"/>
        <v>0</v>
      </c>
      <c r="AR24" s="1050">
        <f t="shared" si="11"/>
        <v>0</v>
      </c>
      <c r="AS24" s="1050">
        <f t="shared" si="11"/>
        <v>0.78</v>
      </c>
      <c r="AT24" s="1050">
        <f t="shared" si="11"/>
        <v>12.599999999999998</v>
      </c>
      <c r="AU24" s="1050">
        <f t="shared" si="11"/>
        <v>0</v>
      </c>
      <c r="AV24" s="1050">
        <f t="shared" si="11"/>
        <v>0</v>
      </c>
      <c r="AW24" s="1050">
        <f t="shared" si="11"/>
        <v>3.9000000000000004</v>
      </c>
      <c r="AX24" s="1050">
        <f t="shared" si="11"/>
        <v>21.599999999999998</v>
      </c>
      <c r="AY24" s="1050">
        <f t="shared" si="11"/>
        <v>-1</v>
      </c>
      <c r="AZ24" s="1050">
        <f t="shared" si="11"/>
        <v>-20.5</v>
      </c>
      <c r="BA24" s="1051">
        <f t="shared" si="9"/>
        <v>251.62</v>
      </c>
      <c r="BC24" s="1044" t="s">
        <v>374</v>
      </c>
      <c r="BD24" s="1042">
        <v>6</v>
      </c>
    </row>
    <row r="25" spans="2:56">
      <c r="B25" s="1036" t="s">
        <v>186</v>
      </c>
      <c r="C25" s="1050">
        <f t="shared" ref="C25:AH25" si="12">(C6+C15)*VLOOKUP(C$3,$BC$4:$BD$60,2,FALSE)</f>
        <v>0</v>
      </c>
      <c r="D25" s="1050">
        <f t="shared" si="12"/>
        <v>21.599999999999998</v>
      </c>
      <c r="E25" s="1050">
        <f t="shared" si="12"/>
        <v>24.96</v>
      </c>
      <c r="F25" s="1050">
        <f t="shared" si="12"/>
        <v>10.799999999999999</v>
      </c>
      <c r="G25" s="1050">
        <f t="shared" si="12"/>
        <v>132</v>
      </c>
      <c r="H25" s="1050">
        <f t="shared" si="12"/>
        <v>129.6</v>
      </c>
      <c r="I25" s="1050">
        <f t="shared" si="12"/>
        <v>37.44</v>
      </c>
      <c r="J25" s="1050">
        <f t="shared" si="12"/>
        <v>72</v>
      </c>
      <c r="K25" s="1050">
        <f t="shared" si="12"/>
        <v>6</v>
      </c>
      <c r="L25" s="1050">
        <f t="shared" si="12"/>
        <v>3.5999999999999996</v>
      </c>
      <c r="M25" s="1050">
        <f t="shared" si="12"/>
        <v>0</v>
      </c>
      <c r="N25" s="1050">
        <f t="shared" si="12"/>
        <v>0</v>
      </c>
      <c r="O25" s="1050">
        <f t="shared" si="12"/>
        <v>48</v>
      </c>
      <c r="P25" s="1050">
        <f t="shared" si="12"/>
        <v>18</v>
      </c>
      <c r="Q25" s="1050">
        <f t="shared" si="12"/>
        <v>6.24</v>
      </c>
      <c r="R25" s="1050">
        <f t="shared" si="12"/>
        <v>18</v>
      </c>
      <c r="S25" s="1050">
        <f t="shared" si="12"/>
        <v>0</v>
      </c>
      <c r="T25" s="1050">
        <f t="shared" si="12"/>
        <v>7.1999999999999993</v>
      </c>
      <c r="U25" s="1050">
        <f t="shared" si="12"/>
        <v>18.72</v>
      </c>
      <c r="V25" s="1050">
        <f t="shared" si="12"/>
        <v>34.199999999999996</v>
      </c>
      <c r="W25" s="1050">
        <f t="shared" si="12"/>
        <v>30</v>
      </c>
      <c r="X25" s="1050">
        <f t="shared" si="12"/>
        <v>61.199999999999996</v>
      </c>
      <c r="Y25" s="1050">
        <f t="shared" si="12"/>
        <v>18.72</v>
      </c>
      <c r="Z25" s="1050">
        <f t="shared" si="12"/>
        <v>100.79999999999998</v>
      </c>
      <c r="AA25" s="1050">
        <f t="shared" si="12"/>
        <v>0</v>
      </c>
      <c r="AB25" s="1050">
        <f t="shared" si="12"/>
        <v>9</v>
      </c>
      <c r="AC25" s="1050">
        <f t="shared" si="12"/>
        <v>6.24</v>
      </c>
      <c r="AD25" s="1050">
        <f t="shared" si="12"/>
        <v>28.799999999999997</v>
      </c>
      <c r="AE25" s="1050">
        <f t="shared" si="12"/>
        <v>0</v>
      </c>
      <c r="AF25" s="1050">
        <f t="shared" si="12"/>
        <v>19.799999999999997</v>
      </c>
      <c r="AG25" s="1050">
        <f t="shared" si="12"/>
        <v>3.12</v>
      </c>
      <c r="AH25" s="1050">
        <f t="shared" si="12"/>
        <v>51.3</v>
      </c>
      <c r="AI25" s="1050">
        <f t="shared" ref="AI25:AZ25" si="13">(AI6+AI15)*VLOOKUP(AI$3,$BC$4:$BD$60,2,FALSE)</f>
        <v>0</v>
      </c>
      <c r="AJ25" s="1050">
        <f t="shared" si="13"/>
        <v>0</v>
      </c>
      <c r="AK25" s="1050">
        <f t="shared" si="13"/>
        <v>1.56</v>
      </c>
      <c r="AL25" s="1050">
        <f t="shared" si="13"/>
        <v>9.8999999999999986</v>
      </c>
      <c r="AM25" s="1050">
        <f t="shared" si="13"/>
        <v>0</v>
      </c>
      <c r="AN25" s="1050">
        <f t="shared" si="13"/>
        <v>7.1999999999999993</v>
      </c>
      <c r="AO25" s="1050">
        <f t="shared" si="13"/>
        <v>12.48</v>
      </c>
      <c r="AP25" s="1050">
        <f t="shared" si="13"/>
        <v>30.599999999999998</v>
      </c>
      <c r="AQ25" s="1050">
        <f t="shared" si="13"/>
        <v>0</v>
      </c>
      <c r="AR25" s="1050">
        <f t="shared" si="13"/>
        <v>0</v>
      </c>
      <c r="AS25" s="1050">
        <f t="shared" si="13"/>
        <v>2.34</v>
      </c>
      <c r="AT25" s="1050">
        <f t="shared" si="13"/>
        <v>13.499999999999998</v>
      </c>
      <c r="AU25" s="1050">
        <f t="shared" si="13"/>
        <v>3</v>
      </c>
      <c r="AV25" s="1050">
        <f t="shared" si="13"/>
        <v>0</v>
      </c>
      <c r="AW25" s="1050">
        <f t="shared" si="13"/>
        <v>7.8000000000000007</v>
      </c>
      <c r="AX25" s="1050">
        <f t="shared" si="13"/>
        <v>33.75</v>
      </c>
      <c r="AY25" s="1050">
        <f t="shared" si="13"/>
        <v>-3.5</v>
      </c>
      <c r="AZ25" s="1050">
        <f t="shared" si="13"/>
        <v>-25</v>
      </c>
      <c r="BA25" s="1051">
        <f t="shared" si="9"/>
        <v>1010.97</v>
      </c>
      <c r="BC25" s="1044" t="s">
        <v>342</v>
      </c>
      <c r="BD25" s="1042">
        <v>3.5999999999999996</v>
      </c>
    </row>
    <row r="26" spans="2:56">
      <c r="B26" s="1219" t="s">
        <v>429</v>
      </c>
      <c r="C26" s="1050">
        <f t="shared" ref="C26:AH26" si="14">(C7+C16)*VLOOKUP(C$3,$BC$4:$BD$60,2,FALSE)</f>
        <v>0</v>
      </c>
      <c r="D26" s="1050">
        <f t="shared" si="14"/>
        <v>0</v>
      </c>
      <c r="E26" s="1050">
        <f t="shared" si="14"/>
        <v>0</v>
      </c>
      <c r="F26" s="1050">
        <f t="shared" si="14"/>
        <v>0</v>
      </c>
      <c r="G26" s="1050">
        <f t="shared" si="14"/>
        <v>0</v>
      </c>
      <c r="H26" s="1050">
        <f t="shared" si="14"/>
        <v>0</v>
      </c>
      <c r="I26" s="1050">
        <f t="shared" si="14"/>
        <v>0</v>
      </c>
      <c r="J26" s="1050">
        <f t="shared" si="14"/>
        <v>0</v>
      </c>
      <c r="K26" s="1050">
        <f t="shared" si="14"/>
        <v>0</v>
      </c>
      <c r="L26" s="1050">
        <f t="shared" si="14"/>
        <v>0</v>
      </c>
      <c r="M26" s="1050">
        <f t="shared" si="14"/>
        <v>0</v>
      </c>
      <c r="N26" s="1050">
        <f t="shared" si="14"/>
        <v>0</v>
      </c>
      <c r="O26" s="1050">
        <f t="shared" si="14"/>
        <v>0</v>
      </c>
      <c r="P26" s="1050">
        <f t="shared" si="14"/>
        <v>0</v>
      </c>
      <c r="Q26" s="1050">
        <f t="shared" si="14"/>
        <v>0</v>
      </c>
      <c r="R26" s="1050">
        <f t="shared" si="14"/>
        <v>0</v>
      </c>
      <c r="S26" s="1050">
        <f t="shared" si="14"/>
        <v>0</v>
      </c>
      <c r="T26" s="1050">
        <f t="shared" si="14"/>
        <v>0</v>
      </c>
      <c r="U26" s="1050">
        <f t="shared" si="14"/>
        <v>0</v>
      </c>
      <c r="V26" s="1050">
        <f t="shared" si="14"/>
        <v>0</v>
      </c>
      <c r="W26" s="1050">
        <f t="shared" si="14"/>
        <v>0</v>
      </c>
      <c r="X26" s="1050">
        <f t="shared" si="14"/>
        <v>0</v>
      </c>
      <c r="Y26" s="1050">
        <f t="shared" si="14"/>
        <v>0</v>
      </c>
      <c r="Z26" s="1050">
        <f t="shared" si="14"/>
        <v>0</v>
      </c>
      <c r="AA26" s="1050">
        <f t="shared" si="14"/>
        <v>0</v>
      </c>
      <c r="AB26" s="1050">
        <f t="shared" si="14"/>
        <v>0</v>
      </c>
      <c r="AC26" s="1050">
        <f t="shared" si="14"/>
        <v>0</v>
      </c>
      <c r="AD26" s="1050">
        <f t="shared" si="14"/>
        <v>0</v>
      </c>
      <c r="AE26" s="1050">
        <f t="shared" si="14"/>
        <v>0</v>
      </c>
      <c r="AF26" s="1050">
        <f t="shared" si="14"/>
        <v>0</v>
      </c>
      <c r="AG26" s="1050">
        <f t="shared" si="14"/>
        <v>0</v>
      </c>
      <c r="AH26" s="1050">
        <f t="shared" si="14"/>
        <v>0</v>
      </c>
      <c r="AI26" s="1050">
        <f t="shared" ref="AI26:AZ26" si="15">(AI7+AI16)*VLOOKUP(AI$3,$BC$4:$BD$60,2,FALSE)</f>
        <v>0</v>
      </c>
      <c r="AJ26" s="1050">
        <f t="shared" si="15"/>
        <v>0</v>
      </c>
      <c r="AK26" s="1050">
        <f t="shared" si="15"/>
        <v>0</v>
      </c>
      <c r="AL26" s="1050">
        <f t="shared" si="15"/>
        <v>0</v>
      </c>
      <c r="AM26" s="1050">
        <f t="shared" si="15"/>
        <v>0</v>
      </c>
      <c r="AN26" s="1050">
        <f t="shared" si="15"/>
        <v>0</v>
      </c>
      <c r="AO26" s="1050">
        <f t="shared" si="15"/>
        <v>0</v>
      </c>
      <c r="AP26" s="1050">
        <f t="shared" si="15"/>
        <v>0</v>
      </c>
      <c r="AQ26" s="1050">
        <f t="shared" si="15"/>
        <v>0</v>
      </c>
      <c r="AR26" s="1050">
        <f t="shared" si="15"/>
        <v>0</v>
      </c>
      <c r="AS26" s="1050">
        <f t="shared" si="15"/>
        <v>0</v>
      </c>
      <c r="AT26" s="1050">
        <f t="shared" si="15"/>
        <v>0.44999999999999996</v>
      </c>
      <c r="AU26" s="1050">
        <f t="shared" si="15"/>
        <v>0</v>
      </c>
      <c r="AV26" s="1050">
        <f t="shared" si="15"/>
        <v>0</v>
      </c>
      <c r="AW26" s="1050">
        <f t="shared" si="15"/>
        <v>0</v>
      </c>
      <c r="AX26" s="1050">
        <f t="shared" si="15"/>
        <v>0</v>
      </c>
      <c r="AY26" s="1050">
        <f t="shared" si="15"/>
        <v>0</v>
      </c>
      <c r="AZ26" s="1050">
        <f t="shared" si="15"/>
        <v>0</v>
      </c>
      <c r="BA26" s="1051">
        <f t="shared" ref="BA26" si="16">SUM(C26:AZ26)</f>
        <v>0.44999999999999996</v>
      </c>
      <c r="BC26" s="1044"/>
      <c r="BD26" s="1042"/>
    </row>
    <row r="27" spans="2:56">
      <c r="B27" s="1058" t="s">
        <v>16</v>
      </c>
      <c r="C27" s="1045">
        <f>C24+C25+C26</f>
        <v>0</v>
      </c>
      <c r="D27" s="1045">
        <f t="shared" ref="D27:BA27" si="17">D24+D25+D26</f>
        <v>21.599999999999998</v>
      </c>
      <c r="E27" s="1045">
        <f t="shared" si="17"/>
        <v>43.68</v>
      </c>
      <c r="F27" s="1045">
        <f t="shared" si="17"/>
        <v>14.399999999999999</v>
      </c>
      <c r="G27" s="1045">
        <f t="shared" si="17"/>
        <v>144</v>
      </c>
      <c r="H27" s="1045">
        <f t="shared" si="17"/>
        <v>194.39999999999998</v>
      </c>
      <c r="I27" s="1045">
        <f t="shared" si="17"/>
        <v>56.16</v>
      </c>
      <c r="J27" s="1045">
        <f t="shared" si="17"/>
        <v>90</v>
      </c>
      <c r="K27" s="1045">
        <f t="shared" si="17"/>
        <v>6</v>
      </c>
      <c r="L27" s="1045">
        <f t="shared" si="17"/>
        <v>3.5999999999999996</v>
      </c>
      <c r="M27" s="1045">
        <f t="shared" si="17"/>
        <v>0</v>
      </c>
      <c r="N27" s="1045">
        <f t="shared" si="17"/>
        <v>3.5999999999999996</v>
      </c>
      <c r="O27" s="1045">
        <f t="shared" si="17"/>
        <v>54</v>
      </c>
      <c r="P27" s="1045">
        <f t="shared" si="17"/>
        <v>18</v>
      </c>
      <c r="Q27" s="1045">
        <f t="shared" si="17"/>
        <v>9.36</v>
      </c>
      <c r="R27" s="1045">
        <f t="shared" si="17"/>
        <v>30.599999999999998</v>
      </c>
      <c r="S27" s="1045">
        <f t="shared" si="17"/>
        <v>0</v>
      </c>
      <c r="T27" s="1045">
        <f t="shared" si="17"/>
        <v>7.1999999999999993</v>
      </c>
      <c r="U27" s="1045">
        <f t="shared" si="17"/>
        <v>21.84</v>
      </c>
      <c r="V27" s="1045">
        <f t="shared" si="17"/>
        <v>34.199999999999996</v>
      </c>
      <c r="W27" s="1045">
        <f t="shared" si="17"/>
        <v>30</v>
      </c>
      <c r="X27" s="1045">
        <f t="shared" si="17"/>
        <v>72</v>
      </c>
      <c r="Y27" s="1045">
        <f t="shared" si="17"/>
        <v>18.72</v>
      </c>
      <c r="Z27" s="1045">
        <f t="shared" si="17"/>
        <v>127.79999999999998</v>
      </c>
      <c r="AA27" s="1045">
        <f t="shared" si="17"/>
        <v>0</v>
      </c>
      <c r="AB27" s="1045">
        <f t="shared" si="17"/>
        <v>9</v>
      </c>
      <c r="AC27" s="1045">
        <f t="shared" si="17"/>
        <v>6.24</v>
      </c>
      <c r="AD27" s="1045">
        <f t="shared" si="17"/>
        <v>32.4</v>
      </c>
      <c r="AE27" s="1045">
        <f t="shared" si="17"/>
        <v>0</v>
      </c>
      <c r="AF27" s="1045">
        <f t="shared" si="17"/>
        <v>21.599999999999998</v>
      </c>
      <c r="AG27" s="1045">
        <f t="shared" si="17"/>
        <v>4.68</v>
      </c>
      <c r="AH27" s="1045">
        <f t="shared" si="17"/>
        <v>59.4</v>
      </c>
      <c r="AI27" s="1045">
        <f t="shared" si="17"/>
        <v>0</v>
      </c>
      <c r="AJ27" s="1045">
        <f t="shared" si="17"/>
        <v>0</v>
      </c>
      <c r="AK27" s="1045">
        <f t="shared" si="17"/>
        <v>1.56</v>
      </c>
      <c r="AL27" s="1045">
        <f t="shared" si="17"/>
        <v>12.599999999999998</v>
      </c>
      <c r="AM27" s="1045">
        <f t="shared" si="17"/>
        <v>0</v>
      </c>
      <c r="AN27" s="1045">
        <f t="shared" si="17"/>
        <v>7.1999999999999993</v>
      </c>
      <c r="AO27" s="1045">
        <f t="shared" si="17"/>
        <v>12.48</v>
      </c>
      <c r="AP27" s="1045">
        <f t="shared" si="17"/>
        <v>45</v>
      </c>
      <c r="AQ27" s="1045">
        <f t="shared" si="17"/>
        <v>0</v>
      </c>
      <c r="AR27" s="1045">
        <f t="shared" si="17"/>
        <v>0</v>
      </c>
      <c r="AS27" s="1045">
        <f t="shared" si="17"/>
        <v>3.12</v>
      </c>
      <c r="AT27" s="1045">
        <f t="shared" si="17"/>
        <v>26.549999999999994</v>
      </c>
      <c r="AU27" s="1045">
        <f t="shared" si="17"/>
        <v>3</v>
      </c>
      <c r="AV27" s="1045">
        <f t="shared" si="17"/>
        <v>0</v>
      </c>
      <c r="AW27" s="1045">
        <f t="shared" si="17"/>
        <v>11.700000000000001</v>
      </c>
      <c r="AX27" s="1045">
        <f t="shared" si="17"/>
        <v>55.349999999999994</v>
      </c>
      <c r="AY27" s="1045">
        <f t="shared" si="17"/>
        <v>-4.5</v>
      </c>
      <c r="AZ27" s="1045">
        <f t="shared" si="17"/>
        <v>-45.5</v>
      </c>
      <c r="BA27" s="1045">
        <f t="shared" si="17"/>
        <v>1263.0400000000002</v>
      </c>
      <c r="BC27" s="1044" t="s">
        <v>345</v>
      </c>
      <c r="BD27" s="1042">
        <v>6</v>
      </c>
    </row>
    <row r="28" spans="2:56">
      <c r="B28" s="1043"/>
      <c r="C28" s="1038"/>
      <c r="D28" s="1038"/>
      <c r="E28" s="1038"/>
      <c r="F28" s="1038"/>
      <c r="G28" s="1038"/>
      <c r="H28" s="1038"/>
      <c r="I28" s="1038"/>
      <c r="J28" s="1038"/>
      <c r="K28" s="1038"/>
      <c r="L28" s="1038"/>
      <c r="M28" s="1038"/>
      <c r="N28" s="1038"/>
      <c r="O28" s="1038"/>
      <c r="P28" s="1038"/>
      <c r="Q28" s="1038"/>
      <c r="R28" s="1038"/>
      <c r="S28" s="1038"/>
      <c r="T28" s="1038"/>
      <c r="U28" s="1038"/>
      <c r="V28" s="1038"/>
      <c r="W28" s="1038"/>
      <c r="X28" s="1038"/>
      <c r="Y28" s="1038"/>
      <c r="Z28" s="1038"/>
      <c r="AA28" s="1038"/>
      <c r="AB28" s="1038"/>
      <c r="AC28" s="1038"/>
      <c r="AD28" s="1038"/>
      <c r="AE28" s="1038"/>
      <c r="AF28" s="1038"/>
      <c r="AG28" s="1038"/>
      <c r="AH28" s="1038"/>
      <c r="AI28" s="1038"/>
      <c r="AJ28" s="1038"/>
      <c r="AK28" s="1038"/>
      <c r="AL28" s="1038"/>
      <c r="AM28" s="1038"/>
      <c r="AN28" s="1038"/>
      <c r="AO28" s="1038"/>
      <c r="AP28" s="1038"/>
      <c r="AQ28" s="1038"/>
      <c r="AR28" s="1038"/>
      <c r="AS28" s="1038"/>
      <c r="AT28" s="1038"/>
      <c r="AU28" s="1038"/>
      <c r="AV28" s="1038"/>
      <c r="AW28" s="1038"/>
      <c r="AX28" s="1038"/>
      <c r="AY28" s="1057"/>
      <c r="AZ28" s="1057"/>
      <c r="BA28" s="1038"/>
      <c r="BC28" s="1044" t="s">
        <v>346</v>
      </c>
      <c r="BD28" s="1042">
        <v>3.5999999999999996</v>
      </c>
    </row>
    <row r="29" spans="2:56">
      <c r="BC29" s="1044" t="s">
        <v>343</v>
      </c>
      <c r="BD29" s="1042">
        <v>3.12</v>
      </c>
    </row>
    <row r="30" spans="2:56">
      <c r="BC30" s="1044" t="s">
        <v>344</v>
      </c>
      <c r="BD30" s="1042">
        <v>1.7999999999999998</v>
      </c>
    </row>
    <row r="31" spans="2:56">
      <c r="BC31" s="1044" t="s">
        <v>347</v>
      </c>
      <c r="BD31" s="1042">
        <v>3.12</v>
      </c>
    </row>
    <row r="32" spans="2:56">
      <c r="BC32" s="1044" t="s">
        <v>348</v>
      </c>
      <c r="BD32" s="1042">
        <v>1.7999999999999998</v>
      </c>
    </row>
    <row r="33" spans="8:56">
      <c r="BC33" s="1044" t="s">
        <v>349</v>
      </c>
      <c r="BD33" s="1042">
        <v>3</v>
      </c>
    </row>
    <row r="34" spans="8:56">
      <c r="H34" s="1023" t="s">
        <v>8</v>
      </c>
      <c r="BC34" s="1044" t="s">
        <v>350</v>
      </c>
      <c r="BD34" s="1042">
        <v>1.7999999999999998</v>
      </c>
    </row>
    <row r="35" spans="8:56">
      <c r="BC35" s="1044"/>
      <c r="BD35" s="1042"/>
    </row>
    <row r="36" spans="8:56">
      <c r="BC36" s="1044"/>
      <c r="BD36" s="1042"/>
    </row>
    <row r="37" spans="8:56">
      <c r="BC37" s="1044" t="s">
        <v>351</v>
      </c>
      <c r="BD37" s="1042">
        <v>1.56</v>
      </c>
    </row>
    <row r="38" spans="8:56">
      <c r="BC38" s="1044" t="s">
        <v>352</v>
      </c>
      <c r="BD38" s="1042">
        <v>0.89999999999999991</v>
      </c>
    </row>
    <row r="39" spans="8:56">
      <c r="BC39" s="1044" t="s">
        <v>353</v>
      </c>
      <c r="BD39" s="1042">
        <v>3</v>
      </c>
    </row>
    <row r="40" spans="8:56">
      <c r="BC40" s="1044" t="s">
        <v>354</v>
      </c>
      <c r="BD40" s="1042">
        <v>1.7999999999999998</v>
      </c>
    </row>
    <row r="41" spans="8:56">
      <c r="BC41" s="1044" t="s">
        <v>355</v>
      </c>
      <c r="BD41" s="1042">
        <v>1.56</v>
      </c>
    </row>
    <row r="42" spans="8:56">
      <c r="BC42" s="1044" t="s">
        <v>356</v>
      </c>
      <c r="BD42" s="1042">
        <v>0.89999999999999991</v>
      </c>
    </row>
    <row r="43" spans="8:56">
      <c r="BC43" s="1048" t="s">
        <v>375</v>
      </c>
      <c r="BD43" s="1042">
        <v>3</v>
      </c>
    </row>
    <row r="44" spans="8:56">
      <c r="BC44" s="1048" t="s">
        <v>376</v>
      </c>
      <c r="BD44" s="1042">
        <v>1.7999999999999998</v>
      </c>
    </row>
    <row r="45" spans="8:56">
      <c r="BC45" s="1048" t="s">
        <v>357</v>
      </c>
      <c r="BD45" s="1042">
        <v>1.56</v>
      </c>
    </row>
    <row r="46" spans="8:56">
      <c r="BC46" s="1048" t="s">
        <v>358</v>
      </c>
      <c r="BD46" s="1042">
        <v>0.89999999999999991</v>
      </c>
    </row>
    <row r="47" spans="8:56">
      <c r="BC47" s="1048" t="s">
        <v>377</v>
      </c>
      <c r="BD47" s="1042">
        <v>3</v>
      </c>
    </row>
    <row r="48" spans="8:56">
      <c r="BC48" s="1048" t="s">
        <v>359</v>
      </c>
      <c r="BD48" s="1042">
        <v>1.7999999999999998</v>
      </c>
    </row>
    <row r="49" spans="55:56">
      <c r="BC49" s="1048" t="s">
        <v>360</v>
      </c>
      <c r="BD49" s="1042">
        <v>1.56</v>
      </c>
    </row>
    <row r="50" spans="55:56">
      <c r="BC50" s="1048" t="s">
        <v>361</v>
      </c>
      <c r="BD50" s="1042">
        <v>0.89999999999999991</v>
      </c>
    </row>
    <row r="51" spans="55:56">
      <c r="BC51" s="1048" t="s">
        <v>379</v>
      </c>
      <c r="BD51" s="1042">
        <v>1.5</v>
      </c>
    </row>
    <row r="52" spans="55:56">
      <c r="BC52" s="1048" t="s">
        <v>362</v>
      </c>
      <c r="BD52" s="1042">
        <v>0.89999999999999991</v>
      </c>
    </row>
    <row r="53" spans="55:56">
      <c r="BC53" s="1048" t="s">
        <v>365</v>
      </c>
      <c r="BD53" s="1042">
        <v>1.5</v>
      </c>
    </row>
    <row r="54" spans="55:56">
      <c r="BC54" s="1048" t="s">
        <v>366</v>
      </c>
      <c r="BD54" s="1042">
        <v>0.89999999999999991</v>
      </c>
    </row>
    <row r="55" spans="55:56">
      <c r="BC55" s="1048" t="s">
        <v>363</v>
      </c>
      <c r="BD55" s="1042">
        <v>0.78</v>
      </c>
    </row>
    <row r="56" spans="55:56">
      <c r="BC56" s="1048" t="s">
        <v>364</v>
      </c>
      <c r="BD56" s="1042">
        <v>0.44999999999999996</v>
      </c>
    </row>
    <row r="57" spans="55:56">
      <c r="BC57" s="1048" t="s">
        <v>367</v>
      </c>
      <c r="BD57" s="1042">
        <v>0.78</v>
      </c>
    </row>
    <row r="58" spans="55:56" ht="15.75" thickBot="1">
      <c r="BC58" s="1052" t="s">
        <v>368</v>
      </c>
      <c r="BD58" s="1053">
        <v>0.44999999999999996</v>
      </c>
    </row>
    <row r="59" spans="55:56">
      <c r="BC59" s="1054" t="s">
        <v>370</v>
      </c>
      <c r="BD59" s="1040">
        <v>-0.5</v>
      </c>
    </row>
    <row r="60" spans="55:56" ht="15.75" thickBot="1">
      <c r="BC60" s="1055" t="s">
        <v>369</v>
      </c>
      <c r="BD60" s="1056">
        <v>-0.5</v>
      </c>
    </row>
  </sheetData>
  <mergeCells count="1">
    <mergeCell ref="C21:AG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tabColor rgb="FFFF0000"/>
  </sheetPr>
  <dimension ref="A1:Y113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10" sqref="A10"/>
      <selection pane="bottomRight" activeCell="N42" sqref="N42"/>
    </sheetView>
  </sheetViews>
  <sheetFormatPr defaultColWidth="9.28515625" defaultRowHeight="12.75"/>
  <cols>
    <col min="1" max="1" width="3.28515625" style="277" customWidth="1"/>
    <col min="2" max="2" width="39.42578125" style="277" customWidth="1"/>
    <col min="3" max="3" width="12.42578125" style="296" customWidth="1"/>
    <col min="4" max="12" width="10.5703125" style="277" customWidth="1"/>
    <col min="13" max="13" width="11.5703125" style="282" customWidth="1"/>
    <col min="14" max="15" width="11.5703125" style="277" customWidth="1"/>
    <col min="16" max="17" width="11.5703125" style="282" customWidth="1"/>
    <col min="18" max="18" width="12.28515625" style="282" customWidth="1"/>
    <col min="19" max="19" width="14.7109375" style="277" hidden="1" customWidth="1"/>
    <col min="20" max="20" width="13.5703125" style="277" hidden="1" customWidth="1"/>
    <col min="21" max="21" width="14.42578125" style="277" hidden="1" customWidth="1"/>
    <col min="22" max="22" width="24.28515625" style="277" hidden="1" customWidth="1"/>
    <col min="23" max="23" width="9.28515625" style="277" customWidth="1"/>
    <col min="24" max="24" width="9.28515625" style="277"/>
    <col min="25" max="25" width="9.7109375" style="277" bestFit="1" customWidth="1"/>
    <col min="26" max="16384" width="9.28515625" style="277"/>
  </cols>
  <sheetData>
    <row r="1" spans="2:21" ht="47.85" customHeight="1" thickBot="1">
      <c r="B1" s="1393" t="s">
        <v>487</v>
      </c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1394"/>
      <c r="Q1" s="1394"/>
      <c r="R1" s="1395"/>
    </row>
    <row r="2" spans="2:21" s="283" customFormat="1" ht="13.15" customHeight="1" thickBot="1">
      <c r="B2" s="284"/>
      <c r="C2" s="285"/>
      <c r="D2" s="286"/>
      <c r="E2" s="286"/>
      <c r="F2" s="286"/>
      <c r="G2" s="286"/>
      <c r="H2" s="286"/>
      <c r="I2" s="286"/>
      <c r="J2" s="286"/>
      <c r="K2" s="286"/>
      <c r="L2" s="286"/>
      <c r="M2" s="287"/>
      <c r="N2" s="286"/>
      <c r="O2" s="286"/>
      <c r="P2" s="288"/>
      <c r="Q2" s="288"/>
      <c r="R2" s="288"/>
    </row>
    <row r="3" spans="2:21" ht="38.25" customHeight="1" thickBot="1">
      <c r="B3" s="297" t="s">
        <v>147</v>
      </c>
      <c r="C3" s="355" t="s">
        <v>148</v>
      </c>
      <c r="D3" s="298" t="s">
        <v>60</v>
      </c>
      <c r="E3" s="298" t="s">
        <v>61</v>
      </c>
      <c r="F3" s="298" t="s">
        <v>57</v>
      </c>
      <c r="G3" s="298" t="s">
        <v>58</v>
      </c>
      <c r="H3" s="298" t="s">
        <v>56</v>
      </c>
      <c r="I3" s="299" t="s">
        <v>62</v>
      </c>
      <c r="J3" s="298" t="s">
        <v>59</v>
      </c>
      <c r="K3" s="300" t="s">
        <v>149</v>
      </c>
      <c r="L3" s="298" t="s">
        <v>146</v>
      </c>
      <c r="M3" s="796" t="s">
        <v>185</v>
      </c>
      <c r="N3" s="300" t="s">
        <v>251</v>
      </c>
      <c r="O3" s="301" t="s">
        <v>150</v>
      </c>
      <c r="P3" s="302" t="s">
        <v>276</v>
      </c>
      <c r="Q3" s="302" t="s">
        <v>292</v>
      </c>
      <c r="R3" s="302" t="s">
        <v>16</v>
      </c>
      <c r="S3" s="290" t="s">
        <v>151</v>
      </c>
      <c r="T3" s="290" t="s">
        <v>152</v>
      </c>
      <c r="U3" s="290" t="s">
        <v>153</v>
      </c>
    </row>
    <row r="4" spans="2:21" ht="13.15" customHeight="1" thickBot="1">
      <c r="B4" s="291"/>
      <c r="C4" s="356"/>
      <c r="D4" s="293"/>
      <c r="E4" s="293"/>
      <c r="F4" s="293"/>
      <c r="G4" s="293"/>
      <c r="H4" s="292"/>
      <c r="I4" s="293"/>
      <c r="J4" s="293"/>
      <c r="K4" s="293"/>
      <c r="L4" s="293"/>
      <c r="M4" s="294"/>
      <c r="N4" s="293"/>
      <c r="O4" s="293"/>
      <c r="P4" s="295"/>
      <c r="Q4" s="295"/>
      <c r="R4" s="295"/>
    </row>
    <row r="5" spans="2:21" ht="29.85" customHeight="1">
      <c r="B5" s="1255" t="s">
        <v>154</v>
      </c>
      <c r="C5" s="907">
        <f>'1. RD2023'!D5-'2. RD rozdiel'!C67</f>
        <v>555234</v>
      </c>
      <c r="D5" s="1085">
        <f>'1. RD2023'!E5-'2. RD rozdiel'!D67</f>
        <v>275054.38179324009</v>
      </c>
      <c r="E5" s="905">
        <f>'1. RD2023'!F5-'2. RD rozdiel'!E67</f>
        <v>3594.4658805914223</v>
      </c>
      <c r="F5" s="906">
        <f>'1. RD2023'!G5-'2. RD rozdiel'!F67</f>
        <v>-359492.8420189824</v>
      </c>
      <c r="G5" s="905">
        <f>'1. RD2023'!H5-'2. RD rozdiel'!G67</f>
        <v>-36190.53459472023</v>
      </c>
      <c r="H5" s="906">
        <f>'1. RD2023'!I5-'2. RD rozdiel'!H67</f>
        <v>-41782.208832718432</v>
      </c>
      <c r="I5" s="905">
        <f>'1. RD2023'!J5-'2. RD rozdiel'!I67</f>
        <v>18258.424991109408</v>
      </c>
      <c r="J5" s="906">
        <f>'1. RD2023'!K5-'2. RD rozdiel'!J67</f>
        <v>-68725.347418642137</v>
      </c>
      <c r="K5" s="906">
        <f>'1. RD2023'!L5-'2. RD rozdiel'!K67</f>
        <v>2451.6598233114928</v>
      </c>
      <c r="L5" s="905">
        <f>'1. RD2023'!M5-'2. RD rozdiel'!L67</f>
        <v>-19327.401925154845</v>
      </c>
      <c r="M5" s="906">
        <f>'1. RD2023'!N5-'2. RD rozdiel'!M67</f>
        <v>-226159.40230197459</v>
      </c>
      <c r="N5" s="905">
        <f>'1. RD2023'!P5+'1. RD2023'!O5-'2. RD rozdiel'!N67</f>
        <v>255309.99563530181</v>
      </c>
      <c r="O5" s="906">
        <f>'1. RD2023'!Q5-'2. RD rozdiel'!O67</f>
        <v>236842.12000000011</v>
      </c>
      <c r="P5" s="905">
        <f>'1. RD2023'!R5-'2. RD rozdiel'!P67</f>
        <v>476796.31866666675</v>
      </c>
      <c r="Q5" s="906">
        <f>'1. RD2023'!S5-'2. RD rozdiel'!Q67</f>
        <v>-187554</v>
      </c>
      <c r="R5" s="906">
        <f>'1. RD2023'!T5-'2. RD rozdiel'!R67</f>
        <v>555235.03199999779</v>
      </c>
    </row>
    <row r="6" spans="2:21" ht="29.85" customHeight="1" thickBot="1">
      <c r="B6" s="1256" t="s">
        <v>305</v>
      </c>
      <c r="C6" s="908">
        <f t="shared" ref="C6:P6" si="0">C5/C67</f>
        <v>8.319025894528943E-3</v>
      </c>
      <c r="D6" s="1086">
        <f t="shared" si="0"/>
        <v>2.5125962728863704E-2</v>
      </c>
      <c r="E6" s="909">
        <f t="shared" si="0"/>
        <v>8.6063234661010841E-4</v>
      </c>
      <c r="F6" s="910">
        <f t="shared" si="0"/>
        <v>-2.7007606326116502E-2</v>
      </c>
      <c r="G6" s="909">
        <f t="shared" si="0"/>
        <v>-3.1148805896411831E-3</v>
      </c>
      <c r="H6" s="910">
        <f t="shared" si="0"/>
        <v>-1.0376398160903409E-2</v>
      </c>
      <c r="I6" s="909">
        <f t="shared" si="0"/>
        <v>2.2897989022381748E-3</v>
      </c>
      <c r="J6" s="910">
        <f t="shared" si="0"/>
        <v>-1.7739797442205149E-2</v>
      </c>
      <c r="K6" s="910">
        <f t="shared" si="0"/>
        <v>2.3222471655429313E-3</v>
      </c>
      <c r="L6" s="909">
        <f t="shared" si="0"/>
        <v>-8.8336714415550951E-2</v>
      </c>
      <c r="M6" s="910">
        <f t="shared" si="0"/>
        <v>-3.9536960532406875E-3</v>
      </c>
      <c r="N6" s="909">
        <f t="shared" si="0"/>
        <v>6.5939252864292849E-2</v>
      </c>
      <c r="O6" s="910">
        <f t="shared" si="0"/>
        <v>8.0289278011401718E-2</v>
      </c>
      <c r="P6" s="909">
        <f t="shared" si="0"/>
        <v>0.26624191426984228</v>
      </c>
      <c r="Q6" s="910"/>
      <c r="R6" s="910">
        <f>R5/R67</f>
        <v>8.3190413608896247E-3</v>
      </c>
    </row>
    <row r="7" spans="2:21" ht="29.85" customHeight="1">
      <c r="B7" s="1374" t="s">
        <v>524</v>
      </c>
      <c r="C7" s="1375">
        <v>4266590</v>
      </c>
      <c r="D7" s="1376">
        <v>484302</v>
      </c>
      <c r="E7" s="1376">
        <v>447339</v>
      </c>
      <c r="F7" s="1376">
        <v>1311984</v>
      </c>
      <c r="G7" s="1376">
        <v>663300</v>
      </c>
      <c r="H7" s="1376">
        <v>306144</v>
      </c>
      <c r="I7" s="1376">
        <v>446422</v>
      </c>
      <c r="J7" s="1376">
        <v>535064</v>
      </c>
      <c r="K7" s="1376">
        <v>72035</v>
      </c>
      <c r="L7" s="1376">
        <v>0</v>
      </c>
      <c r="M7" s="1376">
        <f>SUM(D7:L7)</f>
        <v>4266590</v>
      </c>
      <c r="N7" s="1376">
        <v>0</v>
      </c>
      <c r="O7" s="1376">
        <f t="shared" ref="O7" si="1">O13-O17+O19</f>
        <v>0</v>
      </c>
      <c r="P7" s="1376">
        <v>0</v>
      </c>
      <c r="Q7" s="1376">
        <v>0</v>
      </c>
      <c r="R7" s="1376">
        <f>SUM(M7:Q7)</f>
        <v>4266590</v>
      </c>
    </row>
    <row r="8" spans="2:21" ht="29.85" customHeight="1">
      <c r="B8" s="1377" t="s">
        <v>525</v>
      </c>
      <c r="C8" s="1381">
        <f>C7+C5</f>
        <v>4821824</v>
      </c>
      <c r="D8" s="1382">
        <f t="shared" ref="D8:L8" si="2">D7+D5</f>
        <v>759356.38179324009</v>
      </c>
      <c r="E8" s="1382">
        <f t="shared" si="2"/>
        <v>450933.46588059142</v>
      </c>
      <c r="F8" s="1382">
        <f t="shared" si="2"/>
        <v>952491.1579810176</v>
      </c>
      <c r="G8" s="1382">
        <f t="shared" si="2"/>
        <v>627109.46540527977</v>
      </c>
      <c r="H8" s="1382">
        <f t="shared" si="2"/>
        <v>264361.79116728157</v>
      </c>
      <c r="I8" s="1382">
        <f t="shared" si="2"/>
        <v>464680.42499110941</v>
      </c>
      <c r="J8" s="1382">
        <f t="shared" si="2"/>
        <v>466338.65258135786</v>
      </c>
      <c r="K8" s="1382">
        <f t="shared" si="2"/>
        <v>74486.659823311493</v>
      </c>
      <c r="L8" s="1382">
        <f t="shared" si="2"/>
        <v>-19327.401925154845</v>
      </c>
      <c r="M8" s="1382">
        <f>SUM(D8:L8)</f>
        <v>4040430.5976980343</v>
      </c>
      <c r="N8" s="1382">
        <f t="shared" ref="N8" si="3">N7+N5</f>
        <v>255309.99563530181</v>
      </c>
      <c r="O8" s="1382">
        <f t="shared" ref="O8" si="4">O7+O5</f>
        <v>236842.12000000011</v>
      </c>
      <c r="P8" s="1382">
        <f t="shared" ref="P8" si="5">P7+P5</f>
        <v>476796.31866666675</v>
      </c>
      <c r="Q8" s="1382">
        <f t="shared" ref="Q8" si="6">Q7+Q5</f>
        <v>-187554</v>
      </c>
      <c r="R8" s="1382">
        <f>SUM(M8:Q8)</f>
        <v>4821825.0320000025</v>
      </c>
    </row>
    <row r="9" spans="2:21" ht="29.85" customHeight="1" thickBot="1">
      <c r="B9" s="1378" t="s">
        <v>527</v>
      </c>
      <c r="C9" s="1379">
        <f>C8/C67</f>
        <v>7.2244997091066326E-2</v>
      </c>
      <c r="D9" s="1383">
        <f t="shared" ref="D9:M9" si="7">D8/D67</f>
        <v>6.9366501353190432E-2</v>
      </c>
      <c r="E9" s="1383">
        <f t="shared" si="7"/>
        <v>0.10796817657982273</v>
      </c>
      <c r="F9" s="1383">
        <f t="shared" si="7"/>
        <v>7.1557770328288833E-2</v>
      </c>
      <c r="G9" s="1383">
        <f t="shared" si="7"/>
        <v>5.3974640696690307E-2</v>
      </c>
      <c r="H9" s="1383">
        <f t="shared" si="7"/>
        <v>6.5652900608099293E-2</v>
      </c>
      <c r="I9" s="1383">
        <f t="shared" si="7"/>
        <v>5.8275822123448069E-2</v>
      </c>
      <c r="J9" s="1383">
        <f t="shared" si="7"/>
        <v>0.12037412027720266</v>
      </c>
      <c r="K9" s="1383">
        <f t="shared" si="7"/>
        <v>7.0554826979137689E-2</v>
      </c>
      <c r="L9" s="1383">
        <f t="shared" si="7"/>
        <v>-8.8336714415550951E-2</v>
      </c>
      <c r="M9" s="1383">
        <f t="shared" si="7"/>
        <v>7.0634403632628254E-2</v>
      </c>
      <c r="N9" s="1380"/>
      <c r="O9" s="1380"/>
      <c r="P9" s="1380"/>
      <c r="Q9" s="1380"/>
      <c r="R9" s="1380"/>
    </row>
    <row r="10" spans="2:21" ht="29.85" customHeight="1">
      <c r="B10" s="1257" t="s">
        <v>401</v>
      </c>
      <c r="C10" s="1178">
        <f>C13+C18</f>
        <v>67391</v>
      </c>
      <c r="D10" s="1179">
        <f t="shared" ref="D10:R10" si="8">D13+D18</f>
        <v>214091.05019278266</v>
      </c>
      <c r="E10" s="1180">
        <f t="shared" si="8"/>
        <v>-7963.6581744947471</v>
      </c>
      <c r="F10" s="1179">
        <f t="shared" si="8"/>
        <v>-442134.3510471331</v>
      </c>
      <c r="G10" s="1180">
        <f t="shared" si="8"/>
        <v>-15134.005351392552</v>
      </c>
      <c r="H10" s="1179">
        <f t="shared" si="8"/>
        <v>-34831.821816090262</v>
      </c>
      <c r="I10" s="1180">
        <f t="shared" si="8"/>
        <v>3408.8755667803343</v>
      </c>
      <c r="J10" s="1179">
        <f t="shared" si="8"/>
        <v>-58125.999936378794</v>
      </c>
      <c r="K10" s="1179">
        <f t="shared" si="8"/>
        <v>-6219.0031442184118</v>
      </c>
      <c r="L10" s="1180">
        <f t="shared" si="8"/>
        <v>-19327.401925154831</v>
      </c>
      <c r="M10" s="1179">
        <f t="shared" si="8"/>
        <v>-366236.3156353049</v>
      </c>
      <c r="N10" s="1180">
        <f t="shared" si="8"/>
        <v>55202.995635302039</v>
      </c>
      <c r="O10" s="1179">
        <f t="shared" si="8"/>
        <v>0</v>
      </c>
      <c r="P10" s="1180">
        <f t="shared" si="8"/>
        <v>369873.152</v>
      </c>
      <c r="Q10" s="1179">
        <f t="shared" si="8"/>
        <v>-191554.21999999997</v>
      </c>
      <c r="R10" s="1179">
        <f t="shared" si="8"/>
        <v>67392.831999994814</v>
      </c>
    </row>
    <row r="11" spans="2:21" ht="29.85" customHeight="1">
      <c r="B11" s="1257" t="s">
        <v>526</v>
      </c>
      <c r="C11" s="1181">
        <f>(C13+C18)/(C68+C73)</f>
        <v>1.1037775624596327E-3</v>
      </c>
      <c r="D11" s="1182">
        <f t="shared" ref="D11:R11" si="9">(D13+D18)/(D68+D73)</f>
        <v>2.029399090868882E-2</v>
      </c>
      <c r="E11" s="1183">
        <f t="shared" si="9"/>
        <v>-1.9739290528090884E-3</v>
      </c>
      <c r="F11" s="1182">
        <f t="shared" si="9"/>
        <v>-3.4414377084409767E-2</v>
      </c>
      <c r="G11" s="1183">
        <f t="shared" si="9"/>
        <v>-1.3325597795370259E-3</v>
      </c>
      <c r="H11" s="1182">
        <f t="shared" si="9"/>
        <v>-8.7872209722379847E-3</v>
      </c>
      <c r="I11" s="1183">
        <f t="shared" si="9"/>
        <v>4.9076213517588996E-4</v>
      </c>
      <c r="J11" s="1182">
        <f t="shared" si="9"/>
        <v>-1.6035333663662141E-2</v>
      </c>
      <c r="K11" s="1182">
        <f t="shared" si="9"/>
        <v>-5.9376080068868917E-3</v>
      </c>
      <c r="L11" s="1183">
        <f t="shared" si="9"/>
        <v>-8.8336714415550896E-2</v>
      </c>
      <c r="M11" s="1182">
        <f t="shared" si="9"/>
        <v>-6.7089244287804883E-3</v>
      </c>
      <c r="N11" s="1184">
        <f t="shared" si="9"/>
        <v>1.4257351260395875E-2</v>
      </c>
      <c r="O11" s="1182"/>
      <c r="P11" s="1183">
        <f t="shared" si="9"/>
        <v>0.22261401494873925</v>
      </c>
      <c r="Q11" s="1182">
        <f t="shared" si="9"/>
        <v>-0.20551832274306958</v>
      </c>
      <c r="R11" s="1182">
        <f t="shared" si="9"/>
        <v>1.1038075652167448E-3</v>
      </c>
    </row>
    <row r="12" spans="2:21" ht="29.85" customHeight="1" thickBot="1">
      <c r="B12" s="1258" t="s">
        <v>304</v>
      </c>
      <c r="C12" s="1185"/>
      <c r="D12" s="1186">
        <f>IF(D11&lt;-0.1,(D68+D73)*0.9-'1. RD2023'!E6-'1. RD2023'!E14,0)</f>
        <v>0</v>
      </c>
      <c r="E12" s="1187">
        <f>IF(E11&lt;-0.1,(E68+E73)*0.9-'1. RD2023'!F6-'1. RD2023'!F14,0)</f>
        <v>0</v>
      </c>
      <c r="F12" s="1186">
        <f>IF(F11&lt;-0.1,(F68+F73)*0.9-'1. RD2023'!G6-'1. RD2023'!G14,0)</f>
        <v>0</v>
      </c>
      <c r="G12" s="1187">
        <f>IF(G11&lt;-0.1,(G68+G73)*0.9-'1. RD2023'!H6-'1. RD2023'!H14,0)</f>
        <v>0</v>
      </c>
      <c r="H12" s="1186">
        <f>IF(H11&lt;-0.1,(H68+H73)*0.9-'1. RD2023'!I6-'1. RD2023'!I14,0)</f>
        <v>0</v>
      </c>
      <c r="I12" s="1187">
        <f>IF(I11&lt;-0.1,(I68+I73)*0.9-'1. RD2023'!J6-'1. RD2023'!J14,0)</f>
        <v>0</v>
      </c>
      <c r="J12" s="1186">
        <f>IF(J11&lt;-0.1,(J68+J73)*0.9-'1. RD2023'!K6-'1. RD2023'!K14,0)</f>
        <v>0</v>
      </c>
      <c r="K12" s="1186">
        <f>IF(K11&lt;-0.1,(K68+K73)*0.9-'1. RD2023'!L6-'1. RD2023'!L14,0)</f>
        <v>0</v>
      </c>
      <c r="L12" s="1187">
        <f>IF(L11&lt;-0.1,(L68+L73)*0.9-'1. RD2023'!M6-'1. RD2023'!M14,0)</f>
        <v>0</v>
      </c>
      <c r="M12" s="1188"/>
      <c r="N12" s="1189"/>
      <c r="O12" s="1190"/>
      <c r="P12" s="1189"/>
      <c r="Q12" s="1190"/>
      <c r="R12" s="1190"/>
    </row>
    <row r="13" spans="2:21" ht="30" customHeight="1">
      <c r="B13" s="306" t="s">
        <v>155</v>
      </c>
      <c r="C13" s="358">
        <f>'1. RD2023'!D6-'2. RD rozdiel'!C68</f>
        <v>510512</v>
      </c>
      <c r="D13" s="307">
        <f>'1. RD2023'!E6-'2. RD rozdiel'!D68</f>
        <v>120810.21495928895</v>
      </c>
      <c r="E13" s="308">
        <f>'1. RD2023'!F6-'2. RD rozdiel'!E68</f>
        <v>-11281.514821906574</v>
      </c>
      <c r="F13" s="307">
        <f>'1. RD2023'!G6-'2. RD rozdiel'!F68</f>
        <v>382012.04017302673</v>
      </c>
      <c r="G13" s="308">
        <f>'1. RD2023'!H6-'2. RD rozdiel'!G68</f>
        <v>-72717.929131576791</v>
      </c>
      <c r="H13" s="307">
        <f>'1. RD2023'!I6-'2. RD rozdiel'!H68</f>
        <v>-92832.475715182722</v>
      </c>
      <c r="I13" s="308">
        <f>'1. RD2023'!J6-'2. RD rozdiel'!I68</f>
        <v>-120800.10195073299</v>
      </c>
      <c r="J13" s="307">
        <f>'1. RD2023'!K6-'2. RD rozdiel'!J68</f>
        <v>-10216.415839594789</v>
      </c>
      <c r="K13" s="307">
        <f>'1. RD2023'!L6-'2. RD rozdiel'!K68</f>
        <v>39166.174430671555</v>
      </c>
      <c r="L13" s="308">
        <f>'1. RD2023'!M6-'2. RD rozdiel'!L68</f>
        <v>-16124.631173697926</v>
      </c>
      <c r="M13" s="307">
        <f>'1. RD2023'!N6-'2. RD rozdiel'!M68</f>
        <v>218015.3609302938</v>
      </c>
      <c r="N13" s="308">
        <f>'1. RD2023'!P6-'2. RD rozdiel'!N68</f>
        <v>332436.31906970497</v>
      </c>
      <c r="O13" s="307">
        <f>'1. RD2023'!Q6-'2. RD rozdiel'!O68</f>
        <v>0</v>
      </c>
      <c r="P13" s="308">
        <f>'1. RD2023'!R6-'2. RD rozdiel'!P68</f>
        <v>-111006.848</v>
      </c>
      <c r="Q13" s="307">
        <f>'1. RD2023'!S6-'2. RD rozdiel'!Q68</f>
        <v>0</v>
      </c>
      <c r="R13" s="307">
        <f>'1. RD2023'!T6-'2. RD rozdiel'!R68</f>
        <v>510510.83199999481</v>
      </c>
    </row>
    <row r="14" spans="2:21" ht="20.100000000000001" customHeight="1">
      <c r="B14" s="863" t="s">
        <v>156</v>
      </c>
      <c r="C14" s="864">
        <f>'1. RD2023'!D7-'2. RD rozdiel'!C69</f>
        <v>-158440</v>
      </c>
      <c r="D14" s="853">
        <f>'1. RD2023'!E7-'2. RD rozdiel'!D69</f>
        <v>-74146.381894994527</v>
      </c>
      <c r="E14" s="865">
        <f>'1. RD2023'!F7-'2. RD rozdiel'!E69</f>
        <v>-82815.593466173625</v>
      </c>
      <c r="F14" s="853">
        <f>'1. RD2023'!G7-'2. RD rozdiel'!F69</f>
        <v>84894.817401751876</v>
      </c>
      <c r="G14" s="865">
        <f>'1. RD2023'!H7-'2. RD rozdiel'!G69</f>
        <v>-166510.92606889736</v>
      </c>
      <c r="H14" s="853">
        <f>'1. RD2023'!I7-'2. RD rozdiel'!H69</f>
        <v>-137666.55549076153</v>
      </c>
      <c r="I14" s="865">
        <f>'1. RD2023'!J7-'2. RD rozdiel'!I69</f>
        <v>-208064.13708608551</v>
      </c>
      <c r="J14" s="853">
        <f>'1. RD2023'!K7-'2. RD rozdiel'!J69</f>
        <v>-99371.851501113502</v>
      </c>
      <c r="K14" s="853">
        <f>'1. RD2023'!L7-'2. RD rozdiel'!K69</f>
        <v>13635.256901894638</v>
      </c>
      <c r="L14" s="865">
        <f>'1. RD2023'!M7-'2. RD rozdiel'!L69</f>
        <v>-11835.628795620774</v>
      </c>
      <c r="M14" s="853">
        <f>'1. RD2023'!N7-'2. RD rozdiel'!M69</f>
        <v>-681881.00000000373</v>
      </c>
      <c r="N14" s="865">
        <f>'1. RD2023'!P7-'2. RD rozdiel'!N69</f>
        <v>497730</v>
      </c>
      <c r="O14" s="853">
        <f>'1. RD2023'!Q7-'2. RD rozdiel'!O69</f>
        <v>0</v>
      </c>
      <c r="P14" s="865">
        <f>'1. RD2023'!R7-'2. RD rozdiel'!P69</f>
        <v>25711</v>
      </c>
      <c r="Q14" s="853">
        <f>'1. RD2023'!S7-'2. RD rozdiel'!Q69</f>
        <v>0</v>
      </c>
      <c r="R14" s="853">
        <f>'1. RD2023'!T7-'2. RD rozdiel'!R69</f>
        <v>-158440.00000000373</v>
      </c>
    </row>
    <row r="15" spans="2:21" ht="20.100000000000001" customHeight="1">
      <c r="B15" s="866" t="s">
        <v>171</v>
      </c>
      <c r="C15" s="864">
        <f>'1. RD2023'!D8-'2. RD rozdiel'!C70</f>
        <v>-55771</v>
      </c>
      <c r="D15" s="853">
        <f>'1. RD2023'!E8-'2. RD rozdiel'!D70</f>
        <v>-26099.390427038074</v>
      </c>
      <c r="E15" s="865">
        <f>'1. RD2023'!F8-'2. RD rozdiel'!E70</f>
        <v>-29150.704900093027</v>
      </c>
      <c r="F15" s="853">
        <f>'1. RD2023'!G8-'2. RD rozdiel'!F70</f>
        <v>29882.919725416694</v>
      </c>
      <c r="G15" s="865">
        <f>'1. RD2023'!H8-'2. RD rozdiel'!G70</f>
        <v>-58612.125976251671</v>
      </c>
      <c r="H15" s="853">
        <f>'1. RD2023'!I8-'2. RD rozdiel'!H70</f>
        <v>-48458.19553274801</v>
      </c>
      <c r="I15" s="865">
        <f>'1. RD2023'!J8-'2. RD rozdiel'!I70</f>
        <v>-73238.344254302094</v>
      </c>
      <c r="J15" s="853">
        <f>'1. RD2023'!K8-'2. RD rozdiel'!J70</f>
        <v>-34978.523728391971</v>
      </c>
      <c r="K15" s="853">
        <f>'1. RD2023'!L8-'2. RD rozdiel'!K70</f>
        <v>4799.5384294669202</v>
      </c>
      <c r="L15" s="865">
        <f>'1. RD2023'!M8-'2. RD rozdiel'!L70</f>
        <v>-4166.3893360585098</v>
      </c>
      <c r="M15" s="853">
        <f>'1. RD2023'!N8-'2. RD rozdiel'!M70</f>
        <v>-240021.21599999908</v>
      </c>
      <c r="N15" s="865">
        <f>'1. RD2023'!P8-'2. RD rozdiel'!N70</f>
        <v>175199.89600000001</v>
      </c>
      <c r="O15" s="853">
        <f>'1. RD2023'!Q8-'2. RD rozdiel'!O70</f>
        <v>0</v>
      </c>
      <c r="P15" s="865">
        <f>'1. RD2023'!R8-'2. RD rozdiel'!P70</f>
        <v>9050.1520000000019</v>
      </c>
      <c r="Q15" s="853">
        <f>'1. RD2023'!S8-'2. RD rozdiel'!Q70</f>
        <v>0</v>
      </c>
      <c r="R15" s="853">
        <f>'1. RD2023'!T8-'2. RD rozdiel'!R70</f>
        <v>-55771.167999999598</v>
      </c>
    </row>
    <row r="16" spans="2:21" ht="19.350000000000001" customHeight="1">
      <c r="B16" s="867" t="s">
        <v>170</v>
      </c>
      <c r="C16" s="864">
        <f>'1. RD2023'!D12-'2. RD rozdiel'!C71</f>
        <v>818046</v>
      </c>
      <c r="D16" s="853">
        <f>'1. RD2023'!E12-'2. RD rozdiel'!D71</f>
        <v>221055.9872813219</v>
      </c>
      <c r="E16" s="865">
        <f>'1. RD2023'!F12-'2. RD rozdiel'!E71</f>
        <v>85684.783544360253</v>
      </c>
      <c r="F16" s="853">
        <f>'1. RD2023'!G12-'2. RD rozdiel'!F71</f>
        <v>267234.3030458584</v>
      </c>
      <c r="G16" s="865">
        <f>'1. RD2023'!H12-'2. RD rozdiel'!G71</f>
        <v>152405.12291357154</v>
      </c>
      <c r="H16" s="853">
        <f>'1. RD2023'!I12-'2. RD rozdiel'!H71</f>
        <v>93292.27530832676</v>
      </c>
      <c r="I16" s="865">
        <f>'1. RD2023'!J12-'2. RD rozdiel'!I71</f>
        <v>160502.3793896545</v>
      </c>
      <c r="J16" s="853">
        <f>'1. RD2023'!K12-'2. RD rozdiel'!J71</f>
        <v>124133.95938991051</v>
      </c>
      <c r="K16" s="853">
        <f>'1. RD2023'!L12-'2. RD rozdiel'!K71</f>
        <v>20731.379099309954</v>
      </c>
      <c r="L16" s="865">
        <f>'1. RD2023'!M12-'2. RD rozdiel'!L71</f>
        <v>-122.61304201864459</v>
      </c>
      <c r="M16" s="853">
        <f>'1. RD2023'!N12-'2. RD rozdiel'!M71</f>
        <v>1124917.5769302947</v>
      </c>
      <c r="N16" s="865">
        <f>'1. RD2023'!P12-'2. RD rozdiel'!N71</f>
        <v>-240493.57693029498</v>
      </c>
      <c r="O16" s="853">
        <f>'1. RD2023'!Q12-'2. RD rozdiel'!O71</f>
        <v>0</v>
      </c>
      <c r="P16" s="865">
        <f>'1. RD2023'!R12-'2. RD rozdiel'!P71</f>
        <v>-137445</v>
      </c>
      <c r="Q16" s="853">
        <f>'1. RD2023'!S12-'2. RD rozdiel'!Q71</f>
        <v>0</v>
      </c>
      <c r="R16" s="853">
        <f>'1. RD2023'!T12-'2. RD rozdiel'!R71</f>
        <v>818045</v>
      </c>
    </row>
    <row r="17" spans="1:18" ht="19.350000000000001" customHeight="1" thickBot="1">
      <c r="B17" s="866" t="s">
        <v>169</v>
      </c>
      <c r="C17" s="864">
        <f>'1. RD2023'!D13-'2. RD rozdiel'!C72</f>
        <v>-93323</v>
      </c>
      <c r="D17" s="853">
        <f>'1. RD2023'!E13-'2. RD rozdiel'!D72</f>
        <v>0</v>
      </c>
      <c r="E17" s="865">
        <f>'1. RD2023'!F13-'2. RD rozdiel'!E72</f>
        <v>15000</v>
      </c>
      <c r="F17" s="853">
        <f>'1. RD2023'!G13-'2. RD rozdiel'!F72</f>
        <v>0</v>
      </c>
      <c r="G17" s="865">
        <f>'1. RD2023'!H13-'2. RD rozdiel'!G72</f>
        <v>0</v>
      </c>
      <c r="H17" s="853">
        <f>'1. RD2023'!I13-'2. RD rozdiel'!H72</f>
        <v>0</v>
      </c>
      <c r="I17" s="865">
        <f>'1. RD2023'!J13-'2. RD rozdiel'!I72</f>
        <v>0</v>
      </c>
      <c r="J17" s="853">
        <f>'1. RD2023'!K13-'2. RD rozdiel'!J72</f>
        <v>0</v>
      </c>
      <c r="K17" s="853">
        <f>'1. RD2023'!L13-'2. RD rozdiel'!K72</f>
        <v>0</v>
      </c>
      <c r="L17" s="865">
        <f>'1. RD2023'!M13-'2. RD rozdiel'!L72</f>
        <v>0</v>
      </c>
      <c r="M17" s="853">
        <f>'1. RD2023'!N13-'2. RD rozdiel'!M72</f>
        <v>15000</v>
      </c>
      <c r="N17" s="865">
        <f>'1. RD2023'!P13-'2. RD rozdiel'!N72</f>
        <v>-100000</v>
      </c>
      <c r="O17" s="853">
        <f>'1. RD2023'!Q13-'2. RD rozdiel'!O72</f>
        <v>0</v>
      </c>
      <c r="P17" s="865">
        <f>'1. RD2023'!R13-'2. RD rozdiel'!P72</f>
        <v>-8323</v>
      </c>
      <c r="Q17" s="853">
        <f>'1. RD2023'!S13-'2. RD rozdiel'!Q72</f>
        <v>0</v>
      </c>
      <c r="R17" s="853">
        <f>'1. RD2023'!T13-'2. RD rozdiel'!R72</f>
        <v>-93323</v>
      </c>
    </row>
    <row r="18" spans="1:18" ht="30" customHeight="1">
      <c r="B18" s="316" t="s">
        <v>157</v>
      </c>
      <c r="C18" s="360">
        <f>'1. RD2023'!D14-'2. RD rozdiel'!C73</f>
        <v>-443121</v>
      </c>
      <c r="D18" s="317">
        <f>'1. RD2023'!E14-'2. RD rozdiel'!D73</f>
        <v>93280.835233493708</v>
      </c>
      <c r="E18" s="318">
        <f>'1. RD2023'!F14-'2. RD rozdiel'!E73</f>
        <v>3317.856647411827</v>
      </c>
      <c r="F18" s="317">
        <f>'1. RD2023'!G14-'2. RD rozdiel'!F73</f>
        <v>-824146.39122015983</v>
      </c>
      <c r="G18" s="318">
        <f>'1. RD2023'!H14-'2. RD rozdiel'!G73</f>
        <v>57583.923780184239</v>
      </c>
      <c r="H18" s="317">
        <f>'1. RD2023'!I14-'2. RD rozdiel'!H73</f>
        <v>58000.65389909246</v>
      </c>
      <c r="I18" s="318">
        <f>'1. RD2023'!J14-'2. RD rozdiel'!I73</f>
        <v>124208.97751751333</v>
      </c>
      <c r="J18" s="317">
        <f>'1. RD2023'!K14-'2. RD rozdiel'!J73</f>
        <v>-47909.584096784005</v>
      </c>
      <c r="K18" s="317">
        <f>'1. RD2023'!L14-'2. RD rozdiel'!K73</f>
        <v>-45385.177574889967</v>
      </c>
      <c r="L18" s="318">
        <f>'1. RD2023'!M14-'2. RD rozdiel'!L73</f>
        <v>-3202.7707514569047</v>
      </c>
      <c r="M18" s="317">
        <f>'1. RD2023'!N14-'2. RD rozdiel'!M73</f>
        <v>-584251.6765655987</v>
      </c>
      <c r="N18" s="318">
        <f>'1. RD2023'!P14-'2. RD rozdiel'!N73</f>
        <v>-277233.32343440293</v>
      </c>
      <c r="O18" s="317">
        <f>'1. RD2023'!Q14-'2. RD rozdiel'!O73</f>
        <v>0</v>
      </c>
      <c r="P18" s="318">
        <f>'1. RD2023'!R14-'2. RD rozdiel'!P73</f>
        <v>480880</v>
      </c>
      <c r="Q18" s="317">
        <f>'1. RD2023'!S14-'2. RD rozdiel'!Q73</f>
        <v>-191554.21999999997</v>
      </c>
      <c r="R18" s="317">
        <f>'1. RD2023'!T14-'2. RD rozdiel'!R73</f>
        <v>-443118</v>
      </c>
    </row>
    <row r="19" spans="1:18" ht="18" customHeight="1">
      <c r="B19" s="868" t="s">
        <v>158</v>
      </c>
      <c r="C19" s="869">
        <f>'1. RD2023'!D15-'2. RD rozdiel'!C74</f>
        <v>1555003</v>
      </c>
      <c r="D19" s="854">
        <f>'1. RD2023'!E15-'2. RD rozdiel'!D74</f>
        <v>116412.83523349371</v>
      </c>
      <c r="E19" s="870">
        <f>'1. RD2023'!F15-'2. RD rozdiel'!E74</f>
        <v>3317.856647411827</v>
      </c>
      <c r="F19" s="854">
        <f>'1. RD2023'!G15-'2. RD rozdiel'!F74</f>
        <v>766918.60877984017</v>
      </c>
      <c r="G19" s="870">
        <f>'1. RD2023'!H15-'2. RD rozdiel'!G74</f>
        <v>380006.92378018424</v>
      </c>
      <c r="H19" s="854">
        <f>'1. RD2023'!I15-'2. RD rozdiel'!H74</f>
        <v>58000.65389909246</v>
      </c>
      <c r="I19" s="870">
        <f>'1. RD2023'!J15-'2. RD rozdiel'!I74</f>
        <v>124208.97751751333</v>
      </c>
      <c r="J19" s="854">
        <f>'1. RD2023'!K15-'2. RD rozdiel'!J74</f>
        <v>-47909.584096784005</v>
      </c>
      <c r="K19" s="854">
        <f>'1. RD2023'!L15-'2. RD rozdiel'!K74</f>
        <v>16118.822425110033</v>
      </c>
      <c r="L19" s="870">
        <f>'1. RD2023'!M15-'2. RD rozdiel'!L74</f>
        <v>-3202.7707514569047</v>
      </c>
      <c r="M19" s="854">
        <f>'1. RD2023'!N15-'2. RD rozdiel'!M74</f>
        <v>1413872.3234344013</v>
      </c>
      <c r="N19" s="870">
        <f>'1. RD2023'!P15-'2. RD rozdiel'!N74</f>
        <v>-277233.32343440293</v>
      </c>
      <c r="O19" s="854">
        <f>'1. RD2023'!Q15-'2. RD rozdiel'!O74</f>
        <v>0</v>
      </c>
      <c r="P19" s="870">
        <f>'1. RD2023'!R15-'2. RD rozdiel'!P74</f>
        <v>480880</v>
      </c>
      <c r="Q19" s="854">
        <f>'1. RD2023'!S15-'2. RD rozdiel'!Q74</f>
        <v>-191554.21999999997</v>
      </c>
      <c r="R19" s="854">
        <f>'1. RD2023'!T15-'2. RD rozdiel'!R74</f>
        <v>1555006</v>
      </c>
    </row>
    <row r="20" spans="1:18" s="282" customFormat="1" ht="17.100000000000001" customHeight="1" thickBot="1">
      <c r="A20" s="277"/>
      <c r="B20" s="868" t="s">
        <v>169</v>
      </c>
      <c r="C20" s="871">
        <f>'1. RD2023'!D16-'2. RD rozdiel'!C75</f>
        <v>-1998124</v>
      </c>
      <c r="D20" s="854">
        <f>'1. RD2023'!E16-'2. RD rozdiel'!D75</f>
        <v>-23132</v>
      </c>
      <c r="E20" s="870">
        <f>'1. RD2023'!F16-'2. RD rozdiel'!E75</f>
        <v>0</v>
      </c>
      <c r="F20" s="854">
        <f>'1. RD2023'!G16-'2. RD rozdiel'!F75</f>
        <v>-1591065</v>
      </c>
      <c r="G20" s="870">
        <f>'1. RD2023'!H16-'2. RD rozdiel'!G75</f>
        <v>-322423</v>
      </c>
      <c r="H20" s="854">
        <f>'1. RD2023'!I16-'2. RD rozdiel'!H75</f>
        <v>0</v>
      </c>
      <c r="I20" s="870">
        <f>'1. RD2023'!J16-'2. RD rozdiel'!I75</f>
        <v>0</v>
      </c>
      <c r="J20" s="854">
        <f>'1. RD2023'!K16-'2. RD rozdiel'!J75</f>
        <v>0</v>
      </c>
      <c r="K20" s="854">
        <f>'1. RD2023'!L16-'2. RD rozdiel'!K75</f>
        <v>-61504</v>
      </c>
      <c r="L20" s="870">
        <f>'1. RD2023'!M16-'2. RD rozdiel'!L75</f>
        <v>0</v>
      </c>
      <c r="M20" s="854">
        <f>'1. RD2023'!N16-'2. RD rozdiel'!M75</f>
        <v>-1998124</v>
      </c>
      <c r="N20" s="870">
        <f>'1. RD2023'!P16-'2. RD rozdiel'!N75</f>
        <v>0</v>
      </c>
      <c r="O20" s="854">
        <f>'1. RD2023'!Q16-'2. RD rozdiel'!O75</f>
        <v>0</v>
      </c>
      <c r="P20" s="870">
        <f>'1. RD2023'!R16-'2. RD rozdiel'!P75</f>
        <v>0</v>
      </c>
      <c r="Q20" s="854">
        <f>'1. RD2023'!S16-'2. RD rozdiel'!Q75</f>
        <v>0</v>
      </c>
      <c r="R20" s="854">
        <f>'1. RD2023'!T16-'2. RD rozdiel'!R75</f>
        <v>-1998124</v>
      </c>
    </row>
    <row r="21" spans="1:18" ht="37.5" customHeight="1" thickBot="1">
      <c r="B21" s="390" t="s">
        <v>159</v>
      </c>
      <c r="C21" s="391">
        <f>'1. RD2023'!C19-'2. RD rozdiel'!C76</f>
        <v>0</v>
      </c>
      <c r="D21" s="325">
        <f>'1. RD2023'!E19-'2. RD rozdiel'!D76</f>
        <v>0</v>
      </c>
      <c r="E21" s="392">
        <f>'1. RD2023'!F19-'2. RD rozdiel'!E76</f>
        <v>0</v>
      </c>
      <c r="F21" s="325">
        <f>'1. RD2023'!G19-'2. RD rozdiel'!F76</f>
        <v>0</v>
      </c>
      <c r="G21" s="392">
        <f>'1. RD2023'!H19-'2. RD rozdiel'!G76</f>
        <v>0</v>
      </c>
      <c r="H21" s="325">
        <f>'1. RD2023'!I19-'2. RD rozdiel'!H76</f>
        <v>0</v>
      </c>
      <c r="I21" s="392">
        <f>'1. RD2023'!J19-'2. RD rozdiel'!I76</f>
        <v>0</v>
      </c>
      <c r="J21" s="325">
        <f>'1. RD2023'!K19-'2. RD rozdiel'!J76</f>
        <v>0</v>
      </c>
      <c r="K21" s="325">
        <f>'1. RD2023'!L19-'2. RD rozdiel'!K76</f>
        <v>0</v>
      </c>
      <c r="L21" s="392">
        <f>'1. RD2023'!M19-'2. RD rozdiel'!L76</f>
        <v>0</v>
      </c>
      <c r="M21" s="325">
        <f>'1. RD2023'!N19-'2. RD rozdiel'!M76</f>
        <v>0</v>
      </c>
      <c r="N21" s="392">
        <f>'1. RD2023'!P19-'2. RD rozdiel'!N76</f>
        <v>0</v>
      </c>
      <c r="O21" s="325">
        <f>'1. RD2023'!Q19-'2. RD rozdiel'!O76</f>
        <v>0</v>
      </c>
      <c r="P21" s="392">
        <f>'1. RD2023'!R19-'2. RD rozdiel'!P76</f>
        <v>0</v>
      </c>
      <c r="Q21" s="325">
        <f>'1. RD2023'!S19-'2. RD rozdiel'!Q76</f>
        <v>0</v>
      </c>
      <c r="R21" s="325">
        <f>'1. RD2023'!T19-'2. RD rozdiel'!R76</f>
        <v>0</v>
      </c>
    </row>
    <row r="22" spans="1:18" ht="30" customHeight="1">
      <c r="B22" s="326" t="s">
        <v>160</v>
      </c>
      <c r="C22" s="363">
        <f>'1. RD2023'!D20-'2. RD rozdiel'!C77</f>
        <v>483843</v>
      </c>
      <c r="D22" s="327">
        <f>'1. RD2023'!E20-'2. RD rozdiel'!D77</f>
        <v>60963.331600456673</v>
      </c>
      <c r="E22" s="328">
        <f>'1. RD2023'!F20-'2. RD rozdiel'!E77</f>
        <v>11558.124055085995</v>
      </c>
      <c r="F22" s="327">
        <f>'1. RD2023'!G20-'2. RD rozdiel'!F77</f>
        <v>82641.509028150234</v>
      </c>
      <c r="G22" s="328">
        <f>'1. RD2023'!H20-'2. RD rozdiel'!G77</f>
        <v>-21056.529243326833</v>
      </c>
      <c r="H22" s="327">
        <f>'1. RD2023'!I20-'2. RD rozdiel'!H77</f>
        <v>-6950.3870166280103</v>
      </c>
      <c r="I22" s="328">
        <f>'1. RD2023'!J20-'2. RD rozdiel'!I77</f>
        <v>14849.549424328841</v>
      </c>
      <c r="J22" s="327">
        <f>'1. RD2023'!K20-'2. RD rozdiel'!J77</f>
        <v>-10599.347482263373</v>
      </c>
      <c r="K22" s="327">
        <f>'1. RD2023'!L20-'2. RD rozdiel'!K77</f>
        <v>8670.6629675297991</v>
      </c>
      <c r="L22" s="328">
        <f>'1. RD2023'!M20-'2. RD rozdiel'!L77</f>
        <v>0</v>
      </c>
      <c r="M22" s="327">
        <f>'1. RD2023'!N20-'2. RD rozdiel'!M77</f>
        <v>140076.9133333331</v>
      </c>
      <c r="N22" s="328">
        <f>'1. RD2023'!P20-'2. RD rozdiel'!N77</f>
        <v>0</v>
      </c>
      <c r="O22" s="327">
        <f>'1. RD2023'!Q20-'2. RD rozdiel'!O77</f>
        <v>236842.12000000011</v>
      </c>
      <c r="P22" s="328">
        <f>'1. RD2023'!R20-'2. RD rozdiel'!P77</f>
        <v>106923.16666666667</v>
      </c>
      <c r="Q22" s="327">
        <f>'1. RD2023'!S20-'2. RD rozdiel'!Q77</f>
        <v>0</v>
      </c>
      <c r="R22" s="327">
        <f>'1. RD2023'!T20-'2. RD rozdiel'!R77</f>
        <v>483842.20000000019</v>
      </c>
    </row>
    <row r="23" spans="1:18" ht="20.100000000000001" customHeight="1">
      <c r="B23" s="872" t="s">
        <v>161</v>
      </c>
      <c r="C23" s="873">
        <f>'1. RD2023'!D21-'2. RD rozdiel'!C78</f>
        <v>-23512</v>
      </c>
      <c r="D23" s="855">
        <f>'1. RD2023'!E21-'2. RD rozdiel'!D78</f>
        <v>20282.128663703508</v>
      </c>
      <c r="E23" s="874">
        <f>'1. RD2023'!F21-'2. RD rozdiel'!E78</f>
        <v>-2049.109675483387</v>
      </c>
      <c r="F23" s="855">
        <f>'1. RD2023'!G21-'2. RD rozdiel'!F78</f>
        <v>49394.957623643757</v>
      </c>
      <c r="G23" s="874">
        <f>'1. RD2023'!H21-'2. RD rozdiel'!G78</f>
        <v>-32033.642080922004</v>
      </c>
      <c r="H23" s="855">
        <f>'1. RD2023'!I21-'2. RD rozdiel'!H78</f>
        <v>-8052.5293069312138</v>
      </c>
      <c r="I23" s="874">
        <f>'1. RD2023'!J21-'2. RD rozdiel'!I78</f>
        <v>-26490.733134441427</v>
      </c>
      <c r="J23" s="855">
        <f>'1. RD2023'!K21-'2. RD rozdiel'!J78</f>
        <v>-28680.07208956925</v>
      </c>
      <c r="K23" s="855">
        <f>'1. RD2023'!L21-'2. RD rozdiel'!K78</f>
        <v>4117</v>
      </c>
      <c r="L23" s="874">
        <f>'1. RD2023'!M21-'2. RD rozdiel'!L78</f>
        <v>0</v>
      </c>
      <c r="M23" s="855">
        <f>'1. RD2023'!N21-'2. RD rozdiel'!M78</f>
        <v>-23512</v>
      </c>
      <c r="N23" s="874">
        <f>'1. RD2023'!P21-'2. RD rozdiel'!N78</f>
        <v>0</v>
      </c>
      <c r="O23" s="855">
        <f>'1. RD2023'!Q21-'2. RD rozdiel'!O78</f>
        <v>0</v>
      </c>
      <c r="P23" s="874">
        <f>'1. RD2023'!R21-'2. RD rozdiel'!P78</f>
        <v>0</v>
      </c>
      <c r="Q23" s="855">
        <f>'1. RD2023'!S21-'2. RD rozdiel'!Q78</f>
        <v>0</v>
      </c>
      <c r="R23" s="855">
        <f>'1. RD2023'!T21-'2. RD rozdiel'!R78</f>
        <v>-23512</v>
      </c>
    </row>
    <row r="24" spans="1:18" ht="20.100000000000001" customHeight="1">
      <c r="B24" s="872" t="s">
        <v>162</v>
      </c>
      <c r="C24" s="873">
        <f>'1. RD2023'!D22-'2. RD rozdiel'!C79</f>
        <v>115805</v>
      </c>
      <c r="D24" s="855">
        <f>'1. RD2023'!E22-'2. RD rozdiel'!D79</f>
        <v>38055.203980099497</v>
      </c>
      <c r="E24" s="874">
        <f>'1. RD2023'!F22-'2. RD rozdiel'!E79</f>
        <v>13399.099502487574</v>
      </c>
      <c r="F24" s="855">
        <f>'1. RD2023'!G22-'2. RD rozdiel'!F79</f>
        <v>34249.407960199052</v>
      </c>
      <c r="G24" s="874">
        <f>'1. RD2023'!H22-'2. RD rozdiel'!G79</f>
        <v>13299.054726368136</v>
      </c>
      <c r="H24" s="855">
        <f>'1. RD2023'!I22-'2. RD rozdiel'!H79</f>
        <v>0</v>
      </c>
      <c r="I24" s="874">
        <f>'1. RD2023'!J22-'2. RD rozdiel'!I79</f>
        <v>-1327.253731343284</v>
      </c>
      <c r="J24" s="855">
        <f>'1. RD2023'!K22-'2. RD rozdiel'!J79</f>
        <v>18129.487562189053</v>
      </c>
      <c r="K24" s="855">
        <f>'1. RD2023'!L22-'2. RD rozdiel'!K79</f>
        <v>0</v>
      </c>
      <c r="L24" s="874">
        <f>'1. RD2023'!M22-'2. RD rozdiel'!L79</f>
        <v>0</v>
      </c>
      <c r="M24" s="855">
        <f>'1. RD2023'!N22-'2. RD rozdiel'!M79</f>
        <v>115805</v>
      </c>
      <c r="N24" s="874">
        <f>'1. RD2023'!P22-'2. RD rozdiel'!N79</f>
        <v>0</v>
      </c>
      <c r="O24" s="855">
        <f>'1. RD2023'!Q22-'2. RD rozdiel'!O79</f>
        <v>0</v>
      </c>
      <c r="P24" s="874">
        <f>'1. RD2023'!R22-'2. RD rozdiel'!P79</f>
        <v>0</v>
      </c>
      <c r="Q24" s="855">
        <f>'1. RD2023'!S22-'2. RD rozdiel'!Q79</f>
        <v>0</v>
      </c>
      <c r="R24" s="855">
        <f>'1. RD2023'!T22-'2. RD rozdiel'!R79</f>
        <v>115805</v>
      </c>
    </row>
    <row r="25" spans="1:18" ht="20.100000000000001" customHeight="1">
      <c r="B25" s="872" t="s">
        <v>163</v>
      </c>
      <c r="C25" s="873">
        <f>'1. RD2023'!D23-'2. RD rozdiel'!C80</f>
        <v>1728</v>
      </c>
      <c r="D25" s="855">
        <f>'1. RD2023'!E23-'2. RD rozdiel'!D80</f>
        <v>2625.998956653697</v>
      </c>
      <c r="E25" s="874">
        <f>'1. RD2023'!F23-'2. RD rozdiel'!E80</f>
        <v>208.13422808182077</v>
      </c>
      <c r="F25" s="855">
        <f>'1. RD2023'!G23-'2. RD rozdiel'!F80</f>
        <v>-1002.8565556925605</v>
      </c>
      <c r="G25" s="874">
        <f>'1. RD2023'!H23-'2. RD rozdiel'!G80</f>
        <v>-2321.9418887729698</v>
      </c>
      <c r="H25" s="855">
        <f>'1. RD2023'!I23-'2. RD rozdiel'!H80</f>
        <v>1102.1422903031998</v>
      </c>
      <c r="I25" s="874">
        <f>'1. RD2023'!J23-'2. RD rozdiel'!I80</f>
        <v>-3157.5437098864932</v>
      </c>
      <c r="J25" s="855">
        <f>'1. RD2023'!K23-'2. RD rozdiel'!J80</f>
        <v>-48.762954883182829</v>
      </c>
      <c r="K25" s="855">
        <f>'1. RD2023'!L23-'2. RD rozdiel'!K80</f>
        <v>4553.6629675297991</v>
      </c>
      <c r="L25" s="874">
        <f>'1. RD2023'!M23-'2. RD rozdiel'!L80</f>
        <v>0</v>
      </c>
      <c r="M25" s="855">
        <f>'1. RD2023'!N23-'2. RD rozdiel'!M80</f>
        <v>1958.8333333333139</v>
      </c>
      <c r="N25" s="874">
        <f>'1. RD2023'!P23-'2. RD rozdiel'!N80</f>
        <v>0</v>
      </c>
      <c r="O25" s="855">
        <f>'1. RD2023'!Q23-'2. RD rozdiel'!O80</f>
        <v>0</v>
      </c>
      <c r="P25" s="874">
        <f>'1. RD2023'!R23-'2. RD rozdiel'!P80</f>
        <v>-231.83333333333212</v>
      </c>
      <c r="Q25" s="855">
        <f>'1. RD2023'!S23-'2. RD rozdiel'!Q80</f>
        <v>0</v>
      </c>
      <c r="R25" s="855">
        <f>'1. RD2023'!T23-'2. RD rozdiel'!R80</f>
        <v>1727</v>
      </c>
    </row>
    <row r="26" spans="1:18" ht="29.85" customHeight="1">
      <c r="B26" s="875" t="s">
        <v>164</v>
      </c>
      <c r="C26" s="873">
        <f>'1. RD2023'!D24-'2. RD rozdiel'!C81</f>
        <v>389822</v>
      </c>
      <c r="D26" s="855">
        <f>'1. RD2023'!E24-'2. RD rozdiel'!D81</f>
        <v>0</v>
      </c>
      <c r="E26" s="874">
        <f>'1. RD2023'!F24-'2. RD rozdiel'!E81</f>
        <v>0</v>
      </c>
      <c r="F26" s="855">
        <f>'1. RD2023'!G24-'2. RD rozdiel'!F81</f>
        <v>0</v>
      </c>
      <c r="G26" s="874">
        <f>'1. RD2023'!H24-'2. RD rozdiel'!G81</f>
        <v>0</v>
      </c>
      <c r="H26" s="855">
        <f>'1. RD2023'!I24-'2. RD rozdiel'!H81</f>
        <v>0</v>
      </c>
      <c r="I26" s="874">
        <f>'1. RD2023'!J24-'2. RD rozdiel'!I81</f>
        <v>45825.080000000075</v>
      </c>
      <c r="J26" s="855">
        <f>'1. RD2023'!K24-'2. RD rozdiel'!J81</f>
        <v>0</v>
      </c>
      <c r="K26" s="855">
        <f>'1. RD2023'!L24-'2. RD rozdiel'!K81</f>
        <v>0</v>
      </c>
      <c r="L26" s="874">
        <f>'1. RD2023'!M24-'2. RD rozdiel'!L81</f>
        <v>0</v>
      </c>
      <c r="M26" s="855">
        <f>'1. RD2023'!N24-'2. RD rozdiel'!M81</f>
        <v>45825.080000000075</v>
      </c>
      <c r="N26" s="874">
        <f>'1. RD2023'!P24-'2. RD rozdiel'!N81</f>
        <v>0</v>
      </c>
      <c r="O26" s="855">
        <f>'1. RD2023'!Q24-'2. RD rozdiel'!O81</f>
        <v>236842.12000000011</v>
      </c>
      <c r="P26" s="874">
        <f>'1. RD2023'!R24-'2. RD rozdiel'!P81</f>
        <v>107155</v>
      </c>
      <c r="Q26" s="855">
        <f>'1. RD2023'!S24-'2. RD rozdiel'!Q81</f>
        <v>0</v>
      </c>
      <c r="R26" s="855">
        <f>'1. RD2023'!T24-'2. RD rozdiel'!R81</f>
        <v>389822.20000000019</v>
      </c>
    </row>
    <row r="27" spans="1:18" ht="20.100000000000001" customHeight="1">
      <c r="B27" s="872" t="s">
        <v>165</v>
      </c>
      <c r="C27" s="873">
        <f>'1. RD2023'!D25-'2. RD rozdiel'!C82</f>
        <v>-32738</v>
      </c>
      <c r="D27" s="855">
        <f>'1. RD2023'!E25-'2. RD rozdiel'!D82</f>
        <v>0</v>
      </c>
      <c r="E27" s="874">
        <f>'1. RD2023'!F25-'2. RD rozdiel'!E82</f>
        <v>0</v>
      </c>
      <c r="F27" s="855">
        <f>'1. RD2023'!G25-'2. RD rozdiel'!F82</f>
        <v>0</v>
      </c>
      <c r="G27" s="874">
        <f>'1. RD2023'!H25-'2. RD rozdiel'!G82</f>
        <v>0</v>
      </c>
      <c r="H27" s="855">
        <f>'1. RD2023'!I25-'2. RD rozdiel'!H82</f>
        <v>0</v>
      </c>
      <c r="I27" s="874">
        <f>'1. RD2023'!J25-'2. RD rozdiel'!I82</f>
        <v>-9714</v>
      </c>
      <c r="J27" s="855">
        <f>'1. RD2023'!K25-'2. RD rozdiel'!J82</f>
        <v>0</v>
      </c>
      <c r="K27" s="855">
        <f>'1. RD2023'!L25-'2. RD rozdiel'!K82</f>
        <v>0</v>
      </c>
      <c r="L27" s="874">
        <f>'1. RD2023'!M25-'2. RD rozdiel'!L82</f>
        <v>0</v>
      </c>
      <c r="M27" s="855">
        <f>'1. RD2023'!N25-'2. RD rozdiel'!M82</f>
        <v>-9714</v>
      </c>
      <c r="N27" s="874">
        <f>'1. RD2023'!P25-'2. RD rozdiel'!N82</f>
        <v>0</v>
      </c>
      <c r="O27" s="855">
        <f>'1. RD2023'!Q25-'2. RD rozdiel'!O82</f>
        <v>-23024</v>
      </c>
      <c r="P27" s="874">
        <f>'1. RD2023'!R25-'2. RD rozdiel'!P82</f>
        <v>0</v>
      </c>
      <c r="Q27" s="855">
        <f>'1. RD2023'!S25-'2. RD rozdiel'!Q82</f>
        <v>0</v>
      </c>
      <c r="R27" s="855">
        <f>'1. RD2023'!T25-'2. RD rozdiel'!R82</f>
        <v>-32738</v>
      </c>
    </row>
    <row r="28" spans="1:18" ht="20.100000000000001" customHeight="1">
      <c r="B28" s="872" t="s">
        <v>166</v>
      </c>
      <c r="C28" s="873">
        <f>'1. RD2023'!D26-'2. RD rozdiel'!C83</f>
        <v>-11524</v>
      </c>
      <c r="D28" s="855">
        <f>'1. RD2023'!E26-'2. RD rozdiel'!D83</f>
        <v>0</v>
      </c>
      <c r="E28" s="874">
        <f>'1. RD2023'!F26-'2. RD rozdiel'!E83</f>
        <v>0</v>
      </c>
      <c r="F28" s="855">
        <f>'1. RD2023'!G26-'2. RD rozdiel'!F83</f>
        <v>0</v>
      </c>
      <c r="G28" s="874">
        <f>'1. RD2023'!H26-'2. RD rozdiel'!G83</f>
        <v>0</v>
      </c>
      <c r="H28" s="855">
        <f>'1. RD2023'!I26-'2. RD rozdiel'!H83</f>
        <v>0</v>
      </c>
      <c r="I28" s="874">
        <f>'1. RD2023'!J26-'2. RD rozdiel'!I83</f>
        <v>-3418.9199999999983</v>
      </c>
      <c r="J28" s="855">
        <f>'1. RD2023'!K26-'2. RD rozdiel'!J83</f>
        <v>0</v>
      </c>
      <c r="K28" s="855">
        <f>'1. RD2023'!L26-'2. RD rozdiel'!K83</f>
        <v>0</v>
      </c>
      <c r="L28" s="874">
        <f>'1. RD2023'!M26-'2. RD rozdiel'!L83</f>
        <v>0</v>
      </c>
      <c r="M28" s="855">
        <f>'1. RD2023'!N26-'2. RD rozdiel'!M83</f>
        <v>-3418.9199999999983</v>
      </c>
      <c r="N28" s="874">
        <f>'1. RD2023'!P26-'2. RD rozdiel'!N83</f>
        <v>0</v>
      </c>
      <c r="O28" s="855">
        <f>'1. RD2023'!Q26-'2. RD rozdiel'!O83</f>
        <v>-8104.8800000000047</v>
      </c>
      <c r="P28" s="874">
        <f>'1. RD2023'!R26-'2. RD rozdiel'!P83</f>
        <v>0</v>
      </c>
      <c r="Q28" s="855">
        <f>'1. RD2023'!S26-'2. RD rozdiel'!Q83</f>
        <v>0</v>
      </c>
      <c r="R28" s="855">
        <f>'1. RD2023'!T26-'2. RD rozdiel'!R83</f>
        <v>-11523.800000000047</v>
      </c>
    </row>
    <row r="29" spans="1:18" ht="20.100000000000001" customHeight="1">
      <c r="B29" s="872" t="s">
        <v>203</v>
      </c>
      <c r="C29" s="873">
        <f>'1. RD2023'!D28-'2. RD rozdiel'!C84</f>
        <v>214810</v>
      </c>
      <c r="D29" s="855">
        <f>'1. RD2023'!E28-'2. RD rozdiel'!D84</f>
        <v>0</v>
      </c>
      <c r="E29" s="874">
        <f>'1. RD2023'!F28-'2. RD rozdiel'!E84</f>
        <v>0</v>
      </c>
      <c r="F29" s="855">
        <f>'1. RD2023'!G28-'2. RD rozdiel'!F84</f>
        <v>0</v>
      </c>
      <c r="G29" s="874">
        <f>'1. RD2023'!H28-'2. RD rozdiel'!G84</f>
        <v>0</v>
      </c>
      <c r="H29" s="855">
        <f>'1. RD2023'!I28-'2. RD rozdiel'!H84</f>
        <v>0</v>
      </c>
      <c r="I29" s="874">
        <f>'1. RD2023'!J28-'2. RD rozdiel'!I84</f>
        <v>37210</v>
      </c>
      <c r="J29" s="855">
        <f>'1. RD2023'!K28-'2. RD rozdiel'!J84</f>
        <v>0</v>
      </c>
      <c r="K29" s="855">
        <f>'1. RD2023'!L28-'2. RD rozdiel'!K84</f>
        <v>0</v>
      </c>
      <c r="L29" s="874">
        <f>'1. RD2023'!M28-'2. RD rozdiel'!L84</f>
        <v>0</v>
      </c>
      <c r="M29" s="855">
        <f>'1. RD2023'!N28-'2. RD rozdiel'!M84</f>
        <v>37210</v>
      </c>
      <c r="N29" s="874">
        <f>'1. RD2023'!P28-'2. RD rozdiel'!N84</f>
        <v>0</v>
      </c>
      <c r="O29" s="855">
        <f>'1. RD2023'!Q28-'2. RD rozdiel'!O84</f>
        <v>177600</v>
      </c>
      <c r="P29" s="874">
        <f>'1. RD2023'!R28-'2. RD rozdiel'!P84</f>
        <v>0</v>
      </c>
      <c r="Q29" s="855">
        <f>'1. RD2023'!S28-'2. RD rozdiel'!Q84</f>
        <v>0</v>
      </c>
      <c r="R29" s="855">
        <f>'1. RD2023'!T28-'2. RD rozdiel'!R84</f>
        <v>214810</v>
      </c>
    </row>
    <row r="30" spans="1:18" ht="20.100000000000001" customHeight="1">
      <c r="B30" s="872" t="s">
        <v>167</v>
      </c>
      <c r="C30" s="873">
        <f>'1. RD2023'!D29-'2. RD rozdiel'!C85</f>
        <v>112119</v>
      </c>
      <c r="D30" s="855">
        <f>'1. RD2023'!E29-'2. RD rozdiel'!D85</f>
        <v>0</v>
      </c>
      <c r="E30" s="874">
        <f>'1. RD2023'!F29-'2. RD rozdiel'!E85</f>
        <v>0</v>
      </c>
      <c r="F30" s="855">
        <f>'1. RD2023'!G29-'2. RD rozdiel'!F85</f>
        <v>0</v>
      </c>
      <c r="G30" s="874">
        <f>'1. RD2023'!H29-'2. RD rozdiel'!G85</f>
        <v>0</v>
      </c>
      <c r="H30" s="855">
        <f>'1. RD2023'!I29-'2. RD rozdiel'!H85</f>
        <v>0</v>
      </c>
      <c r="I30" s="874">
        <f>'1. RD2023'!J29-'2. RD rozdiel'!I85</f>
        <v>21748</v>
      </c>
      <c r="J30" s="855">
        <f>'1. RD2023'!K29-'2. RD rozdiel'!J85</f>
        <v>0</v>
      </c>
      <c r="K30" s="855">
        <f>'1. RD2023'!L29-'2. RD rozdiel'!K85</f>
        <v>0</v>
      </c>
      <c r="L30" s="874">
        <f>'1. RD2023'!M29-'2. RD rozdiel'!L85</f>
        <v>0</v>
      </c>
      <c r="M30" s="855">
        <f>'1. RD2023'!N29-'2. RD rozdiel'!M85</f>
        <v>21748</v>
      </c>
      <c r="N30" s="874">
        <f>'1. RD2023'!P29-'2. RD rozdiel'!N85</f>
        <v>0</v>
      </c>
      <c r="O30" s="855">
        <f>'1. RD2023'!Q29-'2. RD rozdiel'!O85</f>
        <v>90371</v>
      </c>
      <c r="P30" s="874">
        <f>'1. RD2023'!R29-'2. RD rozdiel'!P85</f>
        <v>0</v>
      </c>
      <c r="Q30" s="855">
        <f>'1. RD2023'!S29-'2. RD rozdiel'!Q85</f>
        <v>0</v>
      </c>
      <c r="R30" s="855">
        <f>'1. RD2023'!T29-'2. RD rozdiel'!R85</f>
        <v>112119</v>
      </c>
    </row>
    <row r="31" spans="1:18" ht="20.100000000000001" customHeight="1" thickBot="1">
      <c r="B31" s="333" t="s">
        <v>168</v>
      </c>
      <c r="C31" s="365">
        <f>'1. RD2023'!D30-'2. RD rozdiel'!C86</f>
        <v>107155</v>
      </c>
      <c r="D31" s="335">
        <f>'1. RD2023'!E30-'2. RD rozdiel'!D86</f>
        <v>0</v>
      </c>
      <c r="E31" s="877">
        <f>'1. RD2023'!F30-'2. RD rozdiel'!E86</f>
        <v>0</v>
      </c>
      <c r="F31" s="335">
        <f>'1. RD2023'!G30-'2. RD rozdiel'!F86</f>
        <v>0</v>
      </c>
      <c r="G31" s="876">
        <f>'1. RD2023'!H30-'2. RD rozdiel'!G86</f>
        <v>0</v>
      </c>
      <c r="H31" s="335">
        <f>'1. RD2023'!I30-'2. RD rozdiel'!H86</f>
        <v>0</v>
      </c>
      <c r="I31" s="876">
        <f>'1. RD2023'!J30-'2. RD rozdiel'!I86</f>
        <v>0</v>
      </c>
      <c r="J31" s="335">
        <f>'1. RD2023'!K30-'2. RD rozdiel'!J86</f>
        <v>0</v>
      </c>
      <c r="K31" s="335">
        <f>'1. RD2023'!L30-'2. RD rozdiel'!K86</f>
        <v>0</v>
      </c>
      <c r="L31" s="876">
        <f>'1. RD2023'!M30-'2. RD rozdiel'!L86</f>
        <v>0</v>
      </c>
      <c r="M31" s="335">
        <f>'1. RD2023'!N30-'2. RD rozdiel'!M86</f>
        <v>0</v>
      </c>
      <c r="N31" s="876">
        <f>'1. RD2023'!P30-'2. RD rozdiel'!N86</f>
        <v>0</v>
      </c>
      <c r="O31" s="335">
        <f>'1. RD2023'!Q30-'2. RD rozdiel'!O86</f>
        <v>0</v>
      </c>
      <c r="P31" s="876">
        <f>'1. RD2023'!R30-'2. RD rozdiel'!P86</f>
        <v>107155</v>
      </c>
      <c r="Q31" s="335">
        <f>'1. RD2023'!S30-'2. RD rozdiel'!Q86</f>
        <v>0</v>
      </c>
      <c r="R31" s="335">
        <f>'1. RD2023'!T30-'2. RD rozdiel'!R86</f>
        <v>107155</v>
      </c>
    </row>
    <row r="32" spans="1:18" ht="13.15" customHeight="1"/>
    <row r="33" spans="1:24" ht="13.15" customHeight="1"/>
    <row r="34" spans="1:24" ht="13.15" customHeight="1" thickBot="1"/>
    <row r="35" spans="1:24" ht="47.85" customHeight="1" thickBot="1">
      <c r="B35" s="1393" t="s">
        <v>484</v>
      </c>
      <c r="C35" s="1394"/>
      <c r="D35" s="1394"/>
      <c r="E35" s="1394"/>
      <c r="F35" s="1394"/>
      <c r="G35" s="1394"/>
      <c r="H35" s="1394"/>
      <c r="I35" s="1394"/>
      <c r="J35" s="1394"/>
      <c r="K35" s="1394"/>
      <c r="L35" s="1394"/>
      <c r="M35" s="1394"/>
      <c r="N35" s="1394"/>
      <c r="O35" s="1394"/>
      <c r="P35" s="1394"/>
      <c r="Q35" s="1394"/>
      <c r="R35" s="1395"/>
    </row>
    <row r="36" spans="1:24" ht="13.15" customHeight="1" thickBot="1">
      <c r="B36" s="278"/>
      <c r="C36" s="279"/>
      <c r="D36" s="280"/>
      <c r="E36" s="280"/>
      <c r="F36" s="280"/>
      <c r="G36" s="280"/>
      <c r="H36" s="280"/>
      <c r="I36" s="280"/>
      <c r="J36" s="280"/>
      <c r="K36" s="280"/>
      <c r="L36" s="280"/>
      <c r="M36" s="281"/>
      <c r="N36" s="280"/>
      <c r="O36" s="280"/>
      <c r="P36" s="281"/>
      <c r="Q36" s="281"/>
      <c r="R36" s="281"/>
    </row>
    <row r="37" spans="1:24" s="283" customFormat="1" ht="38.25" thickBot="1">
      <c r="A37" s="277"/>
      <c r="B37" s="856" t="s">
        <v>147</v>
      </c>
      <c r="C37" s="857" t="s">
        <v>148</v>
      </c>
      <c r="D37" s="300" t="s">
        <v>60</v>
      </c>
      <c r="E37" s="300" t="s">
        <v>61</v>
      </c>
      <c r="F37" s="300" t="s">
        <v>57</v>
      </c>
      <c r="G37" s="300" t="s">
        <v>58</v>
      </c>
      <c r="H37" s="300" t="s">
        <v>56</v>
      </c>
      <c r="I37" s="858" t="s">
        <v>62</v>
      </c>
      <c r="J37" s="300" t="s">
        <v>59</v>
      </c>
      <c r="K37" s="300" t="s">
        <v>149</v>
      </c>
      <c r="L37" s="300" t="s">
        <v>146</v>
      </c>
      <c r="M37" s="859" t="s">
        <v>185</v>
      </c>
      <c r="N37" s="300" t="s">
        <v>251</v>
      </c>
      <c r="O37" s="301" t="s">
        <v>150</v>
      </c>
      <c r="P37" s="302" t="s">
        <v>276</v>
      </c>
      <c r="Q37" s="302" t="s">
        <v>292</v>
      </c>
      <c r="R37" s="302" t="s">
        <v>16</v>
      </c>
    </row>
    <row r="38" spans="1:24" ht="13.15" customHeight="1" thickBot="1">
      <c r="B38" s="861"/>
      <c r="C38" s="862"/>
      <c r="D38" s="860"/>
      <c r="E38" s="860"/>
      <c r="F38" s="860"/>
      <c r="G38" s="860"/>
      <c r="H38" s="860"/>
      <c r="I38" s="860"/>
      <c r="J38" s="860"/>
      <c r="K38" s="860"/>
      <c r="L38" s="860"/>
      <c r="M38" s="860"/>
      <c r="N38" s="860"/>
      <c r="O38" s="860"/>
      <c r="P38" s="860"/>
      <c r="Q38" s="860"/>
      <c r="R38" s="860"/>
    </row>
    <row r="39" spans="1:24" ht="30" customHeight="1" thickBot="1">
      <c r="B39" s="303" t="s">
        <v>154</v>
      </c>
      <c r="C39" s="357">
        <f>'1. RD2023'!D5-'2. RD rozdiel'!C94</f>
        <v>-1825848.5020000041</v>
      </c>
      <c r="D39" s="304">
        <f>'1. RD2023'!E5-'2. RD rozdiel'!D94</f>
        <v>-742702.2479875274</v>
      </c>
      <c r="E39" s="305">
        <f>'1. RD2023'!F5-'2. RD rozdiel'!E94</f>
        <v>-511384.82456867956</v>
      </c>
      <c r="F39" s="304">
        <f>'1. RD2023'!G5-'2. RD rozdiel'!F94</f>
        <v>594858.7518952135</v>
      </c>
      <c r="G39" s="305">
        <f>'1. RD2023'!H5-'2. RD rozdiel'!G94</f>
        <v>-614009.70250627212</v>
      </c>
      <c r="H39" s="304">
        <f>'1. RD2023'!I5-'2. RD rozdiel'!H94</f>
        <v>-226167.76913882606</v>
      </c>
      <c r="I39" s="305">
        <f>'1. RD2023'!J5-'2. RD rozdiel'!I94</f>
        <v>-744942.15453333035</v>
      </c>
      <c r="J39" s="304">
        <f>'1. RD2023'!K5-'2. RD rozdiel'!J94</f>
        <v>-322534.03719869116</v>
      </c>
      <c r="K39" s="304">
        <f>'1. RD2023'!L5-'2. RD rozdiel'!K94</f>
        <v>47842.34601643635</v>
      </c>
      <c r="L39" s="305">
        <f>'1. RD2023'!M5-'2. RD rozdiel'!L94</f>
        <v>-44153.974460180994</v>
      </c>
      <c r="M39" s="304">
        <f>'1. RD2023'!N5-'2. RD rozdiel'!M94</f>
        <v>-2563193.6124818623</v>
      </c>
      <c r="N39" s="305">
        <f>'1. RD2023'!P5-'2. RD rozdiel'!N94</f>
        <v>32038.888926291838</v>
      </c>
      <c r="O39" s="304">
        <f>'1. RD2023'!Q5-'2. RD rozdiel'!O94</f>
        <v>210124.85000000009</v>
      </c>
      <c r="P39" s="305">
        <f>'1. RD2023'!R5-'2. RD rozdiel'!P94</f>
        <v>672275.07355555566</v>
      </c>
      <c r="Q39" s="304">
        <f>'1. RD2023'!S5-'2. RD rozdiel'!Q94</f>
        <v>-377200.03</v>
      </c>
      <c r="R39" s="304">
        <f>'1. RD2023'!T5-'2. RD rozdiel'!R94</f>
        <v>-1825847.8300000131</v>
      </c>
    </row>
    <row r="40" spans="1:24" ht="30" customHeight="1" thickBot="1">
      <c r="B40" s="883" t="s">
        <v>293</v>
      </c>
      <c r="C40" s="884">
        <f>C39/'1. RD2023'!C5</f>
        <v>-2.3850153822090756E-2</v>
      </c>
      <c r="D40" s="882">
        <f>D39/'1. RD2023'!E5</f>
        <v>-6.6182268462121691E-2</v>
      </c>
      <c r="E40" s="881">
        <f>E39/'1. RD2023'!F5</f>
        <v>-0.12233691604904616</v>
      </c>
      <c r="F40" s="882">
        <f>F39/'1. RD2023'!G5</f>
        <v>4.5930403155080297E-2</v>
      </c>
      <c r="G40" s="881">
        <f>G39/'1. RD2023'!H5</f>
        <v>-5.3012285058116788E-2</v>
      </c>
      <c r="H40" s="882">
        <f>H39/'1. RD2023'!I5</f>
        <v>-5.6756538757749567E-2</v>
      </c>
      <c r="I40" s="881">
        <f>I39/'1. RD2023'!J5</f>
        <v>-9.3210163891623871E-2</v>
      </c>
      <c r="J40" s="882">
        <f>J39/'1. RD2023'!K5</f>
        <v>-8.4758003254019901E-2</v>
      </c>
      <c r="K40" s="882">
        <f>K39/'1. RD2023'!L5</f>
        <v>4.5211959428826644E-2</v>
      </c>
      <c r="L40" s="881">
        <f>L39/'1. RD2023'!M5</f>
        <v>-0.22136201569288344</v>
      </c>
      <c r="M40" s="882">
        <f>M39/'1. RD2023'!N5</f>
        <v>-4.4987360743558788E-2</v>
      </c>
      <c r="N40" s="881">
        <f>N39/'1. RD2023'!P5</f>
        <v>8.1584092399714387E-3</v>
      </c>
      <c r="O40" s="882">
        <f>O39/'1. RD2023'!Q5</f>
        <v>6.5938029348210178E-2</v>
      </c>
      <c r="P40" s="881">
        <f>P39/'1. RD2023'!R5</f>
        <v>0.29646529249881737</v>
      </c>
      <c r="Q40" s="882">
        <f>Q39/'1. RD2023'!S5</f>
        <v>-0.50938559081701562</v>
      </c>
      <c r="R40" s="882">
        <f>R39/'1. RD2023'!T5</f>
        <v>-2.7130827178052767E-2</v>
      </c>
    </row>
    <row r="41" spans="1:24" ht="29.85" customHeight="1">
      <c r="B41" s="306" t="s">
        <v>155</v>
      </c>
      <c r="C41" s="358">
        <f>'1. RD2023'!D6-'2. RD rozdiel'!C95</f>
        <v>-941348.50200000405</v>
      </c>
      <c r="D41" s="307">
        <f>'1. RD2023'!E6-'2. RD rozdiel'!D95</f>
        <v>-256014.8679336505</v>
      </c>
      <c r="E41" s="308">
        <f>'1. RD2023'!F6-'2. RD rozdiel'!E95</f>
        <v>-174190.98824534658</v>
      </c>
      <c r="F41" s="307">
        <f>'1. RD2023'!G6-'2. RD rozdiel'!F95</f>
        <v>416034.37696072087</v>
      </c>
      <c r="G41" s="308">
        <f>'1. RD2023'!H6-'2. RD rozdiel'!G95</f>
        <v>-255119.99536842108</v>
      </c>
      <c r="H41" s="307">
        <f>'1. RD2023'!I6-'2. RD rozdiel'!H95</f>
        <v>-131940.62739037396</v>
      </c>
      <c r="I41" s="308">
        <f>'1. RD2023'!J6-'2. RD rozdiel'!I95</f>
        <v>-524344.72372262832</v>
      </c>
      <c r="J41" s="307">
        <f>'1. RD2023'!K6-'2. RD rozdiel'!J95</f>
        <v>-148813.4865392372</v>
      </c>
      <c r="K41" s="307">
        <f>'1. RD2023'!L6-'2. RD rozdiel'!K95</f>
        <v>-5756.9721256816993</v>
      </c>
      <c r="L41" s="308">
        <f>'1. RD2023'!M6-'2. RD rozdiel'!L95</f>
        <v>-24831.774057275034</v>
      </c>
      <c r="M41" s="307">
        <f>'1. RD2023'!N6-'2. RD rozdiel'!M95</f>
        <v>-1104979.0584218949</v>
      </c>
      <c r="N41" s="308">
        <f>'1. RD2023'!P6-'2. RD rozdiel'!N95</f>
        <v>317630</v>
      </c>
      <c r="O41" s="307">
        <f>'1. RD2023'!Q6-'2. RD rozdiel'!O95</f>
        <v>0</v>
      </c>
      <c r="P41" s="308">
        <f>'1. RD2023'!R6-'2. RD rozdiel'!P95</f>
        <v>-65391.952000000048</v>
      </c>
      <c r="Q41" s="307">
        <f>'1. RD2023'!S6-'2. RD rozdiel'!Q95</f>
        <v>-159674.23999999999</v>
      </c>
      <c r="R41" s="307">
        <f>'1. RD2023'!T6-'2. RD rozdiel'!R95</f>
        <v>-941349.25042189658</v>
      </c>
    </row>
    <row r="42" spans="1:24" ht="20.100000000000001" customHeight="1">
      <c r="B42" s="309" t="s">
        <v>156</v>
      </c>
      <c r="C42" s="359">
        <f>'1. RD2023'!D7-'2. RD rozdiel'!C96</f>
        <v>-1025617</v>
      </c>
      <c r="D42" s="311">
        <f>'1. RD2023'!E7-'2. RD rozdiel'!D96</f>
        <v>-296457.15836854838</v>
      </c>
      <c r="E42" s="310">
        <f>'1. RD2023'!F7-'2. RD rozdiel'!E96</f>
        <v>-177506.25983690238</v>
      </c>
      <c r="F42" s="311">
        <f>'1. RD2023'!G7-'2. RD rozdiel'!F96</f>
        <v>126503.01294294139</v>
      </c>
      <c r="G42" s="310">
        <f>'1. RD2023'!H7-'2. RD rozdiel'!G96</f>
        <v>-257956.02757500671</v>
      </c>
      <c r="H42" s="853">
        <f>'1. RD2023'!I7-'2. RD rozdiel'!H96</f>
        <v>-156713.0203300016</v>
      </c>
      <c r="I42" s="310">
        <f>'1. RD2023'!J7-'2. RD rozdiel'!I96</f>
        <v>-440325.78539888607</v>
      </c>
      <c r="J42" s="311">
        <f>'1. RD2023'!K7-'2. RD rozdiel'!J96</f>
        <v>-172010.44089665823</v>
      </c>
      <c r="K42" s="311">
        <f>'1. RD2023'!L7-'2. RD rozdiel'!K96</f>
        <v>-15307.454336502473</v>
      </c>
      <c r="L42" s="310">
        <f>'1. RD2023'!M7-'2. RD rozdiel'!L96</f>
        <v>-18164.866200441087</v>
      </c>
      <c r="M42" s="311">
        <f>'1. RD2023'!N7-'2. RD rozdiel'!M96</f>
        <v>-1407938</v>
      </c>
      <c r="N42" s="310">
        <f>'1. RD2023'!P7-'2. RD rozdiel'!N96</f>
        <v>516682</v>
      </c>
      <c r="O42" s="311">
        <f>'1. RD2023'!Q7-'2. RD rozdiel'!O96</f>
        <v>0</v>
      </c>
      <c r="P42" s="310">
        <f>'1. RD2023'!R7-'2. RD rozdiel'!P96</f>
        <v>-53241</v>
      </c>
      <c r="Q42" s="853">
        <f>'1. RD2023'!S7-'2. RD rozdiel'!Q96</f>
        <v>-81120</v>
      </c>
      <c r="R42" s="311">
        <f>'1. RD2023'!T7-'2. RD rozdiel'!R96</f>
        <v>-1025617</v>
      </c>
      <c r="X42" s="753"/>
    </row>
    <row r="43" spans="1:24" ht="20.100000000000001" customHeight="1">
      <c r="B43" s="312" t="s">
        <v>171</v>
      </c>
      <c r="C43" s="359">
        <f>'1. RD2023'!D8-'2. RD rozdiel'!C97</f>
        <v>-361017.5019999994</v>
      </c>
      <c r="D43" s="311">
        <f>'1. RD2023'!E8-'2. RD rozdiel'!D97</f>
        <v>-104352.7837457289</v>
      </c>
      <c r="E43" s="310">
        <f>'1. RD2023'!F8-'2. RD rozdiel'!E97</f>
        <v>-62481.81946258957</v>
      </c>
      <c r="F43" s="311">
        <f>'1. RD2023'!G8-'2. RD rozdiel'!F97</f>
        <v>44529.004555915482</v>
      </c>
      <c r="G43" s="310">
        <f>'1. RD2023'!H8-'2. RD rozdiel'!G97</f>
        <v>-90800.80170640233</v>
      </c>
      <c r="H43" s="853">
        <f>'1. RD2023'!I8-'2. RD rozdiel'!H97</f>
        <v>-55162.551156160538</v>
      </c>
      <c r="I43" s="310">
        <f>'1. RD2023'!J8-'2. RD rozdiel'!I97</f>
        <v>-154994.44446040783</v>
      </c>
      <c r="J43" s="311">
        <f>'1. RD2023'!K8-'2. RD rozdiel'!J97</f>
        <v>-60547.307195623638</v>
      </c>
      <c r="K43" s="311">
        <f>'1. RD2023'!L8-'2. RD rozdiel'!K97</f>
        <v>-5388.29592644886</v>
      </c>
      <c r="L43" s="310">
        <f>'1. RD2023'!M8-'2. RD rozdiel'!L97</f>
        <v>-6394.2809025552597</v>
      </c>
      <c r="M43" s="311">
        <f>'1. RD2023'!N8-'2. RD rozdiel'!M97</f>
        <v>-495593.28000000119</v>
      </c>
      <c r="N43" s="310">
        <f>'1. RD2023'!P8-'2. RD rozdiel'!N97</f>
        <v>181871</v>
      </c>
      <c r="O43" s="311">
        <f>'1. RD2023'!Q8-'2. RD rozdiel'!O97</f>
        <v>0</v>
      </c>
      <c r="P43" s="310">
        <f>'1. RD2023'!R8-'2. RD rozdiel'!P97</f>
        <v>-18740.951999999997</v>
      </c>
      <c r="Q43" s="853">
        <f>'1. RD2023'!S8-'2. RD rozdiel'!Q97</f>
        <v>-28554.239999999998</v>
      </c>
      <c r="R43" s="311">
        <f>'1. RD2023'!T8-'2. RD rozdiel'!R97</f>
        <v>-361017.472000001</v>
      </c>
      <c r="X43" s="753"/>
    </row>
    <row r="44" spans="1:24" ht="20.100000000000001" customHeight="1">
      <c r="B44" s="313" t="s">
        <v>170</v>
      </c>
      <c r="C44" s="359">
        <f>'1. RD2023'!D12-'2. RD rozdiel'!C98</f>
        <v>427044</v>
      </c>
      <c r="D44" s="311">
        <f>'1. RD2023'!E12-'2. RD rozdiel'!D98</f>
        <v>144795.07418062654</v>
      </c>
      <c r="E44" s="310">
        <f>'1. RD2023'!F12-'2. RD rozdiel'!E98</f>
        <v>50797.091054145305</v>
      </c>
      <c r="F44" s="311">
        <f>'1. RD2023'!G12-'2. RD rozdiel'!F98</f>
        <v>245002.35946186422</v>
      </c>
      <c r="G44" s="310">
        <f>'1. RD2023'!H12-'2. RD rozdiel'!G98</f>
        <v>93636.833912987728</v>
      </c>
      <c r="H44" s="853">
        <f>'1. RD2023'!I12-'2. RD rozdiel'!H98</f>
        <v>79934.944095787883</v>
      </c>
      <c r="I44" s="310">
        <f>'1. RD2023'!J12-'2. RD rozdiel'!I98</f>
        <v>70975.506136665703</v>
      </c>
      <c r="J44" s="311">
        <f>'1. RD2023'!K12-'2. RD rozdiel'!J98</f>
        <v>83744.261553044489</v>
      </c>
      <c r="K44" s="311">
        <f>'1. RD2023'!L12-'2. RD rozdiel'!K98</f>
        <v>14938.778137269648</v>
      </c>
      <c r="L44" s="310">
        <f>'1. RD2023'!M12-'2. RD rozdiel'!L98</f>
        <v>-272.62695427868425</v>
      </c>
      <c r="M44" s="311">
        <f>'1. RD2023'!N12-'2. RD rozdiel'!M98</f>
        <v>783552.2215781128</v>
      </c>
      <c r="N44" s="310">
        <f>'1. RD2023'!P12-'2. RD rozdiel'!N98</f>
        <v>-380923</v>
      </c>
      <c r="O44" s="311">
        <f>'1. RD2023'!Q12-'2. RD rozdiel'!O98</f>
        <v>0</v>
      </c>
      <c r="P44" s="310">
        <f>'1. RD2023'!R12-'2. RD rozdiel'!P98</f>
        <v>3348</v>
      </c>
      <c r="Q44" s="853">
        <f>'1. RD2023'!S12-'2. RD rozdiel'!Q98</f>
        <v>-50000</v>
      </c>
      <c r="R44" s="311">
        <f>'1. RD2023'!T12-'2. RD rozdiel'!R98</f>
        <v>427043.2215781128</v>
      </c>
      <c r="X44" s="753"/>
    </row>
    <row r="45" spans="1:24" ht="20.100000000000001" customHeight="1" thickBot="1">
      <c r="B45" s="312" t="s">
        <v>169</v>
      </c>
      <c r="C45" s="359">
        <f>'1. RD2023'!D13-'2. RD rozdiel'!C99</f>
        <v>18242</v>
      </c>
      <c r="D45" s="311">
        <f>'1. RD2023'!E13-'2. RD rozdiel'!D99</f>
        <v>0</v>
      </c>
      <c r="E45" s="310">
        <f>'1. RD2023'!F13-'2. RD rozdiel'!E99</f>
        <v>15000</v>
      </c>
      <c r="F45" s="311">
        <f>'1. RD2023'!G13-'2. RD rozdiel'!F99</f>
        <v>0</v>
      </c>
      <c r="G45" s="310">
        <f>'1. RD2023'!H13-'2. RD rozdiel'!G99</f>
        <v>0</v>
      </c>
      <c r="H45" s="853">
        <f>'1. RD2023'!I13-'2. RD rozdiel'!H99</f>
        <v>0</v>
      </c>
      <c r="I45" s="310">
        <f>'1. RD2023'!J13-'2. RD rozdiel'!I99</f>
        <v>0</v>
      </c>
      <c r="J45" s="311">
        <f>'1. RD2023'!K13-'2. RD rozdiel'!J99</f>
        <v>0</v>
      </c>
      <c r="K45" s="311">
        <f>'1. RD2023'!L13-'2. RD rozdiel'!K99</f>
        <v>0</v>
      </c>
      <c r="L45" s="310">
        <f>'1. RD2023'!M13-'2. RD rozdiel'!L99</f>
        <v>0</v>
      </c>
      <c r="M45" s="311">
        <f>'1. RD2023'!N13-'2. RD rozdiel'!M99</f>
        <v>15000</v>
      </c>
      <c r="N45" s="310">
        <f>'1. RD2023'!P13-'2. RD rozdiel'!N99</f>
        <v>0</v>
      </c>
      <c r="O45" s="311">
        <f>'1. RD2023'!Q13-'2. RD rozdiel'!O99</f>
        <v>0</v>
      </c>
      <c r="P45" s="310">
        <f>'1. RD2023'!R13-'2. RD rozdiel'!P99</f>
        <v>3242</v>
      </c>
      <c r="Q45" s="853">
        <f>'1. RD2023'!S13-'2. RD rozdiel'!Q99</f>
        <v>0</v>
      </c>
      <c r="R45" s="311">
        <f>'1. RD2023'!T13-'2. RD rozdiel'!R99</f>
        <v>18242</v>
      </c>
    </row>
    <row r="46" spans="1:24" ht="30" customHeight="1">
      <c r="B46" s="316" t="s">
        <v>157</v>
      </c>
      <c r="C46" s="360">
        <f>'1. RD2023'!D14-'2. RD rozdiel'!C100</f>
        <v>-1151582</v>
      </c>
      <c r="D46" s="317">
        <f>'1. RD2023'!E14-'2. RD rozdiel'!D100</f>
        <v>-411915.46208787616</v>
      </c>
      <c r="E46" s="318">
        <f>'1. RD2023'!F14-'2. RD rozdiel'!E100</f>
        <v>-294057.62165896012</v>
      </c>
      <c r="F46" s="317">
        <f>'1. RD2023'!G14-'2. RD rozdiel'!F100</f>
        <v>248059.39118913841</v>
      </c>
      <c r="G46" s="318">
        <f>'1. RD2023'!H14-'2. RD rozdiel'!G100</f>
        <v>-197981.56011987012</v>
      </c>
      <c r="H46" s="317">
        <f>'1. RD2023'!I14-'2. RD rozdiel'!H100</f>
        <v>-80820.731132994639</v>
      </c>
      <c r="I46" s="318">
        <f>'1. RD2023'!J14-'2. RD rozdiel'!I100</f>
        <v>-135710.74276138935</v>
      </c>
      <c r="J46" s="317">
        <f>'1. RD2023'!K14-'2. RD rozdiel'!J100</f>
        <v>-112532.29934684536</v>
      </c>
      <c r="K46" s="317">
        <f>'1. RD2023'!L14-'2. RD rozdiel'!K100</f>
        <v>47752.055817296437</v>
      </c>
      <c r="L46" s="318">
        <f>'1. RD2023'!M14-'2. RD rozdiel'!L100</f>
        <v>-19322.170402905962</v>
      </c>
      <c r="M46" s="317">
        <f>'1. RD2023'!N14-'2. RD rozdiel'!M100</f>
        <v>-956529.14050440863</v>
      </c>
      <c r="N46" s="318">
        <f>'1. RD2023'!P14-'2. RD rozdiel'!N100</f>
        <v>-285591</v>
      </c>
      <c r="O46" s="317">
        <f>'1. RD2023'!Q14-'2. RD rozdiel'!O100</f>
        <v>0</v>
      </c>
      <c r="P46" s="318">
        <f>'1. RD2023'!R14-'2. RD rozdiel'!P100</f>
        <v>604700</v>
      </c>
      <c r="Q46" s="317">
        <f>'1. RD2023'!S14-'2. RD rozdiel'!Q100</f>
        <v>-643200</v>
      </c>
      <c r="R46" s="317">
        <f>'1. RD2023'!T14-'2. RD rozdiel'!R100</f>
        <v>-1151579.1405044086</v>
      </c>
    </row>
    <row r="47" spans="1:24" ht="20.100000000000001" customHeight="1">
      <c r="B47" s="319" t="s">
        <v>158</v>
      </c>
      <c r="C47" s="361">
        <f>'1. RD2023'!D15-'2. RD rozdiel'!C101</f>
        <v>-1015889</v>
      </c>
      <c r="D47" s="320">
        <f>'1. RD2023'!E15-'2. RD rozdiel'!D101</f>
        <v>-376655.46208787616</v>
      </c>
      <c r="E47" s="321">
        <f>'1. RD2023'!F15-'2. RD rozdiel'!E101</f>
        <v>-294057.62165896012</v>
      </c>
      <c r="F47" s="320">
        <f>'1. RD2023'!G15-'2. RD rozdiel'!F101</f>
        <v>273167.39118913841</v>
      </c>
      <c r="G47" s="321">
        <f>'1. RD2023'!H15-'2. RD rozdiel'!G101</f>
        <v>-122656.56011987012</v>
      </c>
      <c r="H47" s="854">
        <f>'1. RD2023'!I15-'2. RD rozdiel'!H101</f>
        <v>-80820.731132994639</v>
      </c>
      <c r="I47" s="321">
        <f>'1. RD2023'!J15-'2. RD rozdiel'!I101</f>
        <v>-135710.74276138935</v>
      </c>
      <c r="J47" s="320">
        <f>'1. RD2023'!K15-'2. RD rozdiel'!J101</f>
        <v>-112532.29934684536</v>
      </c>
      <c r="K47" s="320">
        <f>'1. RD2023'!L15-'2. RD rozdiel'!K101</f>
        <v>47752.055817296437</v>
      </c>
      <c r="L47" s="321">
        <f>'1. RD2023'!M15-'2. RD rozdiel'!L101</f>
        <v>-19322.170402905962</v>
      </c>
      <c r="M47" s="320">
        <f>'1. RD2023'!N15-'2. RD rozdiel'!M101</f>
        <v>-820836.14050440863</v>
      </c>
      <c r="N47" s="321">
        <f>'1. RD2023'!P15-'2. RD rozdiel'!N101</f>
        <v>-285591</v>
      </c>
      <c r="O47" s="320">
        <f>'1. RD2023'!Q15-'2. RD rozdiel'!O101</f>
        <v>0</v>
      </c>
      <c r="P47" s="321">
        <f>'1. RD2023'!R15-'2. RD rozdiel'!P101</f>
        <v>604700</v>
      </c>
      <c r="Q47" s="854">
        <f>'1. RD2023'!S15-'2. RD rozdiel'!Q101</f>
        <v>-643200</v>
      </c>
      <c r="R47" s="320">
        <f>'1. RD2023'!T15-'2. RD rozdiel'!R101</f>
        <v>-1015886.1405044086</v>
      </c>
    </row>
    <row r="48" spans="1:24" ht="20.100000000000001" customHeight="1" thickBot="1">
      <c r="B48" s="319" t="s">
        <v>169</v>
      </c>
      <c r="C48" s="362">
        <f>'1. RD2023'!D16-'2. RD rozdiel'!C102</f>
        <v>-135693</v>
      </c>
      <c r="D48" s="320">
        <f>'1. RD2023'!E16-'2. RD rozdiel'!D102</f>
        <v>-35260</v>
      </c>
      <c r="E48" s="321">
        <f>'1. RD2023'!F16-'2. RD rozdiel'!E102</f>
        <v>0</v>
      </c>
      <c r="F48" s="320">
        <f>'1. RD2023'!G16-'2. RD rozdiel'!F102</f>
        <v>-25108</v>
      </c>
      <c r="G48" s="321">
        <f>'1. RD2023'!H16-'2. RD rozdiel'!G102</f>
        <v>-75325</v>
      </c>
      <c r="H48" s="854">
        <f>'1. RD2023'!I16-'2. RD rozdiel'!H102</f>
        <v>0</v>
      </c>
      <c r="I48" s="321">
        <f>'1. RD2023'!J16-'2. RD rozdiel'!I102</f>
        <v>0</v>
      </c>
      <c r="J48" s="320">
        <f>'1. RD2023'!K16-'2. RD rozdiel'!J102</f>
        <v>0</v>
      </c>
      <c r="K48" s="320">
        <f>'1. RD2023'!L16-'2. RD rozdiel'!K102</f>
        <v>0</v>
      </c>
      <c r="L48" s="321">
        <f>'1. RD2023'!M16-'2. RD rozdiel'!L102</f>
        <v>0</v>
      </c>
      <c r="M48" s="320">
        <f>'1. RD2023'!N16-'2. RD rozdiel'!M102</f>
        <v>-135693</v>
      </c>
      <c r="N48" s="321">
        <f>'1. RD2023'!P16-'2. RD rozdiel'!N102</f>
        <v>0</v>
      </c>
      <c r="O48" s="320">
        <f>'1. RD2023'!Q16-'2. RD rozdiel'!O102</f>
        <v>0</v>
      </c>
      <c r="P48" s="321">
        <f>'1. RD2023'!R16-'2. RD rozdiel'!P102</f>
        <v>0</v>
      </c>
      <c r="Q48" s="854">
        <f>'1. RD2023'!S16-'2. RD rozdiel'!Q102</f>
        <v>0</v>
      </c>
      <c r="R48" s="320">
        <f>'1. RD2023'!T16-'2. RD rozdiel'!R102</f>
        <v>-135693</v>
      </c>
      <c r="X48" s="753"/>
    </row>
    <row r="49" spans="1:18" s="282" customFormat="1" ht="30" customHeight="1" thickBot="1">
      <c r="A49" s="277"/>
      <c r="B49" s="390" t="s">
        <v>159</v>
      </c>
      <c r="C49" s="391">
        <f>'1. RD2023'!D19-'2. RD rozdiel'!C103</f>
        <v>0</v>
      </c>
      <c r="D49" s="325">
        <f>'1. RD2023'!E19-'2. RD rozdiel'!D103</f>
        <v>0</v>
      </c>
      <c r="E49" s="392">
        <f>'1. RD2023'!F19-'2. RD rozdiel'!E103</f>
        <v>0</v>
      </c>
      <c r="F49" s="325">
        <f>'1. RD2023'!G19-'2. RD rozdiel'!F103</f>
        <v>0</v>
      </c>
      <c r="G49" s="392">
        <f>'1. RD2023'!H19-'2. RD rozdiel'!G103</f>
        <v>0</v>
      </c>
      <c r="H49" s="325">
        <f>'1. RD2023'!I19-'2. RD rozdiel'!H103</f>
        <v>0</v>
      </c>
      <c r="I49" s="392">
        <f>'1. RD2023'!J19-'2. RD rozdiel'!I103</f>
        <v>0</v>
      </c>
      <c r="J49" s="325">
        <f>'1. RD2023'!K19-'2. RD rozdiel'!J103</f>
        <v>0</v>
      </c>
      <c r="K49" s="325">
        <f>'1. RD2023'!L19-'2. RD rozdiel'!K103</f>
        <v>0</v>
      </c>
      <c r="L49" s="392">
        <f>'1. RD2023'!M19-'2. RD rozdiel'!L103</f>
        <v>0</v>
      </c>
      <c r="M49" s="325">
        <f>'1. RD2023'!N19-'2. RD rozdiel'!M103</f>
        <v>0</v>
      </c>
      <c r="N49" s="392">
        <f>'1. RD2023'!P19-'2. RD rozdiel'!N103</f>
        <v>0</v>
      </c>
      <c r="O49" s="325">
        <f>'1. RD2023'!Q19-'2. RD rozdiel'!O103</f>
        <v>0</v>
      </c>
      <c r="P49" s="392">
        <f>'1. RD2023'!R19-'2. RD rozdiel'!P103</f>
        <v>0</v>
      </c>
      <c r="Q49" s="325">
        <f>'1. RD2023'!S19-'2. RD rozdiel'!Q103</f>
        <v>0</v>
      </c>
      <c r="R49" s="325">
        <f>'1. RD2023'!T19-'2. RD rozdiel'!R103</f>
        <v>0</v>
      </c>
    </row>
    <row r="50" spans="1:18" ht="30" customHeight="1">
      <c r="B50" s="326" t="s">
        <v>160</v>
      </c>
      <c r="C50" s="363">
        <f>'1. RD2023'!D20-'2. RD rozdiel'!C104</f>
        <v>267082</v>
      </c>
      <c r="D50" s="327">
        <f>'1. RD2023'!E20-'2. RD rozdiel'!D104</f>
        <v>97.622034000756685</v>
      </c>
      <c r="E50" s="328">
        <f>'1. RD2023'!F20-'2. RD rozdiel'!E104</f>
        <v>-6044.7346643728088</v>
      </c>
      <c r="F50" s="327">
        <f>'1. RD2023'!G20-'2. RD rozdiel'!F104</f>
        <v>17058.263745354256</v>
      </c>
      <c r="G50" s="328">
        <f>'1. RD2023'!H20-'2. RD rozdiel'!G104</f>
        <v>-18907.69701798039</v>
      </c>
      <c r="H50" s="327">
        <f>'1. RD2023'!I20-'2. RD rozdiel'!H104</f>
        <v>-13406.380615456554</v>
      </c>
      <c r="I50" s="328">
        <f>'1. RD2023'!J20-'2. RD rozdiel'!I104</f>
        <v>-11885.608049313538</v>
      </c>
      <c r="J50" s="327">
        <f>'1. RD2023'!K20-'2. RD rozdiel'!J104</f>
        <v>-17769.661312608689</v>
      </c>
      <c r="K50" s="327">
        <f>'1. RD2023'!L20-'2. RD rozdiel'!K104</f>
        <v>9847.2923248215448</v>
      </c>
      <c r="L50" s="328">
        <f>'1. RD2023'!M20-'2. RD rozdiel'!L104</f>
        <v>0</v>
      </c>
      <c r="M50" s="327">
        <f>'1. RD2023'!N20-'2. RD rozdiel'!M104</f>
        <v>-41010.903555555269</v>
      </c>
      <c r="N50" s="328">
        <f>'1. RD2023'!P20-'2. RD rozdiel'!N104</f>
        <v>0</v>
      </c>
      <c r="O50" s="327">
        <f>'1. RD2023'!Q20-'2. RD rozdiel'!O104</f>
        <v>210124.87999999989</v>
      </c>
      <c r="P50" s="328">
        <f>'1. RD2023'!R20-'2. RD rozdiel'!P104</f>
        <v>117967.05555555556</v>
      </c>
      <c r="Q50" s="327">
        <f>'1. RD2023'!S20-'2. RD rozdiel'!Q104</f>
        <v>-20000</v>
      </c>
      <c r="R50" s="327">
        <f>'1. RD2023'!T20-'2. RD rozdiel'!R104</f>
        <v>267081.03200000059</v>
      </c>
    </row>
    <row r="51" spans="1:18" ht="20.100000000000001" customHeight="1">
      <c r="B51" s="329" t="s">
        <v>161</v>
      </c>
      <c r="C51" s="364">
        <f>'1. RD2023'!D21-'2. RD rozdiel'!C105</f>
        <v>-7363</v>
      </c>
      <c r="D51" s="331">
        <f>'1. RD2023'!E21-'2. RD rozdiel'!D105</f>
        <v>-23149.835075746974</v>
      </c>
      <c r="E51" s="330">
        <f>'1. RD2023'!F21-'2. RD rozdiel'!E105</f>
        <v>-8742.7197461786891</v>
      </c>
      <c r="F51" s="331">
        <f>'1. RD2023'!G21-'2. RD rozdiel'!F105</f>
        <v>43395.972380462976</v>
      </c>
      <c r="G51" s="330">
        <f>'1. RD2023'!H21-'2. RD rozdiel'!G105</f>
        <v>0</v>
      </c>
      <c r="H51" s="855">
        <f>'1. RD2023'!I21-'2. RD rozdiel'!H105</f>
        <v>-9579.9173836819828</v>
      </c>
      <c r="I51" s="330">
        <f>'1. RD2023'!J21-'2. RD rozdiel'!I105</f>
        <v>2593.5915222127769</v>
      </c>
      <c r="J51" s="331">
        <f>'1. RD2023'!K21-'2. RD rozdiel'!J105</f>
        <v>-15997.091697068106</v>
      </c>
      <c r="K51" s="331">
        <f>'1. RD2023'!L21-'2. RD rozdiel'!K105</f>
        <v>4117</v>
      </c>
      <c r="L51" s="330">
        <f>'1. RD2023'!M21-'2. RD rozdiel'!L105</f>
        <v>0</v>
      </c>
      <c r="M51" s="331">
        <f>'1. RD2023'!N21-'2. RD rozdiel'!M105</f>
        <v>-7362.9999999999709</v>
      </c>
      <c r="N51" s="330">
        <f>'1. RD2023'!P21-'2. RD rozdiel'!N105</f>
        <v>0</v>
      </c>
      <c r="O51" s="331">
        <f>'1. RD2023'!Q21-'2. RD rozdiel'!O105</f>
        <v>0</v>
      </c>
      <c r="P51" s="330">
        <f>'1. RD2023'!R21-'2. RD rozdiel'!P105</f>
        <v>0</v>
      </c>
      <c r="Q51" s="855">
        <f>'1. RD2023'!S21-'2. RD rozdiel'!Q105</f>
        <v>0</v>
      </c>
      <c r="R51" s="331">
        <f>'1. RD2023'!T21-'2. RD rozdiel'!R105</f>
        <v>-7362.9999999999709</v>
      </c>
    </row>
    <row r="52" spans="1:18" ht="20.100000000000001" customHeight="1">
      <c r="B52" s="329" t="s">
        <v>162</v>
      </c>
      <c r="C52" s="364">
        <f>'1. RD2023'!D22-'2. RD rozdiel'!C106</f>
        <v>-51660</v>
      </c>
      <c r="D52" s="331">
        <f>'1. RD2023'!E22-'2. RD rozdiel'!D106</f>
        <v>17400.01951219514</v>
      </c>
      <c r="E52" s="330">
        <f>'1. RD2023'!F22-'2. RD rozdiel'!E106</f>
        <v>2610.4341463414603</v>
      </c>
      <c r="F52" s="331">
        <f>'1. RD2023'!G22-'2. RD rozdiel'!F106</f>
        <v>-18214.42439024389</v>
      </c>
      <c r="G52" s="330">
        <f>'1. RD2023'!H22-'2. RD rozdiel'!G106</f>
        <v>-13518.039024390251</v>
      </c>
      <c r="H52" s="855">
        <f>'1. RD2023'!I22-'2. RD rozdiel'!H106</f>
        <v>0</v>
      </c>
      <c r="I52" s="330">
        <f>'1. RD2023'!J22-'2. RD rozdiel'!I106</f>
        <v>-39387.936585365853</v>
      </c>
      <c r="J52" s="331">
        <f>'1. RD2023'!K22-'2. RD rozdiel'!J106</f>
        <v>-550.05365853657713</v>
      </c>
      <c r="K52" s="331">
        <f>'1. RD2023'!L22-'2. RD rozdiel'!K106</f>
        <v>0</v>
      </c>
      <c r="L52" s="330">
        <f>'1. RD2023'!M22-'2. RD rozdiel'!L106</f>
        <v>0</v>
      </c>
      <c r="M52" s="331">
        <f>'1. RD2023'!N22-'2. RD rozdiel'!M106</f>
        <v>-51660</v>
      </c>
      <c r="N52" s="330">
        <f>'1. RD2023'!P22-'2. RD rozdiel'!N106</f>
        <v>0</v>
      </c>
      <c r="O52" s="331">
        <f>'1. RD2023'!Q22-'2. RD rozdiel'!O106</f>
        <v>0</v>
      </c>
      <c r="P52" s="330">
        <f>'1. RD2023'!R22-'2. RD rozdiel'!P106</f>
        <v>0</v>
      </c>
      <c r="Q52" s="855">
        <f>'1. RD2023'!S22-'2. RD rozdiel'!Q106</f>
        <v>0</v>
      </c>
      <c r="R52" s="331">
        <f>'1. RD2023'!T22-'2. RD rozdiel'!R106</f>
        <v>-51660</v>
      </c>
    </row>
    <row r="53" spans="1:18" ht="20.100000000000001" customHeight="1">
      <c r="B53" s="329" t="s">
        <v>163</v>
      </c>
      <c r="C53" s="364">
        <f>'1. RD2023'!D23-'2. RD rozdiel'!C107</f>
        <v>-22150</v>
      </c>
      <c r="D53" s="331">
        <f>'1. RD2023'!E23-'2. RD rozdiel'!D107</f>
        <v>5847.4375975526054</v>
      </c>
      <c r="E53" s="330">
        <f>'1. RD2023'!F23-'2. RD rozdiel'!E107</f>
        <v>87.550935464401846</v>
      </c>
      <c r="F53" s="331">
        <f>'1. RD2023'!G23-'2. RD rozdiel'!F107</f>
        <v>-8123.2842448648298</v>
      </c>
      <c r="G53" s="330">
        <f>'1. RD2023'!H23-'2. RD rozdiel'!G107</f>
        <v>-5389.6579935901464</v>
      </c>
      <c r="H53" s="855">
        <f>'1. RD2023'!I23-'2. RD rozdiel'!H107</f>
        <v>-3826.4632317745709</v>
      </c>
      <c r="I53" s="330">
        <f>'1. RD2023'!J23-'2. RD rozdiel'!I107</f>
        <v>-14639.41498616054</v>
      </c>
      <c r="J53" s="331">
        <f>'1. RD2023'!K23-'2. RD rozdiel'!J107</f>
        <v>-1222.5159570040196</v>
      </c>
      <c r="K53" s="331">
        <f>'1. RD2023'!L23-'2. RD rozdiel'!K107</f>
        <v>5730.2923248215438</v>
      </c>
      <c r="L53" s="330">
        <f>'1. RD2023'!M23-'2. RD rozdiel'!L107</f>
        <v>0</v>
      </c>
      <c r="M53" s="331">
        <f>'1. RD2023'!N23-'2. RD rozdiel'!M107</f>
        <v>-21536.05555555562</v>
      </c>
      <c r="N53" s="330">
        <f>'1. RD2023'!P23-'2. RD rozdiel'!N107</f>
        <v>0</v>
      </c>
      <c r="O53" s="331">
        <f>'1. RD2023'!Q23-'2. RD rozdiel'!O107</f>
        <v>0</v>
      </c>
      <c r="P53" s="330">
        <f>'1. RD2023'!R23-'2. RD rozdiel'!P107</f>
        <v>-614.94444444444343</v>
      </c>
      <c r="Q53" s="855">
        <f>'1. RD2023'!S23-'2. RD rozdiel'!Q107</f>
        <v>0</v>
      </c>
      <c r="R53" s="331">
        <f>'1. RD2023'!T23-'2. RD rozdiel'!R107</f>
        <v>-22151.000000000058</v>
      </c>
    </row>
    <row r="54" spans="1:18" ht="30" customHeight="1">
      <c r="B54" s="332" t="s">
        <v>164</v>
      </c>
      <c r="C54" s="364">
        <f>'1. RD2023'!D24-'2. RD rozdiel'!C108</f>
        <v>348255</v>
      </c>
      <c r="D54" s="331">
        <f>'1. RD2023'!E24-'2. RD rozdiel'!D108</f>
        <v>0</v>
      </c>
      <c r="E54" s="330">
        <f>'1. RD2023'!F24-'2. RD rozdiel'!E108</f>
        <v>0</v>
      </c>
      <c r="F54" s="331">
        <f>'1. RD2023'!G24-'2. RD rozdiel'!F108</f>
        <v>0</v>
      </c>
      <c r="G54" s="330">
        <f>'1. RD2023'!H24-'2. RD rozdiel'!G108</f>
        <v>0</v>
      </c>
      <c r="H54" s="855">
        <f>'1. RD2023'!I24-'2. RD rozdiel'!H108</f>
        <v>0</v>
      </c>
      <c r="I54" s="330">
        <f>'1. RD2023'!J24-'2. RD rozdiel'!I108</f>
        <v>39548.152000000002</v>
      </c>
      <c r="J54" s="331">
        <f>'1. RD2023'!K24-'2. RD rozdiel'!J108</f>
        <v>0</v>
      </c>
      <c r="K54" s="331">
        <f>'1. RD2023'!L24-'2. RD rozdiel'!K108</f>
        <v>0</v>
      </c>
      <c r="L54" s="330">
        <f>'1. RD2023'!M24-'2. RD rozdiel'!L108</f>
        <v>0</v>
      </c>
      <c r="M54" s="331">
        <f>'1. RD2023'!N24-'2. RD rozdiel'!M108</f>
        <v>39548.152000000002</v>
      </c>
      <c r="N54" s="330">
        <f>'1. RD2023'!P24-'2. RD rozdiel'!N108</f>
        <v>0</v>
      </c>
      <c r="O54" s="331">
        <f>'1. RD2023'!Q24-'2. RD rozdiel'!O108</f>
        <v>210124.87999999989</v>
      </c>
      <c r="P54" s="330">
        <f>'1. RD2023'!R24-'2. RD rozdiel'!P108</f>
        <v>118582</v>
      </c>
      <c r="Q54" s="855">
        <f>'1. RD2023'!S24-'2. RD rozdiel'!Q108</f>
        <v>-20000</v>
      </c>
      <c r="R54" s="331">
        <f>'1. RD2023'!T24-'2. RD rozdiel'!R108</f>
        <v>348255.03199999966</v>
      </c>
    </row>
    <row r="55" spans="1:18" ht="20.100000000000001" customHeight="1">
      <c r="B55" s="329" t="s">
        <v>165</v>
      </c>
      <c r="C55" s="364">
        <f>'1. RD2023'!D25-'2. RD rozdiel'!C109</f>
        <v>-96747</v>
      </c>
      <c r="D55" s="331">
        <f>'1. RD2023'!E25-'2. RD rozdiel'!D109</f>
        <v>0</v>
      </c>
      <c r="E55" s="330">
        <f>'1. RD2023'!F25-'2. RD rozdiel'!E109</f>
        <v>0</v>
      </c>
      <c r="F55" s="331">
        <f>'1. RD2023'!G25-'2. RD rozdiel'!F109</f>
        <v>0</v>
      </c>
      <c r="G55" s="330">
        <f>'1. RD2023'!H25-'2. RD rozdiel'!G109</f>
        <v>0</v>
      </c>
      <c r="H55" s="855">
        <f>'1. RD2023'!I25-'2. RD rozdiel'!H109</f>
        <v>0</v>
      </c>
      <c r="I55" s="330">
        <f>'1. RD2023'!J25-'2. RD rozdiel'!I109</f>
        <v>-21978</v>
      </c>
      <c r="J55" s="331">
        <f>'1. RD2023'!K25-'2. RD rozdiel'!J109</f>
        <v>0</v>
      </c>
      <c r="K55" s="331">
        <f>'1. RD2023'!L25-'2. RD rozdiel'!K109</f>
        <v>0</v>
      </c>
      <c r="L55" s="330">
        <f>'1. RD2023'!M25-'2. RD rozdiel'!L109</f>
        <v>0</v>
      </c>
      <c r="M55" s="331">
        <f>'1. RD2023'!N25-'2. RD rozdiel'!M109</f>
        <v>-21978</v>
      </c>
      <c r="N55" s="330">
        <f>'1. RD2023'!P25-'2. RD rozdiel'!N109</f>
        <v>0</v>
      </c>
      <c r="O55" s="331">
        <f>'1. RD2023'!Q25-'2. RD rozdiel'!O109</f>
        <v>-74769</v>
      </c>
      <c r="P55" s="330">
        <f>'1. RD2023'!R25-'2. RD rozdiel'!P109</f>
        <v>0</v>
      </c>
      <c r="Q55" s="855">
        <f>'1. RD2023'!S25-'2. RD rozdiel'!Q109</f>
        <v>0</v>
      </c>
      <c r="R55" s="331">
        <f>'1. RD2023'!T25-'2. RD rozdiel'!R109</f>
        <v>-96747</v>
      </c>
    </row>
    <row r="56" spans="1:18" ht="20.100000000000001" customHeight="1">
      <c r="B56" s="329" t="s">
        <v>166</v>
      </c>
      <c r="C56" s="364">
        <f>'1. RD2023'!D26-'2. RD rozdiel'!C110</f>
        <v>-34055</v>
      </c>
      <c r="D56" s="331">
        <f>'1. RD2023'!E26-'2. RD rozdiel'!D110</f>
        <v>0</v>
      </c>
      <c r="E56" s="330">
        <f>'1. RD2023'!F26-'2. RD rozdiel'!E110</f>
        <v>0</v>
      </c>
      <c r="F56" s="331">
        <f>'1. RD2023'!G26-'2. RD rozdiel'!F110</f>
        <v>0</v>
      </c>
      <c r="G56" s="330">
        <f>'1. RD2023'!H26-'2. RD rozdiel'!G110</f>
        <v>0</v>
      </c>
      <c r="H56" s="855">
        <f>'1. RD2023'!I26-'2. RD rozdiel'!H110</f>
        <v>0</v>
      </c>
      <c r="I56" s="330">
        <f>'1. RD2023'!J26-'2. RD rozdiel'!I110</f>
        <v>-7735.8479999999981</v>
      </c>
      <c r="J56" s="331">
        <f>'1. RD2023'!K26-'2. RD rozdiel'!J110</f>
        <v>0</v>
      </c>
      <c r="K56" s="331">
        <f>'1. RD2023'!L26-'2. RD rozdiel'!K110</f>
        <v>0</v>
      </c>
      <c r="L56" s="330">
        <f>'1. RD2023'!M26-'2. RD rozdiel'!L110</f>
        <v>0</v>
      </c>
      <c r="M56" s="331">
        <f>'1. RD2023'!N26-'2. RD rozdiel'!M110</f>
        <v>-7735.8479999999981</v>
      </c>
      <c r="N56" s="330">
        <f>'1. RD2023'!P26-'2. RD rozdiel'!N110</f>
        <v>0</v>
      </c>
      <c r="O56" s="331">
        <f>'1. RD2023'!Q26-'2. RD rozdiel'!O110</f>
        <v>-26319.119999999995</v>
      </c>
      <c r="P56" s="330">
        <f>'1. RD2023'!R26-'2. RD rozdiel'!P110</f>
        <v>0</v>
      </c>
      <c r="Q56" s="855">
        <f>'1. RD2023'!S26-'2. RD rozdiel'!Q110</f>
        <v>0</v>
      </c>
      <c r="R56" s="331">
        <f>'1. RD2023'!T26-'2. RD rozdiel'!R110</f>
        <v>-34054.967999999993</v>
      </c>
    </row>
    <row r="57" spans="1:18" ht="20.100000000000001" customHeight="1">
      <c r="B57" s="329" t="s">
        <v>203</v>
      </c>
      <c r="C57" s="364">
        <f>'1. RD2023'!D28-'2. RD rozdiel'!C111</f>
        <v>215392</v>
      </c>
      <c r="D57" s="331">
        <f>'1. RD2023'!E28-'2. RD rozdiel'!D111</f>
        <v>0</v>
      </c>
      <c r="E57" s="330">
        <f>'1. RD2023'!F28-'2. RD rozdiel'!E111</f>
        <v>0</v>
      </c>
      <c r="F57" s="331">
        <f>'1. RD2023'!G28-'2. RD rozdiel'!F111</f>
        <v>0</v>
      </c>
      <c r="G57" s="330">
        <f>'1. RD2023'!H28-'2. RD rozdiel'!G111</f>
        <v>0</v>
      </c>
      <c r="H57" s="855">
        <f>'1. RD2023'!I28-'2. RD rozdiel'!H111</f>
        <v>0</v>
      </c>
      <c r="I57" s="330">
        <f>'1. RD2023'!J28-'2. RD rozdiel'!I111</f>
        <v>37262</v>
      </c>
      <c r="J57" s="331">
        <f>'1. RD2023'!K28-'2. RD rozdiel'!J111</f>
        <v>0</v>
      </c>
      <c r="K57" s="331">
        <f>'1. RD2023'!L28-'2. RD rozdiel'!K111</f>
        <v>0</v>
      </c>
      <c r="L57" s="330">
        <f>'1. RD2023'!M28-'2. RD rozdiel'!L111</f>
        <v>0</v>
      </c>
      <c r="M57" s="331">
        <f>'1. RD2023'!N28-'2. RD rozdiel'!M111</f>
        <v>37262</v>
      </c>
      <c r="N57" s="330">
        <f>'1. RD2023'!P28-'2. RD rozdiel'!N111</f>
        <v>0</v>
      </c>
      <c r="O57" s="331">
        <f>'1. RD2023'!Q28-'2. RD rozdiel'!O111</f>
        <v>178130</v>
      </c>
      <c r="P57" s="330">
        <f>'1. RD2023'!R28-'2. RD rozdiel'!P111</f>
        <v>0</v>
      </c>
      <c r="Q57" s="855">
        <f>'1. RD2023'!S28-'2. RD rozdiel'!Q111</f>
        <v>0</v>
      </c>
      <c r="R57" s="331">
        <f>'1. RD2023'!T28-'2. RD rozdiel'!R111</f>
        <v>215392</v>
      </c>
    </row>
    <row r="58" spans="1:18" ht="20.100000000000001" customHeight="1">
      <c r="B58" s="329" t="s">
        <v>167</v>
      </c>
      <c r="C58" s="364">
        <f>'1. RD2023'!D29-'2. RD rozdiel'!C112</f>
        <v>165083</v>
      </c>
      <c r="D58" s="331">
        <f>'1. RD2023'!E29-'2. RD rozdiel'!D112</f>
        <v>0</v>
      </c>
      <c r="E58" s="330">
        <f>'1. RD2023'!F29-'2. RD rozdiel'!E112</f>
        <v>0</v>
      </c>
      <c r="F58" s="331">
        <f>'1. RD2023'!G29-'2. RD rozdiel'!F112</f>
        <v>0</v>
      </c>
      <c r="G58" s="330">
        <f>'1. RD2023'!H29-'2. RD rozdiel'!G112</f>
        <v>0</v>
      </c>
      <c r="H58" s="855">
        <f>'1. RD2023'!I29-'2. RD rozdiel'!H112</f>
        <v>0</v>
      </c>
      <c r="I58" s="330">
        <f>'1. RD2023'!J29-'2. RD rozdiel'!I112</f>
        <v>32000</v>
      </c>
      <c r="J58" s="331">
        <f>'1. RD2023'!K29-'2. RD rozdiel'!J112</f>
        <v>0</v>
      </c>
      <c r="K58" s="331">
        <f>'1. RD2023'!L29-'2. RD rozdiel'!K112</f>
        <v>0</v>
      </c>
      <c r="L58" s="330">
        <f>'1. RD2023'!M29-'2. RD rozdiel'!L112</f>
        <v>0</v>
      </c>
      <c r="M58" s="331">
        <f>'1. RD2023'!N29-'2. RD rozdiel'!M112</f>
        <v>32000</v>
      </c>
      <c r="N58" s="330">
        <f>'1. RD2023'!P29-'2. RD rozdiel'!N112</f>
        <v>0</v>
      </c>
      <c r="O58" s="331">
        <f>'1. RD2023'!Q29-'2. RD rozdiel'!O112</f>
        <v>133083</v>
      </c>
      <c r="P58" s="330">
        <f>'1. RD2023'!R29-'2. RD rozdiel'!P112</f>
        <v>0</v>
      </c>
      <c r="Q58" s="855">
        <f>'1. RD2023'!S29-'2. RD rozdiel'!Q112</f>
        <v>0</v>
      </c>
      <c r="R58" s="331">
        <f>'1. RD2023'!T29-'2. RD rozdiel'!R112</f>
        <v>165083</v>
      </c>
    </row>
    <row r="59" spans="1:18" ht="20.100000000000001" customHeight="1" thickBot="1">
      <c r="B59" s="333" t="s">
        <v>168</v>
      </c>
      <c r="C59" s="365">
        <f>'1. RD2023'!D30-'2. RD rozdiel'!C113</f>
        <v>98582</v>
      </c>
      <c r="D59" s="335">
        <f>'1. RD2023'!E30-'2. RD rozdiel'!D113</f>
        <v>0</v>
      </c>
      <c r="E59" s="336">
        <f>'1. RD2023'!F30-'2. RD rozdiel'!E113</f>
        <v>0</v>
      </c>
      <c r="F59" s="335">
        <f>'1. RD2023'!G30-'2. RD rozdiel'!F113</f>
        <v>0</v>
      </c>
      <c r="G59" s="334">
        <f>'1. RD2023'!H30-'2. RD rozdiel'!G113</f>
        <v>0</v>
      </c>
      <c r="H59" s="335">
        <f>'1. RD2023'!I30-'2. RD rozdiel'!H113</f>
        <v>0</v>
      </c>
      <c r="I59" s="334">
        <f>'1. RD2023'!J30-'2. RD rozdiel'!I113</f>
        <v>0</v>
      </c>
      <c r="J59" s="335">
        <f>'1. RD2023'!K30-'2. RD rozdiel'!J113</f>
        <v>0</v>
      </c>
      <c r="K59" s="335">
        <f>'1. RD2023'!L30-'2. RD rozdiel'!K113</f>
        <v>0</v>
      </c>
      <c r="L59" s="334">
        <f>'1. RD2023'!M30-'2. RD rozdiel'!L113</f>
        <v>0</v>
      </c>
      <c r="M59" s="335">
        <f>'1. RD2023'!N30-'2. RD rozdiel'!M113</f>
        <v>0</v>
      </c>
      <c r="N59" s="334">
        <f>'1. RD2023'!P30-'2. RD rozdiel'!N113</f>
        <v>0</v>
      </c>
      <c r="O59" s="335">
        <f>'1. RD2023'!Q30-'2. RD rozdiel'!O113</f>
        <v>0</v>
      </c>
      <c r="P59" s="334">
        <f>'1. RD2023'!R30-'2. RD rozdiel'!P113</f>
        <v>118582</v>
      </c>
      <c r="Q59" s="335">
        <f>'1. RD2023'!S30-'2. RD rozdiel'!Q113</f>
        <v>-20000</v>
      </c>
      <c r="R59" s="335">
        <f>'1. RD2023'!T30-'2. RD rozdiel'!R113</f>
        <v>98582</v>
      </c>
    </row>
    <row r="60" spans="1:18" ht="13.15" customHeight="1"/>
    <row r="61" spans="1:18" ht="13.15" customHeight="1"/>
    <row r="62" spans="1:18" ht="13.15" customHeight="1" thickBot="1"/>
    <row r="63" spans="1:18" ht="47.85" customHeight="1" thickBot="1">
      <c r="B63" s="1393" t="s">
        <v>458</v>
      </c>
      <c r="C63" s="1394"/>
      <c r="D63" s="1394"/>
      <c r="E63" s="1394"/>
      <c r="F63" s="1394"/>
      <c r="G63" s="1394"/>
      <c r="H63" s="1394"/>
      <c r="I63" s="1394"/>
      <c r="J63" s="1394"/>
      <c r="K63" s="1394"/>
      <c r="L63" s="1394"/>
      <c r="M63" s="1394"/>
      <c r="N63" s="1394"/>
      <c r="O63" s="1394"/>
      <c r="P63" s="1394"/>
      <c r="Q63" s="1394"/>
      <c r="R63" s="1395"/>
    </row>
    <row r="64" spans="1:18" ht="13.15" customHeight="1" thickBot="1">
      <c r="A64" s="283"/>
      <c r="B64" s="284"/>
      <c r="C64" s="285"/>
      <c r="D64" s="286"/>
      <c r="E64" s="286"/>
      <c r="F64" s="286"/>
      <c r="G64" s="286"/>
      <c r="H64" s="286"/>
      <c r="I64" s="286"/>
      <c r="J64" s="286"/>
      <c r="K64" s="286"/>
      <c r="L64" s="286"/>
      <c r="M64" s="287"/>
      <c r="N64" s="286"/>
      <c r="O64" s="286"/>
      <c r="P64" s="288"/>
      <c r="Q64" s="288"/>
      <c r="R64" s="288"/>
    </row>
    <row r="65" spans="2:25" ht="38.25" thickBot="1">
      <c r="B65" s="297" t="s">
        <v>147</v>
      </c>
      <c r="C65" s="355" t="s">
        <v>148</v>
      </c>
      <c r="D65" s="298" t="s">
        <v>60</v>
      </c>
      <c r="E65" s="298" t="s">
        <v>61</v>
      </c>
      <c r="F65" s="298" t="s">
        <v>57</v>
      </c>
      <c r="G65" s="298" t="s">
        <v>58</v>
      </c>
      <c r="H65" s="298" t="s">
        <v>56</v>
      </c>
      <c r="I65" s="299" t="s">
        <v>62</v>
      </c>
      <c r="J65" s="298" t="s">
        <v>59</v>
      </c>
      <c r="K65" s="300" t="s">
        <v>149</v>
      </c>
      <c r="L65" s="298" t="s">
        <v>146</v>
      </c>
      <c r="M65" s="796" t="s">
        <v>185</v>
      </c>
      <c r="N65" s="300" t="s">
        <v>251</v>
      </c>
      <c r="O65" s="301" t="s">
        <v>150</v>
      </c>
      <c r="P65" s="302" t="s">
        <v>276</v>
      </c>
      <c r="Q65" s="302" t="s">
        <v>292</v>
      </c>
      <c r="R65" s="302" t="s">
        <v>16</v>
      </c>
    </row>
    <row r="66" spans="2:25" ht="13.15" customHeight="1" thickBot="1">
      <c r="B66" s="291"/>
      <c r="C66" s="356"/>
      <c r="D66" s="293"/>
      <c r="E66" s="293"/>
      <c r="F66" s="293"/>
      <c r="G66" s="293"/>
      <c r="H66" s="292"/>
      <c r="I66" s="293"/>
      <c r="J66" s="293"/>
      <c r="K66" s="293"/>
      <c r="L66" s="293"/>
      <c r="M66" s="294"/>
      <c r="N66" s="293"/>
      <c r="O66" s="293"/>
      <c r="P66" s="295"/>
      <c r="Q66" s="295"/>
      <c r="R66" s="295"/>
    </row>
    <row r="67" spans="2:25" ht="30" customHeight="1" thickBot="1">
      <c r="B67" s="303" t="s">
        <v>154</v>
      </c>
      <c r="C67" s="357">
        <v>66742670</v>
      </c>
      <c r="D67" s="304">
        <v>10947018.61820676</v>
      </c>
      <c r="E67" s="305">
        <v>4176540.5341194086</v>
      </c>
      <c r="F67" s="304">
        <v>13310799.842018982</v>
      </c>
      <c r="G67" s="305">
        <v>11618594.53459472</v>
      </c>
      <c r="H67" s="304">
        <v>4026658.2088327184</v>
      </c>
      <c r="I67" s="305">
        <v>7973811.5750088906</v>
      </c>
      <c r="J67" s="304">
        <v>3874077.3474186421</v>
      </c>
      <c r="K67" s="304">
        <v>1055727.3401766885</v>
      </c>
      <c r="L67" s="305">
        <v>218792.40192515485</v>
      </c>
      <c r="M67" s="304">
        <v>57202020.402301975</v>
      </c>
      <c r="N67" s="305">
        <v>3871897.0043646982</v>
      </c>
      <c r="O67" s="304">
        <v>2949859.88</v>
      </c>
      <c r="P67" s="305">
        <v>1790838.6813333333</v>
      </c>
      <c r="Q67" s="304">
        <v>928054</v>
      </c>
      <c r="R67" s="304">
        <v>66742669.968000002</v>
      </c>
    </row>
    <row r="68" spans="2:25" ht="30" customHeight="1">
      <c r="B68" s="306" t="s">
        <v>155</v>
      </c>
      <c r="C68" s="358">
        <v>36470940</v>
      </c>
      <c r="D68" s="307">
        <v>6511844.7850407111</v>
      </c>
      <c r="E68" s="308">
        <v>2495423.5148219066</v>
      </c>
      <c r="F68" s="307">
        <v>6326973.9598269733</v>
      </c>
      <c r="G68" s="308">
        <v>6218968.9291315768</v>
      </c>
      <c r="H68" s="307">
        <v>2903109.4757151827</v>
      </c>
      <c r="I68" s="308">
        <v>4860404.101950733</v>
      </c>
      <c r="J68" s="307">
        <v>2926333.4158395948</v>
      </c>
      <c r="K68" s="307">
        <v>459629.82556932844</v>
      </c>
      <c r="L68" s="308">
        <v>82556.631173697926</v>
      </c>
      <c r="M68" s="307">
        <v>32785244.639069706</v>
      </c>
      <c r="N68" s="308">
        <v>2676315.680930295</v>
      </c>
      <c r="O68" s="307">
        <v>0</v>
      </c>
      <c r="P68" s="308">
        <v>1009379.848</v>
      </c>
      <c r="Q68" s="307">
        <v>0</v>
      </c>
      <c r="R68" s="307">
        <v>36470940.168000005</v>
      </c>
      <c r="Y68" s="753"/>
    </row>
    <row r="69" spans="2:25" ht="20.100000000000001" customHeight="1">
      <c r="B69" s="309" t="s">
        <v>156</v>
      </c>
      <c r="C69" s="359">
        <v>22562759</v>
      </c>
      <c r="D69" s="311">
        <v>4208353.3818949945</v>
      </c>
      <c r="E69" s="310">
        <v>1572598.5934661736</v>
      </c>
      <c r="F69" s="311">
        <v>4070233.1825982481</v>
      </c>
      <c r="G69" s="310">
        <v>4124650.9260688974</v>
      </c>
      <c r="H69" s="853">
        <v>1865875.5554907615</v>
      </c>
      <c r="I69" s="310">
        <v>3120498.1370860855</v>
      </c>
      <c r="J69" s="311">
        <v>1818012.8515011135</v>
      </c>
      <c r="K69" s="311">
        <v>296600.74309810536</v>
      </c>
      <c r="L69" s="310">
        <v>60759.628795620774</v>
      </c>
      <c r="M69" s="311">
        <v>21137583.000000004</v>
      </c>
      <c r="N69" s="310">
        <v>1368952</v>
      </c>
      <c r="O69" s="311">
        <v>0</v>
      </c>
      <c r="P69" s="310">
        <v>56224</v>
      </c>
      <c r="Q69" s="853">
        <v>0</v>
      </c>
      <c r="R69" s="311">
        <v>22562759.000000004</v>
      </c>
    </row>
    <row r="70" spans="2:25" ht="20.100000000000001" customHeight="1">
      <c r="B70" s="312" t="s">
        <v>171</v>
      </c>
      <c r="C70" s="359">
        <v>7942091</v>
      </c>
      <c r="D70" s="311">
        <v>1481340.3904270381</v>
      </c>
      <c r="E70" s="310">
        <v>553554.70490009303</v>
      </c>
      <c r="F70" s="311">
        <v>1432722.0802745833</v>
      </c>
      <c r="G70" s="310">
        <v>1451877.1259762517</v>
      </c>
      <c r="H70" s="853">
        <v>656788.19553274801</v>
      </c>
      <c r="I70" s="310">
        <v>1098415.3442543021</v>
      </c>
      <c r="J70" s="311">
        <v>639940.52372839197</v>
      </c>
      <c r="K70" s="311">
        <v>104403.46157053308</v>
      </c>
      <c r="L70" s="310">
        <v>21387.38933605851</v>
      </c>
      <c r="M70" s="311">
        <v>7440429.2159999991</v>
      </c>
      <c r="N70" s="310">
        <v>481871.10399999999</v>
      </c>
      <c r="O70" s="311">
        <v>0</v>
      </c>
      <c r="P70" s="310">
        <v>19790.847999999998</v>
      </c>
      <c r="Q70" s="853">
        <v>0</v>
      </c>
      <c r="R70" s="311">
        <v>7942091.1679999996</v>
      </c>
    </row>
    <row r="71" spans="2:25" ht="20.100000000000001" customHeight="1" thickBot="1">
      <c r="B71" s="313" t="s">
        <v>170</v>
      </c>
      <c r="C71" s="359">
        <v>5761770</v>
      </c>
      <c r="D71" s="311">
        <v>822151.0127186781</v>
      </c>
      <c r="E71" s="310">
        <v>325270.21645563975</v>
      </c>
      <c r="F71" s="311">
        <v>824018.6969541416</v>
      </c>
      <c r="G71" s="310">
        <v>642440.87708642846</v>
      </c>
      <c r="H71" s="853">
        <v>380445.72469167324</v>
      </c>
      <c r="I71" s="310">
        <v>641490.6206103455</v>
      </c>
      <c r="J71" s="311">
        <v>468380.04061008949</v>
      </c>
      <c r="K71" s="311">
        <v>58625.620900690046</v>
      </c>
      <c r="L71" s="310">
        <v>409.61304201864459</v>
      </c>
      <c r="M71" s="311">
        <v>4163232.4230697053</v>
      </c>
      <c r="N71" s="310">
        <v>725492.57693029498</v>
      </c>
      <c r="O71" s="311"/>
      <c r="P71" s="314">
        <v>873045</v>
      </c>
      <c r="Q71" s="315"/>
      <c r="R71" s="311">
        <v>5761770</v>
      </c>
    </row>
    <row r="72" spans="2:25" ht="20.100000000000001" customHeight="1" thickBot="1">
      <c r="B72" s="312" t="s">
        <v>169</v>
      </c>
      <c r="C72" s="359">
        <v>204320</v>
      </c>
      <c r="D72" s="311">
        <v>0</v>
      </c>
      <c r="E72" s="310">
        <v>44000</v>
      </c>
      <c r="F72" s="311">
        <v>0</v>
      </c>
      <c r="G72" s="310">
        <v>0</v>
      </c>
      <c r="H72" s="853">
        <v>0</v>
      </c>
      <c r="I72" s="310">
        <v>0</v>
      </c>
      <c r="J72" s="311">
        <v>0</v>
      </c>
      <c r="K72" s="311">
        <v>0</v>
      </c>
      <c r="L72" s="310">
        <v>0</v>
      </c>
      <c r="M72" s="311">
        <v>44000</v>
      </c>
      <c r="N72" s="310">
        <v>100000</v>
      </c>
      <c r="O72" s="311">
        <v>0</v>
      </c>
      <c r="P72" s="310">
        <v>60320</v>
      </c>
      <c r="Q72" s="853"/>
      <c r="R72" s="311">
        <v>204320</v>
      </c>
    </row>
    <row r="73" spans="2:25" ht="30" customHeight="1">
      <c r="B73" s="316" t="s">
        <v>157</v>
      </c>
      <c r="C73" s="360">
        <v>24583934</v>
      </c>
      <c r="D73" s="317">
        <v>4037635.1647665063</v>
      </c>
      <c r="E73" s="318">
        <v>1538996.1433525882</v>
      </c>
      <c r="F73" s="317">
        <v>6520399.3912201598</v>
      </c>
      <c r="G73" s="318">
        <v>5138124.0762198158</v>
      </c>
      <c r="H73" s="317">
        <v>1060808.3461009075</v>
      </c>
      <c r="I73" s="318">
        <v>2085681.0224824867</v>
      </c>
      <c r="J73" s="317">
        <v>698536.584096784</v>
      </c>
      <c r="K73" s="317">
        <v>587762.17757488997</v>
      </c>
      <c r="L73" s="318">
        <v>136235.7707514569</v>
      </c>
      <c r="M73" s="317">
        <v>21804178.676565599</v>
      </c>
      <c r="N73" s="318">
        <v>1195581.3234344029</v>
      </c>
      <c r="O73" s="317">
        <v>0</v>
      </c>
      <c r="P73" s="318">
        <v>652120</v>
      </c>
      <c r="Q73" s="317">
        <v>932054.22</v>
      </c>
      <c r="R73" s="317">
        <v>24583934</v>
      </c>
      <c r="S73" s="277">
        <v>25292395</v>
      </c>
    </row>
    <row r="74" spans="2:25" ht="20.100000000000001" customHeight="1">
      <c r="B74" s="319" t="s">
        <v>158</v>
      </c>
      <c r="C74" s="361">
        <v>22560810</v>
      </c>
      <c r="D74" s="320">
        <v>3989503.1647665063</v>
      </c>
      <c r="E74" s="321">
        <v>1538996.1433525882</v>
      </c>
      <c r="F74" s="320">
        <v>4929334.3912201598</v>
      </c>
      <c r="G74" s="321">
        <v>4815701.0762198158</v>
      </c>
      <c r="H74" s="854">
        <v>1060808.3461009075</v>
      </c>
      <c r="I74" s="321">
        <v>2085681.0224824867</v>
      </c>
      <c r="J74" s="320">
        <v>698536.584096784</v>
      </c>
      <c r="K74" s="320">
        <v>526258.17757488997</v>
      </c>
      <c r="L74" s="321">
        <v>136235.7707514569</v>
      </c>
      <c r="M74" s="320">
        <v>19781054.676565599</v>
      </c>
      <c r="N74" s="321">
        <v>1195581.3234344029</v>
      </c>
      <c r="O74" s="320">
        <v>0</v>
      </c>
      <c r="P74" s="321">
        <v>652120</v>
      </c>
      <c r="Q74" s="854">
        <v>932054.22</v>
      </c>
      <c r="R74" s="320">
        <v>22560810</v>
      </c>
      <c r="S74" s="277">
        <v>25131702</v>
      </c>
    </row>
    <row r="75" spans="2:25" ht="20.100000000000001" customHeight="1" thickBot="1">
      <c r="B75" s="319" t="s">
        <v>169</v>
      </c>
      <c r="C75" s="362">
        <v>2023124</v>
      </c>
      <c r="D75" s="320">
        <v>48132</v>
      </c>
      <c r="E75" s="321">
        <v>0</v>
      </c>
      <c r="F75" s="320">
        <v>1591065</v>
      </c>
      <c r="G75" s="321">
        <v>322423</v>
      </c>
      <c r="H75" s="854">
        <v>0</v>
      </c>
      <c r="I75" s="321">
        <v>0</v>
      </c>
      <c r="J75" s="320">
        <v>0</v>
      </c>
      <c r="K75" s="320">
        <v>61504</v>
      </c>
      <c r="L75" s="321">
        <v>0</v>
      </c>
      <c r="M75" s="320">
        <v>2023124</v>
      </c>
      <c r="N75" s="321">
        <v>0</v>
      </c>
      <c r="O75" s="320">
        <v>0</v>
      </c>
      <c r="P75" s="321">
        <v>0</v>
      </c>
      <c r="Q75" s="854">
        <v>0</v>
      </c>
      <c r="R75" s="320">
        <v>2023124</v>
      </c>
      <c r="S75" s="277">
        <v>160693</v>
      </c>
    </row>
    <row r="76" spans="2:25" ht="30" customHeight="1" thickBot="1">
      <c r="B76" s="322" t="s">
        <v>159</v>
      </c>
      <c r="C76" s="388">
        <v>0</v>
      </c>
      <c r="D76" s="324"/>
      <c r="E76" s="323"/>
      <c r="F76" s="324"/>
      <c r="G76" s="323"/>
      <c r="H76" s="324"/>
      <c r="I76" s="323"/>
      <c r="J76" s="324"/>
      <c r="K76" s="324"/>
      <c r="L76" s="323"/>
      <c r="M76" s="325"/>
      <c r="N76" s="323"/>
      <c r="O76" s="324"/>
      <c r="P76" s="323"/>
      <c r="Q76" s="324"/>
      <c r="R76" s="325"/>
    </row>
    <row r="77" spans="2:25" ht="30" customHeight="1">
      <c r="B77" s="326" t="s">
        <v>160</v>
      </c>
      <c r="C77" s="363">
        <v>5691796</v>
      </c>
      <c r="D77" s="327">
        <v>397538.66839954333</v>
      </c>
      <c r="E77" s="328">
        <v>142120.87594491401</v>
      </c>
      <c r="F77" s="327">
        <v>463426.49097184977</v>
      </c>
      <c r="G77" s="328">
        <v>261501.52924332683</v>
      </c>
      <c r="H77" s="327">
        <v>62740.38701662801</v>
      </c>
      <c r="I77" s="328">
        <v>1027726.4505756712</v>
      </c>
      <c r="J77" s="327">
        <v>249207.34748226337</v>
      </c>
      <c r="K77" s="327">
        <v>8335.3370324702009</v>
      </c>
      <c r="L77" s="328">
        <v>0</v>
      </c>
      <c r="M77" s="327">
        <v>2612597.0866666669</v>
      </c>
      <c r="N77" s="328">
        <v>0</v>
      </c>
      <c r="O77" s="327">
        <v>2949859.88</v>
      </c>
      <c r="P77" s="328">
        <v>129338.83333333333</v>
      </c>
      <c r="Q77" s="327">
        <v>0</v>
      </c>
      <c r="R77" s="327">
        <v>5691795.7999999998</v>
      </c>
    </row>
    <row r="78" spans="2:25" ht="20.100000000000001" customHeight="1">
      <c r="B78" s="329" t="s">
        <v>161</v>
      </c>
      <c r="C78" s="364">
        <v>228818</v>
      </c>
      <c r="D78" s="331">
        <v>36039.871336296492</v>
      </c>
      <c r="E78" s="330">
        <v>2049.109675483387</v>
      </c>
      <c r="F78" s="331">
        <v>50527.042376356243</v>
      </c>
      <c r="G78" s="330">
        <v>32033.642080922004</v>
      </c>
      <c r="H78" s="855">
        <v>23833.529306931214</v>
      </c>
      <c r="I78" s="330">
        <v>37270.733134441427</v>
      </c>
      <c r="J78" s="331">
        <v>47064.07208956925</v>
      </c>
      <c r="K78" s="331">
        <v>0</v>
      </c>
      <c r="L78" s="330">
        <v>0</v>
      </c>
      <c r="M78" s="331">
        <v>228818</v>
      </c>
      <c r="N78" s="330"/>
      <c r="O78" s="331"/>
      <c r="P78" s="330"/>
      <c r="Q78" s="855"/>
      <c r="R78" s="331">
        <v>228818</v>
      </c>
    </row>
    <row r="79" spans="2:25" ht="20.100000000000001" customHeight="1">
      <c r="B79" s="329" t="s">
        <v>162</v>
      </c>
      <c r="C79" s="364">
        <v>1198555</v>
      </c>
      <c r="D79" s="331">
        <v>260100.7960199005</v>
      </c>
      <c r="E79" s="330">
        <v>104119.90049751243</v>
      </c>
      <c r="F79" s="331">
        <v>306921.59203980095</v>
      </c>
      <c r="G79" s="330">
        <v>170570.94527363186</v>
      </c>
      <c r="H79" s="855">
        <v>0</v>
      </c>
      <c r="I79" s="330">
        <v>206564.25373134328</v>
      </c>
      <c r="J79" s="331">
        <v>150277.51243781095</v>
      </c>
      <c r="K79" s="331">
        <v>0</v>
      </c>
      <c r="L79" s="330">
        <v>0</v>
      </c>
      <c r="M79" s="331">
        <v>1198555</v>
      </c>
      <c r="N79" s="330"/>
      <c r="O79" s="331"/>
      <c r="P79" s="330"/>
      <c r="Q79" s="855"/>
      <c r="R79" s="331">
        <v>1198555</v>
      </c>
    </row>
    <row r="80" spans="2:25" ht="20.100000000000001" customHeight="1">
      <c r="B80" s="329" t="s">
        <v>163</v>
      </c>
      <c r="C80" s="364">
        <v>486672</v>
      </c>
      <c r="D80" s="331">
        <v>101398.0010433463</v>
      </c>
      <c r="E80" s="330">
        <v>35951.865771918179</v>
      </c>
      <c r="F80" s="331">
        <v>105977.85655569256</v>
      </c>
      <c r="G80" s="330">
        <v>58896.94188877297</v>
      </c>
      <c r="H80" s="855">
        <v>38906.8577096968</v>
      </c>
      <c r="I80" s="330">
        <v>71540.543709886493</v>
      </c>
      <c r="J80" s="331">
        <v>51865.762954883183</v>
      </c>
      <c r="K80" s="331">
        <v>8335.3370324702009</v>
      </c>
      <c r="L80" s="330">
        <v>0</v>
      </c>
      <c r="M80" s="331">
        <v>472873.16666666669</v>
      </c>
      <c r="N80" s="330"/>
      <c r="O80" s="331"/>
      <c r="P80" s="330">
        <v>13798.833333333332</v>
      </c>
      <c r="Q80" s="855"/>
      <c r="R80" s="331">
        <v>486672</v>
      </c>
    </row>
    <row r="81" spans="2:24" ht="30" customHeight="1">
      <c r="B81" s="332" t="s">
        <v>164</v>
      </c>
      <c r="C81" s="364">
        <v>3777751</v>
      </c>
      <c r="D81" s="331">
        <v>0</v>
      </c>
      <c r="E81" s="330">
        <v>0</v>
      </c>
      <c r="F81" s="331">
        <v>0</v>
      </c>
      <c r="G81" s="330">
        <v>0</v>
      </c>
      <c r="H81" s="855">
        <v>0</v>
      </c>
      <c r="I81" s="330">
        <v>712350.91999999993</v>
      </c>
      <c r="J81" s="331">
        <v>0</v>
      </c>
      <c r="K81" s="331">
        <v>0</v>
      </c>
      <c r="L81" s="330">
        <v>0</v>
      </c>
      <c r="M81" s="331">
        <v>712350.91999999993</v>
      </c>
      <c r="N81" s="330">
        <v>0</v>
      </c>
      <c r="O81" s="331">
        <v>2949859.88</v>
      </c>
      <c r="P81" s="330">
        <v>115540</v>
      </c>
      <c r="Q81" s="855">
        <v>0</v>
      </c>
      <c r="R81" s="331">
        <v>3777750.8</v>
      </c>
    </row>
    <row r="82" spans="2:24" ht="20.100000000000001" customHeight="1">
      <c r="B82" s="329" t="s">
        <v>165</v>
      </c>
      <c r="C82" s="364">
        <v>1892025</v>
      </c>
      <c r="D82" s="331"/>
      <c r="E82" s="330"/>
      <c r="F82" s="331"/>
      <c r="G82" s="330"/>
      <c r="H82" s="855"/>
      <c r="I82" s="330">
        <v>368085</v>
      </c>
      <c r="J82" s="331"/>
      <c r="K82" s="331"/>
      <c r="L82" s="330"/>
      <c r="M82" s="331">
        <v>368085</v>
      </c>
      <c r="N82" s="330"/>
      <c r="O82" s="331">
        <v>1523940</v>
      </c>
      <c r="P82" s="330"/>
      <c r="Q82" s="855"/>
      <c r="R82" s="331">
        <v>1892025</v>
      </c>
    </row>
    <row r="83" spans="2:24" ht="20.100000000000001" customHeight="1">
      <c r="B83" s="329" t="s">
        <v>166</v>
      </c>
      <c r="C83" s="364">
        <v>665993</v>
      </c>
      <c r="D83" s="331"/>
      <c r="E83" s="330"/>
      <c r="F83" s="331"/>
      <c r="G83" s="330"/>
      <c r="H83" s="855"/>
      <c r="I83" s="330">
        <v>129565.92</v>
      </c>
      <c r="J83" s="331"/>
      <c r="K83" s="331"/>
      <c r="L83" s="330"/>
      <c r="M83" s="331">
        <v>129565.92</v>
      </c>
      <c r="N83" s="330"/>
      <c r="O83" s="331">
        <v>536426.88</v>
      </c>
      <c r="P83" s="330"/>
      <c r="Q83" s="855"/>
      <c r="R83" s="331">
        <v>665992.80000000005</v>
      </c>
    </row>
    <row r="84" spans="2:24" ht="20.100000000000001" customHeight="1">
      <c r="B84" s="329" t="s">
        <v>203</v>
      </c>
      <c r="C84" s="364">
        <v>969558</v>
      </c>
      <c r="D84" s="331"/>
      <c r="E84" s="330"/>
      <c r="F84" s="331"/>
      <c r="G84" s="330"/>
      <c r="H84" s="855"/>
      <c r="I84" s="330">
        <v>188610</v>
      </c>
      <c r="J84" s="331"/>
      <c r="K84" s="331"/>
      <c r="L84" s="330"/>
      <c r="M84" s="331">
        <v>188610</v>
      </c>
      <c r="N84" s="330"/>
      <c r="O84" s="331">
        <v>780948</v>
      </c>
      <c r="P84" s="330"/>
      <c r="Q84" s="855"/>
      <c r="R84" s="331">
        <v>969558</v>
      </c>
    </row>
    <row r="85" spans="2:24" ht="20.100000000000001" customHeight="1">
      <c r="B85" s="329" t="s">
        <v>167</v>
      </c>
      <c r="C85" s="364">
        <v>134635</v>
      </c>
      <c r="D85" s="331"/>
      <c r="E85" s="330"/>
      <c r="F85" s="331"/>
      <c r="G85" s="330"/>
      <c r="H85" s="855"/>
      <c r="I85" s="330">
        <v>26090</v>
      </c>
      <c r="J85" s="331"/>
      <c r="K85" s="331"/>
      <c r="L85" s="330"/>
      <c r="M85" s="331">
        <v>26090</v>
      </c>
      <c r="N85" s="330"/>
      <c r="O85" s="331">
        <v>108545</v>
      </c>
      <c r="P85" s="330"/>
      <c r="Q85" s="855"/>
      <c r="R85" s="331">
        <v>134635</v>
      </c>
    </row>
    <row r="86" spans="2:24" ht="20.100000000000001" customHeight="1" thickBot="1">
      <c r="B86" s="333" t="s">
        <v>168</v>
      </c>
      <c r="C86" s="365">
        <v>115540</v>
      </c>
      <c r="D86" s="335">
        <v>0</v>
      </c>
      <c r="E86" s="336">
        <v>0</v>
      </c>
      <c r="F86" s="335">
        <v>0</v>
      </c>
      <c r="G86" s="334">
        <v>0</v>
      </c>
      <c r="H86" s="335">
        <v>0</v>
      </c>
      <c r="I86" s="334">
        <v>0</v>
      </c>
      <c r="J86" s="335">
        <v>0</v>
      </c>
      <c r="K86" s="335">
        <v>0</v>
      </c>
      <c r="L86" s="334">
        <v>0</v>
      </c>
      <c r="M86" s="335">
        <v>0</v>
      </c>
      <c r="N86" s="334">
        <v>0</v>
      </c>
      <c r="O86" s="335"/>
      <c r="P86" s="334">
        <v>115540</v>
      </c>
      <c r="Q86" s="335">
        <v>0</v>
      </c>
      <c r="R86" s="335">
        <v>115540</v>
      </c>
    </row>
    <row r="87" spans="2:24" ht="13.15" customHeight="1"/>
    <row r="88" spans="2:24" ht="13.15" customHeight="1"/>
    <row r="89" spans="2:24" ht="13.15" customHeight="1" thickBot="1"/>
    <row r="90" spans="2:24" ht="47.85" customHeight="1" thickBot="1">
      <c r="B90" s="1393" t="s">
        <v>312</v>
      </c>
      <c r="C90" s="1394"/>
      <c r="D90" s="1394"/>
      <c r="E90" s="1394"/>
      <c r="F90" s="1394"/>
      <c r="G90" s="1394"/>
      <c r="H90" s="1394"/>
      <c r="I90" s="1394"/>
      <c r="J90" s="1394"/>
      <c r="K90" s="1394"/>
      <c r="L90" s="1394"/>
      <c r="M90" s="1394"/>
      <c r="N90" s="1394"/>
      <c r="O90" s="1394"/>
      <c r="P90" s="1394"/>
      <c r="Q90" s="1394"/>
      <c r="R90" s="1395"/>
    </row>
    <row r="91" spans="2:24" ht="13.5" thickBot="1">
      <c r="B91" s="278"/>
      <c r="C91" s="279"/>
      <c r="D91" s="280"/>
      <c r="E91" s="280"/>
      <c r="F91" s="280"/>
      <c r="G91" s="280"/>
      <c r="H91" s="280"/>
      <c r="I91" s="280"/>
      <c r="J91" s="280"/>
      <c r="K91" s="280"/>
      <c r="L91" s="280"/>
      <c r="M91" s="281"/>
      <c r="N91" s="280"/>
      <c r="O91" s="280"/>
      <c r="P91" s="281"/>
      <c r="Q91" s="281"/>
      <c r="R91" s="281"/>
    </row>
    <row r="92" spans="2:24" ht="38.25" customHeight="1" thickBot="1">
      <c r="B92" s="856" t="s">
        <v>147</v>
      </c>
      <c r="C92" s="857" t="s">
        <v>148</v>
      </c>
      <c r="D92" s="300" t="s">
        <v>60</v>
      </c>
      <c r="E92" s="300" t="s">
        <v>61</v>
      </c>
      <c r="F92" s="300" t="s">
        <v>57</v>
      </c>
      <c r="G92" s="965" t="s">
        <v>58</v>
      </c>
      <c r="H92" s="300" t="s">
        <v>56</v>
      </c>
      <c r="I92" s="858" t="s">
        <v>62</v>
      </c>
      <c r="J92" s="300" t="s">
        <v>59</v>
      </c>
      <c r="K92" s="300" t="s">
        <v>149</v>
      </c>
      <c r="L92" s="300" t="s">
        <v>146</v>
      </c>
      <c r="M92" s="859" t="s">
        <v>185</v>
      </c>
      <c r="N92" s="300" t="s">
        <v>251</v>
      </c>
      <c r="O92" s="301" t="s">
        <v>150</v>
      </c>
      <c r="P92" s="302" t="s">
        <v>276</v>
      </c>
      <c r="Q92" s="302" t="s">
        <v>292</v>
      </c>
      <c r="R92" s="302" t="s">
        <v>16</v>
      </c>
      <c r="S92" s="290" t="s">
        <v>151</v>
      </c>
      <c r="T92" s="290" t="s">
        <v>152</v>
      </c>
      <c r="U92" s="290" t="s">
        <v>153</v>
      </c>
    </row>
    <row r="93" spans="2:24" ht="13.15" customHeight="1" thickBot="1">
      <c r="B93" s="291"/>
      <c r="C93" s="356"/>
      <c r="D93" s="293"/>
      <c r="E93" s="293"/>
      <c r="F93" s="293"/>
      <c r="G93" s="293"/>
      <c r="H93" s="964"/>
      <c r="I93" s="293"/>
      <c r="J93" s="293"/>
      <c r="K93" s="293"/>
      <c r="L93" s="293"/>
      <c r="M93" s="294"/>
      <c r="N93" s="293"/>
      <c r="O93" s="293"/>
      <c r="P93" s="295"/>
      <c r="Q93" s="295"/>
      <c r="R93" s="295"/>
    </row>
    <row r="94" spans="2:24" ht="29.85" customHeight="1" thickBot="1">
      <c r="B94" s="303" t="s">
        <v>154</v>
      </c>
      <c r="C94" s="357">
        <v>69123752.502000004</v>
      </c>
      <c r="D94" s="304">
        <v>11964775.247987527</v>
      </c>
      <c r="E94" s="305">
        <v>4691519.8245686796</v>
      </c>
      <c r="F94" s="304">
        <v>12356448.248104787</v>
      </c>
      <c r="G94" s="305">
        <v>12196413.702506272</v>
      </c>
      <c r="H94" s="304">
        <v>4211043.7691388261</v>
      </c>
      <c r="I94" s="305">
        <v>8737012.1545333304</v>
      </c>
      <c r="J94" s="304">
        <v>4127886.0371986912</v>
      </c>
      <c r="K94" s="304">
        <v>1010336.6539835637</v>
      </c>
      <c r="L94" s="305">
        <v>243618.97446018099</v>
      </c>
      <c r="M94" s="304">
        <v>59539054.612481862</v>
      </c>
      <c r="N94" s="305">
        <v>3895061.1110737082</v>
      </c>
      <c r="O94" s="304">
        <v>2976577.15</v>
      </c>
      <c r="P94" s="305">
        <v>1595359.9264444443</v>
      </c>
      <c r="Q94" s="304">
        <v>1117700.03</v>
      </c>
      <c r="R94" s="304">
        <v>69123752.830000013</v>
      </c>
    </row>
    <row r="95" spans="2:24" ht="30" customHeight="1">
      <c r="B95" s="306" t="s">
        <v>155</v>
      </c>
      <c r="C95" s="358">
        <v>37922800.502000004</v>
      </c>
      <c r="D95" s="307">
        <v>6888669.8679336505</v>
      </c>
      <c r="E95" s="308">
        <v>2658332.9882453466</v>
      </c>
      <c r="F95" s="307">
        <v>6292951.6230392791</v>
      </c>
      <c r="G95" s="966">
        <v>6401370.9953684211</v>
      </c>
      <c r="H95" s="307">
        <v>2942217.627390374</v>
      </c>
      <c r="I95" s="308">
        <v>5263948.7237226283</v>
      </c>
      <c r="J95" s="307">
        <v>3064930.4865392372</v>
      </c>
      <c r="K95" s="307">
        <v>504552.9721256817</v>
      </c>
      <c r="L95" s="308">
        <v>91263.774057275034</v>
      </c>
      <c r="M95" s="307">
        <v>34108239.058421895</v>
      </c>
      <c r="N95" s="308">
        <v>2691122</v>
      </c>
      <c r="O95" s="307">
        <v>0</v>
      </c>
      <c r="P95" s="308">
        <v>963764.95200000005</v>
      </c>
      <c r="Q95" s="307">
        <v>159674.23999999999</v>
      </c>
      <c r="R95" s="307">
        <v>37922800.250421897</v>
      </c>
      <c r="X95" s="753"/>
    </row>
    <row r="96" spans="2:24" ht="20.100000000000001" customHeight="1">
      <c r="B96" s="309" t="s">
        <v>156</v>
      </c>
      <c r="C96" s="359">
        <v>23429936</v>
      </c>
      <c r="D96" s="311">
        <v>4430664.1583685484</v>
      </c>
      <c r="E96" s="310">
        <v>1667289.2598369024</v>
      </c>
      <c r="F96" s="311">
        <v>4028624.9870570586</v>
      </c>
      <c r="G96" s="952">
        <v>4216096.0275750067</v>
      </c>
      <c r="H96" s="853">
        <v>1884922.0203300016</v>
      </c>
      <c r="I96" s="310">
        <v>3352759.7853988861</v>
      </c>
      <c r="J96" s="311">
        <v>1890651.4408966582</v>
      </c>
      <c r="K96" s="311">
        <v>325543.45433650247</v>
      </c>
      <c r="L96" s="310">
        <v>67088.866200441087</v>
      </c>
      <c r="M96" s="311">
        <v>21863640</v>
      </c>
      <c r="N96" s="310">
        <v>1350000</v>
      </c>
      <c r="O96" s="311">
        <v>0</v>
      </c>
      <c r="P96" s="310">
        <v>135176</v>
      </c>
      <c r="Q96" s="853">
        <v>81120</v>
      </c>
      <c r="R96" s="311">
        <v>23429936</v>
      </c>
      <c r="X96" s="753"/>
    </row>
    <row r="97" spans="1:24" ht="20.100000000000001" customHeight="1">
      <c r="B97" s="312" t="s">
        <v>171</v>
      </c>
      <c r="C97" s="359">
        <v>8247337.5019999994</v>
      </c>
      <c r="D97" s="311">
        <v>1559593.7837457289</v>
      </c>
      <c r="E97" s="311">
        <v>586885.81946258957</v>
      </c>
      <c r="F97" s="311">
        <v>1418075.9954440845</v>
      </c>
      <c r="G97" s="311">
        <v>1484065.8017064023</v>
      </c>
      <c r="H97" s="311">
        <v>663492.55115616054</v>
      </c>
      <c r="I97" s="311">
        <v>1180171.4444604078</v>
      </c>
      <c r="J97" s="311">
        <v>665509.30719562364</v>
      </c>
      <c r="K97" s="311">
        <v>114591.29592644886</v>
      </c>
      <c r="L97" s="311">
        <v>23615.28090255526</v>
      </c>
      <c r="M97" s="311">
        <v>7696001.2800000012</v>
      </c>
      <c r="N97" s="310">
        <v>475200</v>
      </c>
      <c r="O97" s="311">
        <v>0</v>
      </c>
      <c r="P97" s="310">
        <v>47581.951999999997</v>
      </c>
      <c r="Q97" s="853">
        <v>28554.239999999998</v>
      </c>
      <c r="R97" s="311">
        <v>8247337.472000001</v>
      </c>
      <c r="X97" s="753"/>
    </row>
    <row r="98" spans="1:24" ht="20.100000000000001" customHeight="1">
      <c r="B98" s="313" t="s">
        <v>170</v>
      </c>
      <c r="C98" s="359">
        <v>6152772</v>
      </c>
      <c r="D98" s="311">
        <v>898411.92581937346</v>
      </c>
      <c r="E98" s="310">
        <v>360157.9089458547</v>
      </c>
      <c r="F98" s="311">
        <v>846250.64053813578</v>
      </c>
      <c r="G98" s="952">
        <v>701209.16608701227</v>
      </c>
      <c r="H98" s="853">
        <v>393803.05590421212</v>
      </c>
      <c r="I98" s="310">
        <v>731017.4938633343</v>
      </c>
      <c r="J98" s="311">
        <v>508769.73844695551</v>
      </c>
      <c r="K98" s="311">
        <v>64418.221862730352</v>
      </c>
      <c r="L98" s="310">
        <v>559.62695427868425</v>
      </c>
      <c r="M98" s="311">
        <v>4504597.7784218872</v>
      </c>
      <c r="N98" s="310">
        <v>865922</v>
      </c>
      <c r="O98" s="311"/>
      <c r="P98" s="310">
        <v>732252</v>
      </c>
      <c r="Q98" s="853">
        <v>50000</v>
      </c>
      <c r="R98" s="311">
        <v>6152771.7784218872</v>
      </c>
    </row>
    <row r="99" spans="1:24" ht="20.100000000000001" customHeight="1" thickBot="1">
      <c r="B99" s="312" t="s">
        <v>169</v>
      </c>
      <c r="C99" s="359">
        <v>92755</v>
      </c>
      <c r="D99" s="311">
        <v>0</v>
      </c>
      <c r="E99" s="310">
        <v>44000</v>
      </c>
      <c r="F99" s="311">
        <v>0</v>
      </c>
      <c r="G99" s="952">
        <v>0</v>
      </c>
      <c r="H99" s="853">
        <v>0</v>
      </c>
      <c r="I99" s="310">
        <v>0</v>
      </c>
      <c r="J99" s="311">
        <v>0</v>
      </c>
      <c r="K99" s="311">
        <v>0</v>
      </c>
      <c r="L99" s="310">
        <v>0</v>
      </c>
      <c r="M99" s="311">
        <v>44000</v>
      </c>
      <c r="N99" s="310">
        <v>0</v>
      </c>
      <c r="O99" s="311">
        <v>0</v>
      </c>
      <c r="P99" s="310">
        <v>48755</v>
      </c>
      <c r="Q99" s="853"/>
      <c r="R99" s="311">
        <v>92755</v>
      </c>
    </row>
    <row r="100" spans="1:24" ht="30" customHeight="1">
      <c r="B100" s="316" t="s">
        <v>157</v>
      </c>
      <c r="C100" s="360">
        <v>25292395</v>
      </c>
      <c r="D100" s="317">
        <v>4542831.4620878762</v>
      </c>
      <c r="E100" s="318">
        <v>1836371.6216589601</v>
      </c>
      <c r="F100" s="317">
        <v>5448193.6088108616</v>
      </c>
      <c r="G100" s="318">
        <v>5393689.5601198701</v>
      </c>
      <c r="H100" s="317">
        <v>1199629.7311329946</v>
      </c>
      <c r="I100" s="318">
        <v>2345600.7427613894</v>
      </c>
      <c r="J100" s="317">
        <v>763159.29934684536</v>
      </c>
      <c r="K100" s="317">
        <v>494624.94418270356</v>
      </c>
      <c r="L100" s="318">
        <v>152355.17040290596</v>
      </c>
      <c r="M100" s="317">
        <v>22176456.140504409</v>
      </c>
      <c r="N100" s="318">
        <v>1203939</v>
      </c>
      <c r="O100" s="317">
        <v>0</v>
      </c>
      <c r="P100" s="318">
        <v>528300</v>
      </c>
      <c r="Q100" s="317">
        <v>1383700</v>
      </c>
      <c r="R100" s="317">
        <v>25292395.140504409</v>
      </c>
    </row>
    <row r="101" spans="1:24" ht="20.100000000000001" customHeight="1">
      <c r="B101" s="319" t="s">
        <v>158</v>
      </c>
      <c r="C101" s="361">
        <v>25131702</v>
      </c>
      <c r="D101" s="320">
        <v>4482571.4620878762</v>
      </c>
      <c r="E101" s="321">
        <v>1836371.6216589601</v>
      </c>
      <c r="F101" s="320">
        <v>5423085.6088108616</v>
      </c>
      <c r="G101" s="953">
        <v>5318364.5601198701</v>
      </c>
      <c r="H101" s="854">
        <v>1199629.7311329946</v>
      </c>
      <c r="I101" s="321">
        <v>2345600.7427613894</v>
      </c>
      <c r="J101" s="320">
        <v>763159.29934684536</v>
      </c>
      <c r="K101" s="320">
        <v>494624.94418270356</v>
      </c>
      <c r="L101" s="321">
        <v>152355.17040290596</v>
      </c>
      <c r="M101" s="320">
        <v>22015763.140504409</v>
      </c>
      <c r="N101" s="321">
        <v>1203939</v>
      </c>
      <c r="O101" s="320">
        <v>0</v>
      </c>
      <c r="P101" s="321">
        <v>528300</v>
      </c>
      <c r="Q101" s="854">
        <v>1383700</v>
      </c>
      <c r="R101" s="320">
        <v>25131702.140504409</v>
      </c>
      <c r="X101" s="753"/>
    </row>
    <row r="102" spans="1:24" s="282" customFormat="1" ht="20.100000000000001" customHeight="1" thickBot="1">
      <c r="A102" s="277"/>
      <c r="B102" s="319" t="s">
        <v>169</v>
      </c>
      <c r="C102" s="362">
        <v>160693</v>
      </c>
      <c r="D102" s="320">
        <v>60260</v>
      </c>
      <c r="E102" s="321">
        <v>0</v>
      </c>
      <c r="F102" s="320">
        <v>25108</v>
      </c>
      <c r="G102" s="953">
        <v>75325</v>
      </c>
      <c r="H102" s="854">
        <v>0</v>
      </c>
      <c r="I102" s="321">
        <v>0</v>
      </c>
      <c r="J102" s="320">
        <v>0</v>
      </c>
      <c r="K102" s="320">
        <v>0</v>
      </c>
      <c r="L102" s="321">
        <v>0</v>
      </c>
      <c r="M102" s="320">
        <v>160693</v>
      </c>
      <c r="N102" s="321">
        <v>0</v>
      </c>
      <c r="O102" s="320">
        <v>0</v>
      </c>
      <c r="P102" s="321">
        <v>0</v>
      </c>
      <c r="Q102" s="854"/>
      <c r="R102" s="320">
        <v>160693</v>
      </c>
    </row>
    <row r="103" spans="1:24" ht="37.5" customHeight="1" thickBot="1">
      <c r="B103" s="322" t="s">
        <v>159</v>
      </c>
      <c r="C103" s="388">
        <v>0</v>
      </c>
      <c r="D103" s="324"/>
      <c r="E103" s="323"/>
      <c r="F103" s="324"/>
      <c r="G103" s="323"/>
      <c r="H103" s="324"/>
      <c r="I103" s="323"/>
      <c r="J103" s="324"/>
      <c r="K103" s="324"/>
      <c r="L103" s="323"/>
      <c r="M103" s="325"/>
      <c r="N103" s="323"/>
      <c r="O103" s="324"/>
      <c r="P103" s="392"/>
      <c r="Q103" s="325"/>
      <c r="R103" s="325"/>
    </row>
    <row r="104" spans="1:24" ht="30" customHeight="1">
      <c r="B104" s="326" t="s">
        <v>160</v>
      </c>
      <c r="C104" s="363">
        <v>5908557</v>
      </c>
      <c r="D104" s="327">
        <v>458404.37796599924</v>
      </c>
      <c r="E104" s="328">
        <v>159723.73466437281</v>
      </c>
      <c r="F104" s="327">
        <v>529009.73625464574</v>
      </c>
      <c r="G104" s="328">
        <v>259352.69701798039</v>
      </c>
      <c r="H104" s="327">
        <v>69196.380615456554</v>
      </c>
      <c r="I104" s="328">
        <v>1054461.6080493135</v>
      </c>
      <c r="J104" s="327">
        <v>256377.66131260869</v>
      </c>
      <c r="K104" s="327">
        <v>7158.7076751784562</v>
      </c>
      <c r="L104" s="328">
        <v>0</v>
      </c>
      <c r="M104" s="327">
        <v>2793684.9035555553</v>
      </c>
      <c r="N104" s="328">
        <v>0</v>
      </c>
      <c r="O104" s="327">
        <v>2976577.12</v>
      </c>
      <c r="P104" s="328">
        <v>118294.94444444444</v>
      </c>
      <c r="Q104" s="327">
        <v>20000</v>
      </c>
      <c r="R104" s="327">
        <v>5908556.9679999994</v>
      </c>
    </row>
    <row r="105" spans="1:24" ht="20.100000000000001" customHeight="1">
      <c r="B105" s="329" t="s">
        <v>161</v>
      </c>
      <c r="C105" s="364">
        <v>212669</v>
      </c>
      <c r="D105" s="331">
        <v>79471.835075746974</v>
      </c>
      <c r="E105" s="330">
        <v>8742.7197461786891</v>
      </c>
      <c r="F105" s="331">
        <v>56526.027619537024</v>
      </c>
      <c r="G105" s="954">
        <v>0</v>
      </c>
      <c r="H105" s="855">
        <v>25360.917383681983</v>
      </c>
      <c r="I105" s="330">
        <v>8186.4084777872231</v>
      </c>
      <c r="J105" s="331">
        <v>34381.091697068106</v>
      </c>
      <c r="K105" s="331">
        <v>0</v>
      </c>
      <c r="L105" s="330">
        <v>0</v>
      </c>
      <c r="M105" s="331">
        <v>212668.99999999997</v>
      </c>
      <c r="N105" s="330"/>
      <c r="O105" s="331"/>
      <c r="P105" s="330"/>
      <c r="Q105" s="855"/>
      <c r="R105" s="331">
        <v>212668.99999999997</v>
      </c>
    </row>
    <row r="106" spans="1:24" ht="20.100000000000001" customHeight="1">
      <c r="B106" s="329" t="s">
        <v>162</v>
      </c>
      <c r="C106" s="364">
        <v>1366020</v>
      </c>
      <c r="D106" s="331">
        <v>280755.98048780486</v>
      </c>
      <c r="E106" s="330">
        <v>114908.56585365854</v>
      </c>
      <c r="F106" s="331">
        <v>359385.42439024389</v>
      </c>
      <c r="G106" s="954">
        <v>197388.03902439025</v>
      </c>
      <c r="H106" s="855">
        <v>0</v>
      </c>
      <c r="I106" s="330">
        <v>244624.93658536585</v>
      </c>
      <c r="J106" s="331">
        <v>168957.05365853658</v>
      </c>
      <c r="K106" s="331">
        <v>0</v>
      </c>
      <c r="L106" s="330">
        <v>0</v>
      </c>
      <c r="M106" s="331">
        <v>1366020</v>
      </c>
      <c r="N106" s="330"/>
      <c r="O106" s="331"/>
      <c r="P106" s="330"/>
      <c r="Q106" s="855"/>
      <c r="R106" s="331">
        <v>1366020</v>
      </c>
    </row>
    <row r="107" spans="1:24" ht="20.100000000000001" customHeight="1">
      <c r="B107" s="329" t="s">
        <v>163</v>
      </c>
      <c r="C107" s="364">
        <v>510550</v>
      </c>
      <c r="D107" s="331">
        <v>98176.562402447395</v>
      </c>
      <c r="E107" s="330">
        <v>36072.449064535598</v>
      </c>
      <c r="F107" s="331">
        <v>113098.28424486483</v>
      </c>
      <c r="G107" s="954">
        <v>61964.657993590146</v>
      </c>
      <c r="H107" s="855">
        <v>43835.463231774571</v>
      </c>
      <c r="I107" s="330">
        <v>83022.41498616054</v>
      </c>
      <c r="J107" s="331">
        <v>53039.51595700402</v>
      </c>
      <c r="K107" s="331">
        <v>7158.7076751784562</v>
      </c>
      <c r="L107" s="330">
        <v>0</v>
      </c>
      <c r="M107" s="331">
        <v>496368.05555555562</v>
      </c>
      <c r="N107" s="330"/>
      <c r="O107" s="331"/>
      <c r="P107" s="330">
        <v>14181.944444444443</v>
      </c>
      <c r="Q107" s="855"/>
      <c r="R107" s="331">
        <v>510550.00000000006</v>
      </c>
    </row>
    <row r="108" spans="1:24" ht="29.85" customHeight="1">
      <c r="B108" s="332" t="s">
        <v>164</v>
      </c>
      <c r="C108" s="364">
        <v>3819318</v>
      </c>
      <c r="D108" s="331">
        <v>0</v>
      </c>
      <c r="E108" s="330">
        <v>0</v>
      </c>
      <c r="F108" s="331">
        <v>0</v>
      </c>
      <c r="G108" s="954">
        <v>0</v>
      </c>
      <c r="H108" s="855">
        <v>0</v>
      </c>
      <c r="I108" s="330">
        <v>718627.848</v>
      </c>
      <c r="J108" s="331">
        <v>0</v>
      </c>
      <c r="K108" s="331">
        <v>0</v>
      </c>
      <c r="L108" s="330">
        <v>0</v>
      </c>
      <c r="M108" s="331">
        <v>718627.848</v>
      </c>
      <c r="N108" s="330">
        <v>0</v>
      </c>
      <c r="O108" s="331">
        <v>2976577.12</v>
      </c>
      <c r="P108" s="330">
        <v>104113</v>
      </c>
      <c r="Q108" s="855">
        <v>20000</v>
      </c>
      <c r="R108" s="331">
        <v>3819317.9680000003</v>
      </c>
    </row>
    <row r="109" spans="1:24" ht="20.100000000000001" customHeight="1">
      <c r="B109" s="329" t="s">
        <v>165</v>
      </c>
      <c r="C109" s="364">
        <v>1956034</v>
      </c>
      <c r="D109" s="331"/>
      <c r="E109" s="330"/>
      <c r="F109" s="331"/>
      <c r="G109" s="954"/>
      <c r="H109" s="855"/>
      <c r="I109" s="330">
        <v>380349</v>
      </c>
      <c r="J109" s="331"/>
      <c r="K109" s="331"/>
      <c r="L109" s="330"/>
      <c r="M109" s="331">
        <v>380349</v>
      </c>
      <c r="N109" s="330"/>
      <c r="O109" s="331">
        <v>1575685</v>
      </c>
      <c r="P109" s="330"/>
      <c r="Q109" s="855"/>
      <c r="R109" s="331">
        <v>1956034</v>
      </c>
    </row>
    <row r="110" spans="1:24" ht="20.100000000000001" customHeight="1">
      <c r="B110" s="329" t="s">
        <v>166</v>
      </c>
      <c r="C110" s="364">
        <v>688524</v>
      </c>
      <c r="D110" s="331"/>
      <c r="E110" s="330"/>
      <c r="F110" s="331"/>
      <c r="G110" s="954"/>
      <c r="H110" s="855"/>
      <c r="I110" s="330">
        <v>133882.848</v>
      </c>
      <c r="J110" s="331"/>
      <c r="K110" s="331"/>
      <c r="L110" s="330"/>
      <c r="M110" s="331">
        <v>133882.848</v>
      </c>
      <c r="N110" s="330"/>
      <c r="O110" s="331">
        <v>554641.12</v>
      </c>
      <c r="P110" s="330"/>
      <c r="Q110" s="855"/>
      <c r="R110" s="331">
        <v>688523.96799999999</v>
      </c>
    </row>
    <row r="111" spans="1:24" ht="20.100000000000001" customHeight="1">
      <c r="B111" s="329" t="s">
        <v>203</v>
      </c>
      <c r="C111" s="364">
        <v>968976</v>
      </c>
      <c r="D111" s="331"/>
      <c r="E111" s="330"/>
      <c r="F111" s="331"/>
      <c r="G111" s="954"/>
      <c r="H111" s="855"/>
      <c r="I111" s="330">
        <v>188558</v>
      </c>
      <c r="J111" s="331"/>
      <c r="K111" s="331"/>
      <c r="L111" s="330"/>
      <c r="M111" s="331">
        <v>188558</v>
      </c>
      <c r="N111" s="330"/>
      <c r="O111" s="331">
        <v>780418</v>
      </c>
      <c r="P111" s="330"/>
      <c r="Q111" s="855"/>
      <c r="R111" s="331">
        <v>968976</v>
      </c>
    </row>
    <row r="112" spans="1:24" ht="20.100000000000001" customHeight="1">
      <c r="B112" s="329" t="s">
        <v>167</v>
      </c>
      <c r="C112" s="364">
        <v>81671</v>
      </c>
      <c r="D112" s="331"/>
      <c r="E112" s="330"/>
      <c r="F112" s="331"/>
      <c r="G112" s="954"/>
      <c r="H112" s="855"/>
      <c r="I112" s="330">
        <v>15838</v>
      </c>
      <c r="J112" s="331"/>
      <c r="K112" s="331"/>
      <c r="L112" s="330"/>
      <c r="M112" s="331">
        <v>15838</v>
      </c>
      <c r="N112" s="330"/>
      <c r="O112" s="331">
        <v>65833</v>
      </c>
      <c r="P112" s="330"/>
      <c r="Q112" s="855"/>
      <c r="R112" s="331">
        <v>81671</v>
      </c>
    </row>
    <row r="113" spans="2:18" ht="20.100000000000001" customHeight="1" thickBot="1">
      <c r="B113" s="333" t="s">
        <v>168</v>
      </c>
      <c r="C113" s="365">
        <v>124113</v>
      </c>
      <c r="D113" s="335">
        <v>0</v>
      </c>
      <c r="E113" s="336">
        <v>0</v>
      </c>
      <c r="F113" s="335">
        <v>0</v>
      </c>
      <c r="G113" s="876">
        <v>0</v>
      </c>
      <c r="H113" s="335">
        <v>0</v>
      </c>
      <c r="I113" s="334">
        <v>0</v>
      </c>
      <c r="J113" s="335">
        <v>0</v>
      </c>
      <c r="K113" s="335">
        <v>0</v>
      </c>
      <c r="L113" s="334">
        <v>0</v>
      </c>
      <c r="M113" s="335">
        <v>0</v>
      </c>
      <c r="N113" s="334">
        <v>0</v>
      </c>
      <c r="O113" s="335"/>
      <c r="P113" s="334">
        <v>104113</v>
      </c>
      <c r="Q113" s="335">
        <v>20000</v>
      </c>
      <c r="R113" s="335">
        <v>124113</v>
      </c>
    </row>
  </sheetData>
  <mergeCells count="4">
    <mergeCell ref="B1:R1"/>
    <mergeCell ref="B35:R35"/>
    <mergeCell ref="B63:R63"/>
    <mergeCell ref="B90:R90"/>
  </mergeCells>
  <conditionalFormatting sqref="K38:P42 K12:L12 F12:G12 D5:R7 F10:H11 K10:R11 N9:R9 K43:R59 D38:J59 K13:R31 F13:H31 I10:J31 D10:E31">
    <cfRule type="cellIs" dxfId="30" priority="19" operator="lessThan">
      <formula>0</formula>
    </cfRule>
  </conditionalFormatting>
  <conditionalFormatting sqref="R38 R41:R42">
    <cfRule type="cellIs" dxfId="29" priority="15" operator="lessThan">
      <formula>0</formula>
    </cfRule>
  </conditionalFormatting>
  <conditionalFormatting sqref="Q38 Q41:Q42">
    <cfRule type="cellIs" dxfId="28" priority="13" operator="lessThan">
      <formula>0</formula>
    </cfRule>
  </conditionalFormatting>
  <conditionalFormatting sqref="R39:R40">
    <cfRule type="cellIs" dxfId="27" priority="11" operator="lessThan">
      <formula>0</formula>
    </cfRule>
  </conditionalFormatting>
  <conditionalFormatting sqref="Q39:Q40">
    <cfRule type="cellIs" dxfId="26" priority="10" operator="lessThan">
      <formula>0</formula>
    </cfRule>
  </conditionalFormatting>
  <conditionalFormatting sqref="N12:R12">
    <cfRule type="cellIs" dxfId="25" priority="9" operator="lessThan">
      <formula>0</formula>
    </cfRule>
  </conditionalFormatting>
  <conditionalFormatting sqref="M12">
    <cfRule type="cellIs" dxfId="24" priority="7" operator="lessThan">
      <formula>0</formula>
    </cfRule>
  </conditionalFormatting>
  <conditionalFormatting sqref="H12">
    <cfRule type="cellIs" dxfId="23" priority="8" operator="lessThan">
      <formula>0</formula>
    </cfRule>
  </conditionalFormatting>
  <conditionalFormatting sqref="D12:M12">
    <cfRule type="cellIs" dxfId="22" priority="6" operator="greaterThan">
      <formula>0</formula>
    </cfRule>
  </conditionalFormatting>
  <conditionalFormatting sqref="D8:R8">
    <cfRule type="cellIs" dxfId="21" priority="5" operator="lessThan">
      <formula>0</formula>
    </cfRule>
  </conditionalFormatting>
  <conditionalFormatting sqref="D9:M9">
    <cfRule type="cellIs" dxfId="20" priority="2" operator="lessThan">
      <formula>0</formula>
    </cfRule>
  </conditionalFormatting>
  <conditionalFormatting sqref="D9:M9">
    <cfRule type="cellIs" dxfId="19" priority="1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árok18">
    <tabColor rgb="FF92D050"/>
  </sheetPr>
  <dimension ref="A1:I4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:A15"/>
    </sheetView>
  </sheetViews>
  <sheetFormatPr defaultColWidth="8.7109375" defaultRowHeight="15"/>
  <cols>
    <col min="1" max="1" width="47.42578125" style="49" customWidth="1"/>
    <col min="2" max="2" width="18" style="49" customWidth="1"/>
    <col min="3" max="6" width="17.5703125" style="49" customWidth="1"/>
    <col min="7" max="7" width="16.5703125" style="49" customWidth="1"/>
    <col min="8" max="8" width="18.42578125" style="49" customWidth="1"/>
    <col min="9" max="9" width="11.5703125" style="49" bestFit="1" customWidth="1"/>
    <col min="10" max="16384" width="8.7109375" style="2"/>
  </cols>
  <sheetData>
    <row r="1" spans="1:9" ht="15.75" thickBot="1">
      <c r="B1" s="193" t="s">
        <v>434</v>
      </c>
      <c r="C1" s="193"/>
      <c r="D1" s="193"/>
      <c r="E1" s="193"/>
      <c r="F1" s="193"/>
      <c r="G1" s="193"/>
      <c r="H1" s="196"/>
    </row>
    <row r="2" spans="1:9" ht="15" customHeight="1" thickBot="1">
      <c r="A2" s="194"/>
      <c r="B2" s="1538" t="s">
        <v>433</v>
      </c>
      <c r="C2" s="1539"/>
      <c r="D2" s="1539"/>
      <c r="E2" s="1539"/>
      <c r="F2" s="1539"/>
      <c r="G2" s="1539"/>
      <c r="H2" s="1540"/>
    </row>
    <row r="3" spans="1:9" ht="15.75" thickBot="1">
      <c r="A3" s="657"/>
      <c r="B3" s="991" t="s">
        <v>107</v>
      </c>
      <c r="C3" s="992" t="s">
        <v>108</v>
      </c>
      <c r="D3" s="1006" t="s">
        <v>109</v>
      </c>
      <c r="E3" s="993" t="s">
        <v>107</v>
      </c>
      <c r="F3" s="992" t="s">
        <v>108</v>
      </c>
      <c r="G3" s="992" t="s">
        <v>109</v>
      </c>
      <c r="H3" s="199" t="s">
        <v>55</v>
      </c>
    </row>
    <row r="4" spans="1:9">
      <c r="A4" s="681" t="s">
        <v>2</v>
      </c>
      <c r="B4" s="1003">
        <v>987</v>
      </c>
      <c r="C4" s="1004">
        <v>135.30000000000001</v>
      </c>
      <c r="D4" s="1005">
        <v>155.19999999999999</v>
      </c>
      <c r="E4" s="987">
        <v>7.401019796040792E-2</v>
      </c>
      <c r="F4" s="207">
        <v>0.11094710947109472</v>
      </c>
      <c r="G4" s="208">
        <v>0.21454243848493224</v>
      </c>
      <c r="H4" s="212">
        <v>266215</v>
      </c>
    </row>
    <row r="5" spans="1:9">
      <c r="A5" s="979" t="s">
        <v>0</v>
      </c>
      <c r="B5" s="1000">
        <v>211</v>
      </c>
      <c r="C5" s="999">
        <v>23.1</v>
      </c>
      <c r="D5" s="1001">
        <v>11.1</v>
      </c>
      <c r="E5" s="988">
        <f>B5/B$16</f>
        <v>1.5821835632873427E-2</v>
      </c>
      <c r="F5" s="203">
        <f>C5/C$16</f>
        <v>1.8942189421894219E-2</v>
      </c>
      <c r="G5" s="209">
        <f>D5/D$16</f>
        <v>1.5344207907105334E-2</v>
      </c>
      <c r="H5" s="204">
        <f>INT(0.5+SUMPRODUCT(E5:G5,$E$16:$G$16)*$H$16)</f>
        <v>33404</v>
      </c>
    </row>
    <row r="6" spans="1:9">
      <c r="A6" s="979" t="s">
        <v>1</v>
      </c>
      <c r="B6" s="1000">
        <v>97</v>
      </c>
      <c r="C6" s="999">
        <v>10</v>
      </c>
      <c r="D6" s="1001">
        <v>26</v>
      </c>
      <c r="E6" s="988">
        <f t="shared" ref="E6:E14" si="0">B6/B$16</f>
        <v>7.2735452909418116E-3</v>
      </c>
      <c r="F6" s="203">
        <f t="shared" ref="F6:F14" si="1">C6/C$16</f>
        <v>8.2000820008200082E-3</v>
      </c>
      <c r="G6" s="209">
        <f t="shared" ref="G6:G14" si="2">D6/D$16</f>
        <v>3.5941387890516999E-2</v>
      </c>
      <c r="H6" s="204">
        <f t="shared" ref="H6:H14" si="3">INT(0.5+SUMPRODUCT(E6:G6,$E$16:$G$16)*$H$16)</f>
        <v>34257</v>
      </c>
    </row>
    <row r="7" spans="1:9">
      <c r="A7" s="979" t="s">
        <v>3</v>
      </c>
      <c r="B7" s="1000">
        <v>239</v>
      </c>
      <c r="C7" s="999">
        <v>19</v>
      </c>
      <c r="D7" s="1001">
        <v>28</v>
      </c>
      <c r="E7" s="988">
        <f t="shared" si="0"/>
        <v>1.7921415716856629E-2</v>
      </c>
      <c r="F7" s="203">
        <f t="shared" si="1"/>
        <v>1.5580155801558016E-2</v>
      </c>
      <c r="G7" s="209">
        <f t="shared" si="2"/>
        <v>3.8706110035941384E-2</v>
      </c>
      <c r="H7" s="204">
        <f t="shared" si="3"/>
        <v>48126</v>
      </c>
    </row>
    <row r="8" spans="1:9">
      <c r="A8" s="979" t="s">
        <v>5</v>
      </c>
      <c r="B8" s="1000">
        <v>193</v>
      </c>
      <c r="C8" s="999">
        <v>27</v>
      </c>
      <c r="D8" s="1001">
        <v>51</v>
      </c>
      <c r="E8" s="988">
        <f t="shared" si="0"/>
        <v>1.4472105578884223E-2</v>
      </c>
      <c r="F8" s="203">
        <f t="shared" si="1"/>
        <v>2.2140221402214021E-2</v>
      </c>
      <c r="G8" s="209">
        <f t="shared" si="2"/>
        <v>7.0500414708321801E-2</v>
      </c>
      <c r="H8" s="204">
        <f t="shared" si="3"/>
        <v>71366</v>
      </c>
    </row>
    <row r="9" spans="1:9">
      <c r="A9" s="985" t="s">
        <v>6</v>
      </c>
      <c r="B9" s="1000">
        <v>42</v>
      </c>
      <c r="C9" s="999">
        <v>32</v>
      </c>
      <c r="D9" s="1001">
        <v>18.100000000000001</v>
      </c>
      <c r="E9" s="988">
        <f t="shared" si="0"/>
        <v>3.1493701259748051E-3</v>
      </c>
      <c r="F9" s="203">
        <f t="shared" si="1"/>
        <v>2.6240262402624025E-2</v>
      </c>
      <c r="G9" s="209">
        <f t="shared" si="2"/>
        <v>2.5020735416090682E-2</v>
      </c>
      <c r="H9" s="204">
        <f t="shared" si="3"/>
        <v>36244</v>
      </c>
    </row>
    <row r="10" spans="1:9">
      <c r="A10" s="979" t="s">
        <v>4</v>
      </c>
      <c r="B10" s="1000">
        <v>35</v>
      </c>
      <c r="C10" s="999">
        <v>8.1</v>
      </c>
      <c r="D10" s="1001">
        <v>6</v>
      </c>
      <c r="E10" s="988">
        <f t="shared" si="0"/>
        <v>2.624475104979004E-3</v>
      </c>
      <c r="F10" s="203">
        <f t="shared" si="1"/>
        <v>6.642066420664206E-3</v>
      </c>
      <c r="G10" s="209">
        <f t="shared" si="2"/>
        <v>8.2941664362731534E-3</v>
      </c>
      <c r="H10" s="204">
        <f t="shared" si="3"/>
        <v>11701</v>
      </c>
    </row>
    <row r="11" spans="1:9">
      <c r="A11" s="979" t="s">
        <v>7</v>
      </c>
      <c r="B11" s="1000">
        <v>133</v>
      </c>
      <c r="C11" s="999">
        <v>9</v>
      </c>
      <c r="D11" s="1001">
        <v>8</v>
      </c>
      <c r="E11" s="988">
        <f t="shared" si="0"/>
        <v>9.9730053989202164E-3</v>
      </c>
      <c r="F11" s="203">
        <f t="shared" si="1"/>
        <v>7.3800738007380072E-3</v>
      </c>
      <c r="G11" s="209">
        <f t="shared" si="2"/>
        <v>1.1058888581697538E-2</v>
      </c>
      <c r="H11" s="204">
        <f t="shared" si="3"/>
        <v>18942</v>
      </c>
    </row>
    <row r="12" spans="1:9">
      <c r="A12" s="994" t="s">
        <v>17</v>
      </c>
      <c r="B12" s="1002">
        <v>37</v>
      </c>
      <c r="C12" s="999">
        <v>7.1</v>
      </c>
      <c r="D12" s="1001">
        <v>7</v>
      </c>
      <c r="E12" s="988">
        <f t="shared" si="0"/>
        <v>2.7744451109778046E-3</v>
      </c>
      <c r="F12" s="203">
        <f t="shared" si="1"/>
        <v>5.8220582205822059E-3</v>
      </c>
      <c r="G12" s="209">
        <f t="shared" si="2"/>
        <v>9.6765275089853459E-3</v>
      </c>
      <c r="H12" s="204">
        <f t="shared" si="3"/>
        <v>12175</v>
      </c>
    </row>
    <row r="13" spans="1:9">
      <c r="A13" s="979" t="s">
        <v>146</v>
      </c>
      <c r="B13" s="1000"/>
      <c r="C13" s="999"/>
      <c r="D13" s="1001"/>
      <c r="E13" s="988">
        <f t="shared" si="0"/>
        <v>0</v>
      </c>
      <c r="F13" s="203">
        <f t="shared" si="1"/>
        <v>0</v>
      </c>
      <c r="G13" s="209">
        <f t="shared" si="2"/>
        <v>0</v>
      </c>
      <c r="H13" s="204">
        <f t="shared" si="3"/>
        <v>0</v>
      </c>
    </row>
    <row r="14" spans="1:9">
      <c r="A14" s="986" t="s">
        <v>64</v>
      </c>
      <c r="B14" s="1002"/>
      <c r="C14" s="999"/>
      <c r="D14" s="1001"/>
      <c r="E14" s="988">
        <f t="shared" si="0"/>
        <v>0</v>
      </c>
      <c r="F14" s="203">
        <f t="shared" si="1"/>
        <v>0</v>
      </c>
      <c r="G14" s="209">
        <f t="shared" si="2"/>
        <v>0</v>
      </c>
      <c r="H14" s="204">
        <f t="shared" si="3"/>
        <v>0</v>
      </c>
    </row>
    <row r="15" spans="1:9" ht="15.75" thickBot="1">
      <c r="A15" s="511" t="s">
        <v>2</v>
      </c>
      <c r="B15" s="1007">
        <f t="shared" ref="B15:H15" si="4">SUM(B5:B14)</f>
        <v>987</v>
      </c>
      <c r="C15" s="1008">
        <f t="shared" si="4"/>
        <v>135.29999999999998</v>
      </c>
      <c r="D15" s="1009">
        <f t="shared" si="4"/>
        <v>155.19999999999999</v>
      </c>
      <c r="E15" s="989">
        <f t="shared" si="4"/>
        <v>7.4010197960407934E-2</v>
      </c>
      <c r="F15" s="210">
        <f t="shared" si="4"/>
        <v>0.11094710947109472</v>
      </c>
      <c r="G15" s="211">
        <f t="shared" si="4"/>
        <v>0.21454243848493224</v>
      </c>
      <c r="H15" s="213">
        <f t="shared" si="4"/>
        <v>266215</v>
      </c>
    </row>
    <row r="16" spans="1:9" ht="15.75" thickBot="1">
      <c r="A16" s="995" t="s">
        <v>80</v>
      </c>
      <c r="B16" s="1010">
        <v>13336</v>
      </c>
      <c r="C16" s="990">
        <v>1219.5</v>
      </c>
      <c r="D16" s="1011">
        <v>723.40000000000009</v>
      </c>
      <c r="E16" s="996">
        <v>0.33400000000000002</v>
      </c>
      <c r="F16" s="200">
        <v>0.33300000000000002</v>
      </c>
      <c r="G16" s="201">
        <v>0.33300000000000002</v>
      </c>
      <c r="H16" s="205">
        <v>2000000</v>
      </c>
      <c r="I16" s="159"/>
    </row>
    <row r="18" spans="1:8" ht="15.75" thickBot="1"/>
    <row r="19" spans="1:8" ht="15.75" thickBot="1">
      <c r="A19" s="1204" t="s">
        <v>406</v>
      </c>
      <c r="B19" s="997" t="s">
        <v>107</v>
      </c>
      <c r="C19" s="998" t="s">
        <v>108</v>
      </c>
      <c r="D19" s="998" t="s">
        <v>109</v>
      </c>
      <c r="E19" s="197" t="s">
        <v>107</v>
      </c>
      <c r="F19" s="198" t="s">
        <v>108</v>
      </c>
      <c r="G19" s="195" t="s">
        <v>109</v>
      </c>
      <c r="H19" s="199" t="s">
        <v>55</v>
      </c>
    </row>
    <row r="20" spans="1:8">
      <c r="A20" s="681" t="s">
        <v>2</v>
      </c>
      <c r="B20" s="1015">
        <f t="shared" ref="B20:H32" si="5">B4-B36</f>
        <v>247</v>
      </c>
      <c r="C20" s="1016">
        <f t="shared" si="5"/>
        <v>-62</v>
      </c>
      <c r="D20" s="1017">
        <f t="shared" si="5"/>
        <v>-36.100000000000023</v>
      </c>
      <c r="E20" s="987">
        <f t="shared" si="5"/>
        <v>1.3139917463574818E-2</v>
      </c>
      <c r="F20" s="207">
        <f t="shared" si="5"/>
        <v>2.3885067285938963E-2</v>
      </c>
      <c r="G20" s="208">
        <f t="shared" si="5"/>
        <v>8.323624039309338E-2</v>
      </c>
      <c r="H20" s="212">
        <f t="shared" si="5"/>
        <v>80120</v>
      </c>
    </row>
    <row r="21" spans="1:8">
      <c r="A21" s="979" t="s">
        <v>0</v>
      </c>
      <c r="B21" s="1000">
        <f t="shared" si="5"/>
        <v>53</v>
      </c>
      <c r="C21" s="999">
        <f t="shared" si="5"/>
        <v>-0.19999999999999929</v>
      </c>
      <c r="D21" s="1001">
        <f t="shared" si="5"/>
        <v>-12.000000000000002</v>
      </c>
      <c r="E21" s="988">
        <f t="shared" si="5"/>
        <v>2.8252081754414939E-3</v>
      </c>
      <c r="F21" s="203">
        <f t="shared" si="5"/>
        <v>8.6606608718986303E-3</v>
      </c>
      <c r="G21" s="209">
        <f t="shared" si="5"/>
        <v>-5.1137586666088336E-4</v>
      </c>
      <c r="H21" s="204">
        <f t="shared" si="5"/>
        <v>7315</v>
      </c>
    </row>
    <row r="22" spans="1:8">
      <c r="A22" s="979" t="s">
        <v>1</v>
      </c>
      <c r="B22" s="1000">
        <f t="shared" si="5"/>
        <v>14</v>
      </c>
      <c r="C22" s="999">
        <f t="shared" si="5"/>
        <v>-11.100000000000001</v>
      </c>
      <c r="D22" s="1001">
        <f t="shared" si="5"/>
        <v>-0.19999999999999929</v>
      </c>
      <c r="E22" s="988">
        <f t="shared" si="5"/>
        <v>4.4620301899972025E-4</v>
      </c>
      <c r="F22" s="203">
        <f t="shared" si="5"/>
        <v>-1.1106584457425215E-3</v>
      </c>
      <c r="G22" s="209">
        <f t="shared" si="5"/>
        <v>1.7957998502089519E-2</v>
      </c>
      <c r="H22" s="204">
        <f t="shared" si="5"/>
        <v>11518</v>
      </c>
    </row>
    <row r="23" spans="1:8">
      <c r="A23" s="979" t="s">
        <v>3</v>
      </c>
      <c r="B23" s="1000">
        <f t="shared" si="5"/>
        <v>34</v>
      </c>
      <c r="C23" s="999">
        <f t="shared" si="5"/>
        <v>-5</v>
      </c>
      <c r="D23" s="1001">
        <f t="shared" si="5"/>
        <v>1.8999999999999986</v>
      </c>
      <c r="E23" s="988">
        <f t="shared" si="5"/>
        <v>1.0587028765177281E-3</v>
      </c>
      <c r="F23" s="203">
        <f t="shared" si="5"/>
        <v>4.9897401277428175E-3</v>
      </c>
      <c r="G23" s="209">
        <f t="shared" si="5"/>
        <v>2.0791359538309427E-2</v>
      </c>
      <c r="H23" s="204">
        <f t="shared" si="5"/>
        <v>17877</v>
      </c>
    </row>
    <row r="24" spans="1:8">
      <c r="A24" s="979" t="s">
        <v>5</v>
      </c>
      <c r="B24" s="1000">
        <f t="shared" si="5"/>
        <v>58</v>
      </c>
      <c r="C24" s="999">
        <f t="shared" si="5"/>
        <v>-5.2999999999999972</v>
      </c>
      <c r="D24" s="1001">
        <f t="shared" si="5"/>
        <v>-12.600000000000001</v>
      </c>
      <c r="E24" s="988">
        <f t="shared" si="5"/>
        <v>3.3673922450025082E-3</v>
      </c>
      <c r="F24" s="203">
        <f t="shared" si="5"/>
        <v>7.8872869745377338E-3</v>
      </c>
      <c r="G24" s="209">
        <f t="shared" si="5"/>
        <v>2.6846080162368065E-2</v>
      </c>
      <c r="H24" s="204">
        <f t="shared" si="5"/>
        <v>25382</v>
      </c>
    </row>
    <row r="25" spans="1:8">
      <c r="A25" s="985" t="s">
        <v>6</v>
      </c>
      <c r="B25" s="1000">
        <f t="shared" si="5"/>
        <v>10</v>
      </c>
      <c r="C25" s="999">
        <f t="shared" si="5"/>
        <v>-25.200000000000003</v>
      </c>
      <c r="D25" s="1001">
        <f t="shared" si="5"/>
        <v>-9.8999999999999986</v>
      </c>
      <c r="E25" s="988">
        <f t="shared" si="5"/>
        <v>5.1714178016580613E-4</v>
      </c>
      <c r="F25" s="203">
        <f t="shared" si="5"/>
        <v>9.9977171336446818E-4</v>
      </c>
      <c r="G25" s="209">
        <f t="shared" si="5"/>
        <v>5.8018459933437544E-3</v>
      </c>
      <c r="H25" s="204">
        <f t="shared" si="5"/>
        <v>4876</v>
      </c>
    </row>
    <row r="26" spans="1:8">
      <c r="A26" s="979" t="s">
        <v>4</v>
      </c>
      <c r="B26" s="1000">
        <f t="shared" si="5"/>
        <v>5</v>
      </c>
      <c r="C26" s="999">
        <f t="shared" si="5"/>
        <v>-6.1</v>
      </c>
      <c r="D26" s="1001">
        <f t="shared" si="5"/>
        <v>-1.2000000000000002</v>
      </c>
      <c r="E26" s="988">
        <f t="shared" si="5"/>
        <v>1.5676103078306755E-4</v>
      </c>
      <c r="F26" s="203">
        <f t="shared" si="5"/>
        <v>3.7607048032354748E-4</v>
      </c>
      <c r="G26" s="209">
        <f t="shared" si="5"/>
        <v>3.352166298995372E-3</v>
      </c>
      <c r="H26" s="204">
        <f t="shared" si="5"/>
        <v>2588</v>
      </c>
    </row>
    <row r="27" spans="1:8">
      <c r="A27" s="979" t="s">
        <v>7</v>
      </c>
      <c r="B27" s="1000">
        <f t="shared" si="5"/>
        <v>51</v>
      </c>
      <c r="C27" s="999">
        <f t="shared" si="5"/>
        <v>-2</v>
      </c>
      <c r="D27" s="1001">
        <f t="shared" si="5"/>
        <v>-4.0999999999999996</v>
      </c>
      <c r="E27" s="988">
        <f t="shared" si="5"/>
        <v>3.2279202627846565E-3</v>
      </c>
      <c r="F27" s="203">
        <f t="shared" si="5"/>
        <v>2.5261332835727077E-3</v>
      </c>
      <c r="G27" s="209">
        <f t="shared" si="5"/>
        <v>2.7535827954390454E-3</v>
      </c>
      <c r="H27" s="204">
        <f t="shared" si="5"/>
        <v>5672</v>
      </c>
    </row>
    <row r="28" spans="1:8">
      <c r="A28" s="994" t="s">
        <v>17</v>
      </c>
      <c r="B28" s="1002">
        <f t="shared" si="5"/>
        <v>22</v>
      </c>
      <c r="C28" s="999">
        <f t="shared" si="5"/>
        <v>-7.1</v>
      </c>
      <c r="D28" s="1001">
        <f t="shared" si="5"/>
        <v>2</v>
      </c>
      <c r="E28" s="988">
        <f t="shared" si="5"/>
        <v>1.5405880738798363E-3</v>
      </c>
      <c r="F28" s="203">
        <f t="shared" si="5"/>
        <v>-4.4393771975845264E-4</v>
      </c>
      <c r="G28" s="209">
        <f t="shared" si="5"/>
        <v>6.2445829692091091E-3</v>
      </c>
      <c r="H28" s="204">
        <f t="shared" si="5"/>
        <v>4892</v>
      </c>
    </row>
    <row r="29" spans="1:8">
      <c r="A29" s="979" t="s">
        <v>146</v>
      </c>
      <c r="B29" s="1000">
        <f t="shared" si="5"/>
        <v>0</v>
      </c>
      <c r="C29" s="999">
        <f t="shared" si="5"/>
        <v>0</v>
      </c>
      <c r="D29" s="1001">
        <f t="shared" si="5"/>
        <v>0</v>
      </c>
      <c r="E29" s="988">
        <f t="shared" si="5"/>
        <v>0</v>
      </c>
      <c r="F29" s="203">
        <f t="shared" si="5"/>
        <v>0</v>
      </c>
      <c r="G29" s="209">
        <f t="shared" si="5"/>
        <v>0</v>
      </c>
      <c r="H29" s="204">
        <f t="shared" si="5"/>
        <v>0</v>
      </c>
    </row>
    <row r="30" spans="1:8">
      <c r="A30" s="986" t="s">
        <v>64</v>
      </c>
      <c r="B30" s="1002">
        <f t="shared" si="5"/>
        <v>0</v>
      </c>
      <c r="C30" s="999">
        <f t="shared" si="5"/>
        <v>0</v>
      </c>
      <c r="D30" s="1001">
        <f t="shared" si="5"/>
        <v>0</v>
      </c>
      <c r="E30" s="988">
        <f t="shared" si="5"/>
        <v>0</v>
      </c>
      <c r="F30" s="203">
        <f t="shared" si="5"/>
        <v>0</v>
      </c>
      <c r="G30" s="209">
        <f t="shared" si="5"/>
        <v>0</v>
      </c>
      <c r="H30" s="204">
        <f t="shared" si="5"/>
        <v>0</v>
      </c>
    </row>
    <row r="31" spans="1:8" ht="15.75" thickBot="1">
      <c r="A31" s="511" t="s">
        <v>2</v>
      </c>
      <c r="B31" s="1018">
        <f>B15-B47</f>
        <v>247</v>
      </c>
      <c r="C31" s="1019">
        <f t="shared" ref="C31:H31" si="6">SUM(C21:C30)</f>
        <v>-62</v>
      </c>
      <c r="D31" s="1020">
        <f t="shared" si="6"/>
        <v>-36.100000000000009</v>
      </c>
      <c r="E31" s="989">
        <f t="shared" si="6"/>
        <v>1.3139917463574817E-2</v>
      </c>
      <c r="F31" s="210">
        <f t="shared" si="6"/>
        <v>2.3885067285938932E-2</v>
      </c>
      <c r="G31" s="211">
        <f t="shared" si="6"/>
        <v>8.3236240393093422E-2</v>
      </c>
      <c r="H31" s="213">
        <f t="shared" si="6"/>
        <v>80120</v>
      </c>
    </row>
    <row r="32" spans="1:8" ht="15.75" thickBot="1">
      <c r="A32" s="995" t="s">
        <v>80</v>
      </c>
      <c r="B32" s="1012">
        <f t="shared" ref="B32:G32" si="7">B16-B48</f>
        <v>2680</v>
      </c>
      <c r="C32" s="1013">
        <f t="shared" si="7"/>
        <v>-1589.4000000000005</v>
      </c>
      <c r="D32" s="1014">
        <f t="shared" si="7"/>
        <v>-859.5</v>
      </c>
      <c r="E32" s="996">
        <f t="shared" si="7"/>
        <v>0</v>
      </c>
      <c r="F32" s="200">
        <f t="shared" si="7"/>
        <v>0</v>
      </c>
      <c r="G32" s="201">
        <f t="shared" si="7"/>
        <v>0</v>
      </c>
      <c r="H32" s="205">
        <f t="shared" si="5"/>
        <v>0</v>
      </c>
    </row>
    <row r="34" spans="1:8" ht="15.75" thickBot="1"/>
    <row r="35" spans="1:8" ht="15.75" thickBot="1">
      <c r="A35" s="1021" t="s">
        <v>407</v>
      </c>
      <c r="B35" s="997" t="s">
        <v>107</v>
      </c>
      <c r="C35" s="998" t="s">
        <v>108</v>
      </c>
      <c r="D35" s="998" t="s">
        <v>109</v>
      </c>
      <c r="E35" s="197" t="s">
        <v>107</v>
      </c>
      <c r="F35" s="198" t="s">
        <v>108</v>
      </c>
      <c r="G35" s="195" t="s">
        <v>109</v>
      </c>
      <c r="H35" s="199" t="s">
        <v>55</v>
      </c>
    </row>
    <row r="36" spans="1:8">
      <c r="A36" s="681" t="s">
        <v>2</v>
      </c>
      <c r="B36" s="1015">
        <v>740</v>
      </c>
      <c r="C36" s="1016">
        <v>197.3</v>
      </c>
      <c r="D36" s="1017">
        <v>191.3</v>
      </c>
      <c r="E36" s="987">
        <v>6.0870280496833101E-2</v>
      </c>
      <c r="F36" s="207">
        <v>8.7062042185155758E-2</v>
      </c>
      <c r="G36" s="208">
        <v>0.13130619809183885</v>
      </c>
      <c r="H36" s="212">
        <v>186095</v>
      </c>
    </row>
    <row r="37" spans="1:8">
      <c r="A37" s="979" t="s">
        <v>0</v>
      </c>
      <c r="B37" s="1000">
        <v>158</v>
      </c>
      <c r="C37" s="999">
        <v>23.3</v>
      </c>
      <c r="D37" s="1001">
        <v>23.1</v>
      </c>
      <c r="E37" s="988">
        <v>1.2996627457431933E-2</v>
      </c>
      <c r="F37" s="203">
        <v>1.0281528549995589E-2</v>
      </c>
      <c r="G37" s="209">
        <v>1.5855583773766217E-2</v>
      </c>
      <c r="H37" s="204">
        <v>26089</v>
      </c>
    </row>
    <row r="38" spans="1:8">
      <c r="A38" s="979" t="s">
        <v>1</v>
      </c>
      <c r="B38" s="1000">
        <v>83</v>
      </c>
      <c r="C38" s="999">
        <v>21.1</v>
      </c>
      <c r="D38" s="1001">
        <v>26.2</v>
      </c>
      <c r="E38" s="988">
        <v>6.8273422719420914E-3</v>
      </c>
      <c r="F38" s="203">
        <v>9.3107404465625297E-3</v>
      </c>
      <c r="G38" s="209">
        <v>1.798338938842748E-2</v>
      </c>
      <c r="H38" s="204">
        <v>22739</v>
      </c>
    </row>
    <row r="39" spans="1:8">
      <c r="A39" s="979" t="s">
        <v>3</v>
      </c>
      <c r="B39" s="1000">
        <v>205</v>
      </c>
      <c r="C39" s="999">
        <v>24</v>
      </c>
      <c r="D39" s="1001">
        <v>26.1</v>
      </c>
      <c r="E39" s="988">
        <v>1.6862712840338901E-2</v>
      </c>
      <c r="F39" s="203">
        <v>1.0590415673815199E-2</v>
      </c>
      <c r="G39" s="209">
        <v>1.7914750497631957E-2</v>
      </c>
      <c r="H39" s="204">
        <v>30249</v>
      </c>
    </row>
    <row r="40" spans="1:8">
      <c r="A40" s="979" t="s">
        <v>5</v>
      </c>
      <c r="B40" s="1000">
        <v>135</v>
      </c>
      <c r="C40" s="999">
        <v>32.299999999999997</v>
      </c>
      <c r="D40" s="1001">
        <v>63.6</v>
      </c>
      <c r="E40" s="988">
        <v>1.1104713333881714E-2</v>
      </c>
      <c r="F40" s="203">
        <v>1.4252934427676287E-2</v>
      </c>
      <c r="G40" s="209">
        <v>4.3654334545953737E-2</v>
      </c>
      <c r="H40" s="204">
        <v>45984</v>
      </c>
    </row>
    <row r="41" spans="1:8">
      <c r="A41" s="985" t="s">
        <v>6</v>
      </c>
      <c r="B41" s="1000">
        <v>32</v>
      </c>
      <c r="C41" s="999">
        <v>57.2</v>
      </c>
      <c r="D41" s="1001">
        <v>28</v>
      </c>
      <c r="E41" s="988">
        <v>2.632228345808999E-3</v>
      </c>
      <c r="F41" s="203">
        <v>2.5240490689259557E-2</v>
      </c>
      <c r="G41" s="209">
        <v>1.9218889422746927E-2</v>
      </c>
      <c r="H41" s="204">
        <v>31368</v>
      </c>
    </row>
    <row r="42" spans="1:8">
      <c r="A42" s="979" t="s">
        <v>4</v>
      </c>
      <c r="B42" s="1000">
        <v>30</v>
      </c>
      <c r="C42" s="999">
        <v>14.2</v>
      </c>
      <c r="D42" s="1001">
        <v>7.2</v>
      </c>
      <c r="E42" s="988">
        <v>2.4677140741959365E-3</v>
      </c>
      <c r="F42" s="203">
        <v>6.2659959403406585E-3</v>
      </c>
      <c r="G42" s="209">
        <v>4.9420001372777814E-3</v>
      </c>
      <c r="H42" s="204">
        <v>9113</v>
      </c>
    </row>
    <row r="43" spans="1:8">
      <c r="A43" s="979" t="s">
        <v>7</v>
      </c>
      <c r="B43" s="1000">
        <v>82</v>
      </c>
      <c r="C43" s="999">
        <v>11</v>
      </c>
      <c r="D43" s="1001">
        <v>12.1</v>
      </c>
      <c r="E43" s="988">
        <v>6.7450851361355599E-3</v>
      </c>
      <c r="F43" s="203">
        <v>4.8539405171652995E-3</v>
      </c>
      <c r="G43" s="209">
        <v>8.305305786258493E-3</v>
      </c>
      <c r="H43" s="204">
        <v>13270</v>
      </c>
    </row>
    <row r="44" spans="1:8">
      <c r="A44" s="994" t="s">
        <v>17</v>
      </c>
      <c r="B44" s="1002">
        <v>15</v>
      </c>
      <c r="C44" s="999">
        <v>14.2</v>
      </c>
      <c r="D44" s="1001">
        <v>5</v>
      </c>
      <c r="E44" s="988">
        <v>1.2338570370979682E-3</v>
      </c>
      <c r="F44" s="203">
        <v>6.2659959403406585E-3</v>
      </c>
      <c r="G44" s="209">
        <v>3.4319445397762369E-3</v>
      </c>
      <c r="H44" s="204">
        <v>7283</v>
      </c>
    </row>
    <row r="45" spans="1:8">
      <c r="A45" s="979" t="s">
        <v>146</v>
      </c>
      <c r="B45" s="1000"/>
      <c r="C45" s="999"/>
      <c r="D45" s="1001"/>
      <c r="E45" s="988">
        <v>0</v>
      </c>
      <c r="F45" s="203">
        <v>0</v>
      </c>
      <c r="G45" s="209">
        <v>0</v>
      </c>
      <c r="H45" s="204">
        <v>0</v>
      </c>
    </row>
    <row r="46" spans="1:8">
      <c r="A46" s="986" t="s">
        <v>64</v>
      </c>
      <c r="B46" s="1002"/>
      <c r="C46" s="999"/>
      <c r="D46" s="1001"/>
      <c r="E46" s="988">
        <v>0</v>
      </c>
      <c r="F46" s="203">
        <v>0</v>
      </c>
      <c r="G46" s="209">
        <v>0</v>
      </c>
      <c r="H46" s="204">
        <v>0</v>
      </c>
    </row>
    <row r="47" spans="1:8" ht="15.75" thickBot="1">
      <c r="A47" s="511" t="s">
        <v>2</v>
      </c>
      <c r="B47" s="1018">
        <v>740</v>
      </c>
      <c r="C47" s="1019">
        <v>197.29999999999998</v>
      </c>
      <c r="D47" s="1020">
        <v>191.29999999999998</v>
      </c>
      <c r="E47" s="989">
        <v>6.0870280496833108E-2</v>
      </c>
      <c r="F47" s="210">
        <v>8.7062042185155772E-2</v>
      </c>
      <c r="G47" s="211">
        <v>0.13130619809183883</v>
      </c>
      <c r="H47" s="213">
        <v>186095</v>
      </c>
    </row>
    <row r="48" spans="1:8" ht="15.75" thickBot="1">
      <c r="A48" s="995" t="s">
        <v>80</v>
      </c>
      <c r="B48" s="1010">
        <v>10656</v>
      </c>
      <c r="C48" s="990">
        <v>2808.9000000000005</v>
      </c>
      <c r="D48" s="1011">
        <v>1582.9</v>
      </c>
      <c r="E48" s="996">
        <v>0.33400000000000002</v>
      </c>
      <c r="F48" s="200">
        <v>0.33300000000000002</v>
      </c>
      <c r="G48" s="201">
        <v>0.33300000000000002</v>
      </c>
      <c r="H48" s="205">
        <v>2000000</v>
      </c>
    </row>
  </sheetData>
  <mergeCells count="1">
    <mergeCell ref="B2:H2"/>
  </mergeCells>
  <pageMargins left="0.7" right="0.7" top="0.75" bottom="0.75" header="0.3" footer="0.3"/>
  <ignoredErrors>
    <ignoredError sqref="G15 E15 F15 B15: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tabColor rgb="FF002060"/>
  </sheetPr>
  <dimension ref="A1:O59"/>
  <sheetViews>
    <sheetView topLeftCell="A13" zoomScaleNormal="100" workbookViewId="0">
      <selection activeCell="C11" sqref="C11"/>
    </sheetView>
  </sheetViews>
  <sheetFormatPr defaultRowHeight="15"/>
  <cols>
    <col min="1" max="1" width="5.7109375" customWidth="1"/>
    <col min="2" max="2" width="28.28515625" customWidth="1"/>
    <col min="3" max="3" width="21" customWidth="1"/>
    <col min="4" max="4" width="13.5703125" customWidth="1"/>
    <col min="5" max="5" width="11.7109375" customWidth="1"/>
    <col min="6" max="6" width="17" style="424" customWidth="1"/>
    <col min="7" max="7" width="23.28515625" style="647" customWidth="1"/>
    <col min="8" max="8" width="19.28515625" customWidth="1"/>
    <col min="9" max="9" width="2.7109375" customWidth="1"/>
    <col min="10" max="11" width="11.42578125" customWidth="1"/>
    <col min="12" max="12" width="12.28515625" customWidth="1"/>
    <col min="13" max="13" width="10.5703125" bestFit="1" customWidth="1"/>
    <col min="14" max="14" width="11.28515625" bestFit="1" customWidth="1"/>
    <col min="15" max="15" width="9.85546875" bestFit="1" customWidth="1"/>
  </cols>
  <sheetData>
    <row r="1" spans="1:15" ht="18.75">
      <c r="B1" s="1408" t="s">
        <v>285</v>
      </c>
      <c r="C1" s="1408"/>
      <c r="D1" s="1408"/>
      <c r="E1" s="1408"/>
      <c r="F1" s="1408"/>
      <c r="G1" s="1408"/>
    </row>
    <row r="2" spans="1:15" ht="15.75" thickBot="1">
      <c r="F2"/>
      <c r="G2" s="750"/>
      <c r="L2" s="1081"/>
    </row>
    <row r="3" spans="1:15" ht="15.75" thickBot="1">
      <c r="A3" s="346" t="s">
        <v>181</v>
      </c>
      <c r="B3" s="347" t="s">
        <v>182</v>
      </c>
      <c r="C3" s="347" t="s">
        <v>404</v>
      </c>
      <c r="D3" s="347" t="s">
        <v>183</v>
      </c>
      <c r="E3" s="347" t="s">
        <v>184</v>
      </c>
      <c r="F3" s="423" t="s">
        <v>392</v>
      </c>
      <c r="G3" s="763" t="s">
        <v>405</v>
      </c>
      <c r="H3" s="348" t="s">
        <v>393</v>
      </c>
    </row>
    <row r="4" spans="1:15" ht="19.5" thickTop="1">
      <c r="A4" s="758"/>
      <c r="B4" s="759" t="s">
        <v>268</v>
      </c>
      <c r="C4" s="760"/>
      <c r="D4" s="760"/>
      <c r="E4" s="760"/>
      <c r="F4" s="761"/>
      <c r="G4" s="762"/>
      <c r="H4" s="764"/>
    </row>
    <row r="5" spans="1:15">
      <c r="A5" s="1410" t="s">
        <v>299</v>
      </c>
      <c r="B5" s="1121" t="s">
        <v>300</v>
      </c>
      <c r="C5" s="1122">
        <v>1866682</v>
      </c>
      <c r="D5" s="791" t="s">
        <v>177</v>
      </c>
      <c r="E5" s="791" t="s">
        <v>193</v>
      </c>
      <c r="F5" s="1123">
        <v>1300000</v>
      </c>
      <c r="G5" s="1124">
        <f>C5-F5</f>
        <v>566682</v>
      </c>
      <c r="H5" s="1125">
        <f>G5/F5</f>
        <v>0.43590923076923077</v>
      </c>
    </row>
    <row r="6" spans="1:15">
      <c r="A6" s="1411"/>
      <c r="B6" s="1121" t="s">
        <v>301</v>
      </c>
      <c r="C6" s="1122">
        <f>C5*0.352</f>
        <v>657072.06400000001</v>
      </c>
      <c r="D6" s="791"/>
      <c r="E6" s="791"/>
      <c r="F6" s="1123">
        <v>457600</v>
      </c>
      <c r="G6" s="1124">
        <f>C6-F6</f>
        <v>199472.06400000001</v>
      </c>
      <c r="H6" s="1125">
        <f t="shared" ref="H6:H9" si="0">G6/F6</f>
        <v>0.43590923076923077</v>
      </c>
      <c r="K6" s="1350"/>
    </row>
    <row r="7" spans="1:15">
      <c r="A7" s="1411"/>
      <c r="B7" s="1126" t="s">
        <v>310</v>
      </c>
      <c r="C7" s="1122">
        <f>327919</f>
        <v>327919</v>
      </c>
      <c r="D7" s="791" t="s">
        <v>179</v>
      </c>
      <c r="E7" s="791" t="s">
        <v>193</v>
      </c>
      <c r="F7" s="1127">
        <v>820000</v>
      </c>
      <c r="G7" s="1124">
        <f t="shared" ref="G7:G11" si="1">C7-F7</f>
        <v>-492081</v>
      </c>
      <c r="H7" s="1125">
        <f t="shared" si="0"/>
        <v>-0.60009878048780485</v>
      </c>
      <c r="K7" s="1350"/>
    </row>
    <row r="8" spans="1:15">
      <c r="A8" s="1411"/>
      <c r="B8" s="1126" t="s">
        <v>302</v>
      </c>
      <c r="C8" s="1122">
        <f>C7*0.352</f>
        <v>115427.488</v>
      </c>
      <c r="D8" s="791" t="s">
        <v>179</v>
      </c>
      <c r="E8" s="791" t="s">
        <v>193</v>
      </c>
      <c r="F8" s="1123">
        <v>288640</v>
      </c>
      <c r="G8" s="1124">
        <f t="shared" si="1"/>
        <v>-173212.51199999999</v>
      </c>
      <c r="H8" s="1125">
        <f t="shared" si="0"/>
        <v>-0.60009878048780485</v>
      </c>
    </row>
    <row r="9" spans="1:15">
      <c r="A9" s="1411"/>
      <c r="B9" s="1128" t="s">
        <v>265</v>
      </c>
      <c r="C9" s="1129">
        <f>SUM(C5:C8)</f>
        <v>2967100.5520000001</v>
      </c>
      <c r="D9" s="1130"/>
      <c r="E9" s="1130"/>
      <c r="F9" s="1131">
        <v>2866240</v>
      </c>
      <c r="G9" s="1370">
        <f>SUM(G5:G8)</f>
        <v>100860.55200000003</v>
      </c>
      <c r="H9" s="1132">
        <f t="shared" si="0"/>
        <v>3.5189150943396239E-2</v>
      </c>
      <c r="J9" s="1081"/>
      <c r="K9" s="785"/>
    </row>
    <row r="10" spans="1:15">
      <c r="A10" s="1411"/>
      <c r="B10" s="1121" t="s">
        <v>515</v>
      </c>
      <c r="C10" s="1129">
        <v>485000</v>
      </c>
      <c r="D10" s="791" t="s">
        <v>178</v>
      </c>
      <c r="E10" s="791" t="s">
        <v>193</v>
      </c>
      <c r="F10" s="1123">
        <v>760000</v>
      </c>
      <c r="G10" s="1124">
        <f t="shared" si="1"/>
        <v>-275000</v>
      </c>
      <c r="H10" s="1396">
        <f>(G10+G11)/F10</f>
        <v>0.26315789473684209</v>
      </c>
    </row>
    <row r="11" spans="1:15">
      <c r="A11" s="1411"/>
      <c r="B11" s="1121" t="s">
        <v>516</v>
      </c>
      <c r="C11" s="1129">
        <v>475000</v>
      </c>
      <c r="D11" s="791" t="s">
        <v>179</v>
      </c>
      <c r="E11" s="791" t="s">
        <v>193</v>
      </c>
      <c r="F11" s="1133">
        <v>0</v>
      </c>
      <c r="G11" s="1367">
        <f t="shared" si="1"/>
        <v>475000</v>
      </c>
      <c r="H11" s="1397"/>
      <c r="K11" s="1350"/>
    </row>
    <row r="12" spans="1:15">
      <c r="A12" s="1411"/>
      <c r="B12" s="1119"/>
      <c r="C12" s="1119"/>
      <c r="D12" s="1119"/>
      <c r="E12" s="1119"/>
      <c r="F12" s="1133"/>
      <c r="G12" s="1134"/>
      <c r="H12" s="1120"/>
      <c r="K12" s="1081"/>
    </row>
    <row r="13" spans="1:15">
      <c r="A13" s="1411"/>
      <c r="B13" s="1119"/>
      <c r="C13" s="1119" t="s">
        <v>8</v>
      </c>
      <c r="D13" s="1119"/>
      <c r="E13" s="1119"/>
      <c r="F13" s="1133"/>
      <c r="G13" s="1134"/>
      <c r="H13" s="1120"/>
      <c r="L13" s="1081"/>
      <c r="M13" s="1081"/>
      <c r="O13" s="785"/>
    </row>
    <row r="14" spans="1:15" ht="15.75" thickBot="1">
      <c r="A14" s="1412"/>
      <c r="B14" s="756"/>
      <c r="C14" s="756"/>
      <c r="D14" s="756"/>
      <c r="E14" s="756"/>
      <c r="F14" s="775"/>
      <c r="G14" s="776"/>
      <c r="H14" s="757"/>
      <c r="M14" s="785"/>
    </row>
    <row r="16" spans="1:15">
      <c r="M16" s="785"/>
    </row>
    <row r="17" spans="1:12" ht="15.75" thickBot="1">
      <c r="A17" s="1409" t="s">
        <v>277</v>
      </c>
      <c r="B17" s="1409"/>
      <c r="C17" s="1409"/>
      <c r="D17" s="1409"/>
      <c r="E17" s="1409"/>
      <c r="F17" s="1409"/>
    </row>
    <row r="18" spans="1:12" ht="15.75" thickBot="1">
      <c r="A18" s="337" t="s">
        <v>176</v>
      </c>
      <c r="B18" s="338" t="s">
        <v>206</v>
      </c>
      <c r="C18" s="338" t="s">
        <v>175</v>
      </c>
      <c r="D18" s="338" t="s">
        <v>182</v>
      </c>
      <c r="E18" s="338" t="s">
        <v>261</v>
      </c>
      <c r="F18" s="338" t="s">
        <v>195</v>
      </c>
      <c r="G18" s="338" t="s">
        <v>405</v>
      </c>
      <c r="H18" s="1371" t="s">
        <v>467</v>
      </c>
      <c r="L18" s="785"/>
    </row>
    <row r="19" spans="1:12" ht="15.75" thickTop="1">
      <c r="A19" s="339" t="s">
        <v>177</v>
      </c>
      <c r="B19" s="340" t="s">
        <v>143</v>
      </c>
      <c r="C19" s="766">
        <f>'1. RD2023'!C7-'1. RD2023'!U7</f>
        <v>22404319</v>
      </c>
      <c r="D19" s="766">
        <f>SUMIFS($C$5:$C$14,$D$5:$D$14,"M",$E$5:$E$14,"&lt;&gt;")+SUMIFS('4. Aktivity'!$B$14:$B$107,'4. Aktivity'!$C$14:$C$107,"M",'4. Aktivity'!$D$14:$D$107,"&lt;&gt;")</f>
        <v>1948617</v>
      </c>
      <c r="E19" s="752">
        <f>D19/C19</f>
        <v>8.6975060478294383E-2</v>
      </c>
      <c r="F19" s="944">
        <f>C19-D19</f>
        <v>20455702</v>
      </c>
      <c r="G19" s="944">
        <f>D19-H19</f>
        <v>442321</v>
      </c>
      <c r="H19" s="1372">
        <v>1506296</v>
      </c>
    </row>
    <row r="20" spans="1:12">
      <c r="A20" s="341" t="s">
        <v>178</v>
      </c>
      <c r="B20" s="342" t="s">
        <v>145</v>
      </c>
      <c r="C20" s="767">
        <f>'1. RD2023'!C12</f>
        <v>6579816</v>
      </c>
      <c r="D20" s="766">
        <f>SUMIFS($C$5:$C$14,$D$5:$D$14,"T",$E$5:$E$14,"&lt;&gt;")+SUMIFS('4. Aktivity'!$B$14:$B$107,'4. Aktivity'!$C$14:$C$107,"T",'4. Aktivity'!$D$14:$D$107,"&lt;&gt;")</f>
        <v>1220600</v>
      </c>
      <c r="E20" s="752">
        <f t="shared" ref="E20:E23" si="2">D20/C20</f>
        <v>0.18550670717843781</v>
      </c>
      <c r="F20" s="944">
        <f>C20-D20</f>
        <v>5359216</v>
      </c>
      <c r="G20" s="944">
        <f t="shared" ref="G20:G21" si="3">D20-H20</f>
        <v>-312445</v>
      </c>
      <c r="H20" s="1373">
        <v>1533045</v>
      </c>
    </row>
    <row r="21" spans="1:12">
      <c r="A21" s="341" t="s">
        <v>179</v>
      </c>
      <c r="B21" s="342" t="s">
        <v>172</v>
      </c>
      <c r="C21" s="767">
        <f>'1. RD2023'!C15-'1. RD2023'!U15</f>
        <v>24115813</v>
      </c>
      <c r="D21" s="766">
        <f>SUMIFS($C$5:$C$14,$D$5:$D$14,"V",$E$5:$E$14,"&lt;&gt;")+SUMIFS('4. Aktivity'!$B$14:$B$107,'4. Aktivity'!$C$14:$C$107,"V",'4. Aktivity'!$D$14:$D$107,"&lt;&gt;")</f>
        <v>2791846.4879999999</v>
      </c>
      <c r="E21" s="752">
        <f t="shared" si="2"/>
        <v>0.11576829228191476</v>
      </c>
      <c r="F21" s="944">
        <f>C21-D21</f>
        <v>21323966.512000002</v>
      </c>
      <c r="G21" s="944">
        <f t="shared" si="3"/>
        <v>-90773.291999999899</v>
      </c>
      <c r="H21" s="1373">
        <v>2882619.78</v>
      </c>
    </row>
    <row r="22" spans="1:12">
      <c r="A22" s="341" t="s">
        <v>63</v>
      </c>
      <c r="B22" s="343" t="s">
        <v>173</v>
      </c>
      <c r="C22" s="767">
        <v>0</v>
      </c>
      <c r="D22" s="766">
        <f>SUMIFS($C$5:$C$14,$D$5:$D$14,"R",$E$5:$E$14,"&lt;&gt;")+SUMIFS('4. Aktivity'!$B$4:$B$107,'4. Aktivity'!$C$4:$C$107,"R",'4. Aktivity'!$D$4:$D$107,"&lt;&gt;")</f>
        <v>0</v>
      </c>
      <c r="E22" s="752"/>
      <c r="F22" s="944">
        <f>C22-D22</f>
        <v>0</v>
      </c>
      <c r="G22" s="944"/>
      <c r="H22" s="770"/>
    </row>
    <row r="23" spans="1:12" ht="15.75" thickBot="1">
      <c r="A23" s="344" t="s">
        <v>180</v>
      </c>
      <c r="B23" s="345" t="s">
        <v>174</v>
      </c>
      <c r="C23" s="768">
        <f>'1. RD2023'!C20</f>
        <v>6502024</v>
      </c>
      <c r="D23" s="769">
        <f>SUMIFS($C$5:$C$14,$D$5:$D$14,"S",$E$5:$E$14,"&lt;&gt;")+SUMIFS('4. Aktivity'!$B$4:$B$107,'4. Aktivity'!$C$4:$C$107,"S",'4. Aktivity'!$D$4:$D$107,"&lt;&gt;")</f>
        <v>222695</v>
      </c>
      <c r="E23" s="751">
        <f t="shared" si="2"/>
        <v>3.4250104275222605E-2</v>
      </c>
      <c r="F23" s="945">
        <f>C23-D23</f>
        <v>6279329</v>
      </c>
      <c r="G23" s="945"/>
      <c r="H23" s="771"/>
    </row>
    <row r="26" spans="1:12" ht="15.75" thickBot="1">
      <c r="A26" s="1138" t="s">
        <v>468</v>
      </c>
      <c r="B26" s="1138"/>
      <c r="C26" s="1138"/>
      <c r="D26" s="1138"/>
      <c r="E26" s="1138"/>
    </row>
    <row r="27" spans="1:12" ht="15.75" thickBot="1">
      <c r="A27" s="1425" t="s">
        <v>299</v>
      </c>
      <c r="B27" s="930" t="s">
        <v>281</v>
      </c>
      <c r="C27" s="930" t="s">
        <v>282</v>
      </c>
      <c r="D27" s="930" t="s">
        <v>283</v>
      </c>
      <c r="E27" s="930" t="s">
        <v>261</v>
      </c>
      <c r="F27" s="931" t="s">
        <v>308</v>
      </c>
    </row>
    <row r="28" spans="1:12">
      <c r="A28" s="1426"/>
      <c r="B28" s="932" t="s">
        <v>280</v>
      </c>
      <c r="C28" s="1291">
        <f>C5+C7</f>
        <v>2194601</v>
      </c>
      <c r="D28" s="1428">
        <f>'1. RD2023'!D7+'1. RD2023'!D8+'1. RD2023'!D12+'1. RD2023'!D15</f>
        <v>60986268</v>
      </c>
      <c r="E28" s="933">
        <f>C28/D$28</f>
        <v>3.598516636564808E-2</v>
      </c>
      <c r="F28" s="1431">
        <v>2023</v>
      </c>
      <c r="H28" s="1081"/>
    </row>
    <row r="29" spans="1:12">
      <c r="A29" s="1426"/>
      <c r="B29" s="934" t="s">
        <v>284</v>
      </c>
      <c r="C29" s="1292">
        <f>C6+C8</f>
        <v>772499.55200000003</v>
      </c>
      <c r="D29" s="1429"/>
      <c r="E29" s="938">
        <f t="shared" ref="E29:E31" si="4">C29/D$28</f>
        <v>1.2666778560708126E-2</v>
      </c>
      <c r="F29" s="1432"/>
      <c r="H29" s="1081"/>
    </row>
    <row r="30" spans="1:12">
      <c r="A30" s="1426"/>
      <c r="B30" s="934" t="s">
        <v>502</v>
      </c>
      <c r="C30" s="1292">
        <f>C10+C11</f>
        <v>960000</v>
      </c>
      <c r="D30" s="1429"/>
      <c r="E30" s="938">
        <f t="shared" si="4"/>
        <v>1.5741248505319261E-2</v>
      </c>
      <c r="F30" s="1432"/>
      <c r="H30" s="1081"/>
    </row>
    <row r="31" spans="1:12">
      <c r="A31" s="1426"/>
      <c r="B31" s="934" t="s">
        <v>289</v>
      </c>
      <c r="C31" s="1292">
        <f>(SUMIFS('4. Aktivity'!$B$13:$B$107,'4. Aktivity'!$C$13:$C$107,"M",'4. Aktivity'!$D$13:$D$107,"stu")+SUMIFS('4. Aktivity'!$B$13:$B$107,'4. Aktivity'!$C$13:$C$107,"M",'4. Aktivity'!$D$13:$D$107,"rek"))*1.352+SUMIFS('4. Aktivity'!$B$13:$B$107,'4. Aktivity'!$C$13:$C$107,"&lt;&gt;M",'4. Aktivity'!$D$13:$D$107,"stu")+SUMIFS('4. Aktivity'!$B$13:$B$107,'4. Aktivity'!$C$13:$C$107,"&lt;&gt;M",'4. Aktivity'!$D$13:$D$107,"rek")</f>
        <v>2042513.12</v>
      </c>
      <c r="D31" s="1429"/>
      <c r="E31" s="938">
        <f t="shared" si="4"/>
        <v>3.3491361038848942E-2</v>
      </c>
      <c r="F31" s="1432"/>
      <c r="H31" s="647"/>
    </row>
    <row r="32" spans="1:12">
      <c r="A32" s="1426"/>
      <c r="B32" s="934" t="s">
        <v>290</v>
      </c>
      <c r="C32" s="1292">
        <f>(SUMIFS('4. Aktivity'!$B$13:$B$107,'4. Aktivity'!$C$13:$C$107,"M",'4. Aktivity'!$D$13:$D$107,"*f*")+SUMIFS('4. Aktivity'!$B$13:$B$107,'4. Aktivity'!$C$13:$C$107,"M",'4. Aktivity'!$D$13:$D$107,"um"))*1.352+SUMIFS('4. Aktivity'!$B$13:$B$107,'4. Aktivity'!$C$13:$C$107,"&lt;&gt;M",'4. Aktivity'!$D$13:$D$107,"*f*")+SUMIFS('4. Aktivity'!$B$13:$B$107,'4. Aktivity'!$C$13:$C$107,"&lt;&gt;M",'4. Aktivity'!$D$13:$D$107,"um")</f>
        <v>740500</v>
      </c>
      <c r="D32" s="1429"/>
      <c r="E32" s="938">
        <f>C32/D$28</f>
        <v>1.2142077623113453E-2</v>
      </c>
      <c r="F32" s="1432"/>
    </row>
    <row r="33" spans="1:8">
      <c r="A33" s="1426"/>
      <c r="B33" s="934" t="s">
        <v>309</v>
      </c>
      <c r="C33" s="1292">
        <f>SUM(C28:C32)</f>
        <v>6710113.6720000003</v>
      </c>
      <c r="D33" s="1429"/>
      <c r="E33" s="1139">
        <f>C33/D$28</f>
        <v>0.11002663209363787</v>
      </c>
      <c r="F33" s="1432"/>
      <c r="G33" s="1191"/>
    </row>
    <row r="34" spans="1:8" ht="15.75" thickBot="1">
      <c r="A34" s="1426"/>
      <c r="B34" s="935" t="s">
        <v>491</v>
      </c>
      <c r="C34" s="1293">
        <f>'1. RD2023'!N6-'1. RD2023'!N13+'1. RD2023'!N15+'1. RD2023'!O6+'1. RD2023'!O15</f>
        <v>54339294</v>
      </c>
      <c r="D34" s="1430"/>
      <c r="E34" s="1290">
        <f>C34/D$28</f>
        <v>0.89100867756000413</v>
      </c>
      <c r="F34" s="1433"/>
      <c r="G34" s="750"/>
      <c r="H34" s="951"/>
    </row>
    <row r="35" spans="1:8">
      <c r="A35" s="1426"/>
      <c r="B35" s="1117" t="s">
        <v>309</v>
      </c>
      <c r="C35" s="1294">
        <v>6552174</v>
      </c>
      <c r="D35" s="1419">
        <v>58927430</v>
      </c>
      <c r="E35" s="1140">
        <f>C35/D35</f>
        <v>0.11119056100019974</v>
      </c>
      <c r="F35" s="1422">
        <v>2022</v>
      </c>
    </row>
    <row r="36" spans="1:8">
      <c r="A36" s="1426"/>
      <c r="B36" s="946" t="s">
        <v>311</v>
      </c>
      <c r="C36" s="1295">
        <v>1231534</v>
      </c>
      <c r="D36" s="1420"/>
      <c r="E36" s="948">
        <f>C36/D35</f>
        <v>2.0899163598344608E-2</v>
      </c>
      <c r="F36" s="1423"/>
    </row>
    <row r="37" spans="1:8" ht="15.75" thickBot="1">
      <c r="A37" s="1426"/>
      <c r="B37" s="936" t="s">
        <v>491</v>
      </c>
      <c r="C37" s="1296">
        <v>52375256.340000004</v>
      </c>
      <c r="D37" s="1421"/>
      <c r="E37" s="939">
        <f>C37/D35</f>
        <v>0.8888094447696091</v>
      </c>
      <c r="F37" s="1424"/>
    </row>
    <row r="38" spans="1:8">
      <c r="A38" s="1426"/>
      <c r="B38" s="940" t="s">
        <v>309</v>
      </c>
      <c r="C38" s="1297">
        <v>6915500.3899999997</v>
      </c>
      <c r="D38" s="1416">
        <v>62961748</v>
      </c>
      <c r="E38" s="1141">
        <f>C38/D$38</f>
        <v>0.1098365374163373</v>
      </c>
      <c r="F38" s="1413">
        <v>2021</v>
      </c>
    </row>
    <row r="39" spans="1:8">
      <c r="A39" s="1426"/>
      <c r="B39" s="947" t="s">
        <v>311</v>
      </c>
      <c r="C39" s="1298">
        <v>631120</v>
      </c>
      <c r="D39" s="1417"/>
      <c r="E39" s="950">
        <f>C39/D$38</f>
        <v>1.002386401343241E-2</v>
      </c>
      <c r="F39" s="1414"/>
    </row>
    <row r="40" spans="1:8" ht="15.75" thickBot="1">
      <c r="A40" s="1427"/>
      <c r="B40" s="937" t="s">
        <v>491</v>
      </c>
      <c r="C40" s="1299">
        <v>56046248</v>
      </c>
      <c r="D40" s="1418"/>
      <c r="E40" s="949">
        <f>C40/D$38</f>
        <v>0.89016346877789987</v>
      </c>
      <c r="F40" s="1415"/>
    </row>
    <row r="41" spans="1:8">
      <c r="A41" s="929"/>
      <c r="C41" s="785"/>
      <c r="D41" s="794"/>
      <c r="E41" s="795"/>
    </row>
    <row r="42" spans="1:8">
      <c r="C42" s="785"/>
      <c r="D42" s="794"/>
      <c r="E42" s="795"/>
    </row>
    <row r="45" spans="1:8" ht="15.75" thickBot="1">
      <c r="A45" s="1135" t="s">
        <v>277</v>
      </c>
      <c r="B45" s="1135"/>
      <c r="C45" s="1135"/>
    </row>
    <row r="46" spans="1:8" ht="15.75" thickBot="1">
      <c r="A46" s="778" t="s">
        <v>176</v>
      </c>
      <c r="B46" s="1400" t="s">
        <v>184</v>
      </c>
      <c r="C46" s="1401"/>
    </row>
    <row r="47" spans="1:8" ht="15.75" thickTop="1">
      <c r="A47" s="754" t="s">
        <v>186</v>
      </c>
      <c r="B47" s="1402" t="s">
        <v>6</v>
      </c>
      <c r="C47" s="1403"/>
    </row>
    <row r="48" spans="1:8">
      <c r="A48" s="777" t="s">
        <v>187</v>
      </c>
      <c r="B48" s="1398" t="s">
        <v>3</v>
      </c>
      <c r="C48" s="1399"/>
    </row>
    <row r="49" spans="1:3">
      <c r="A49" s="777" t="s">
        <v>188</v>
      </c>
      <c r="B49" s="1398" t="s">
        <v>5</v>
      </c>
      <c r="C49" s="1399"/>
    </row>
    <row r="50" spans="1:3">
      <c r="A50" s="777" t="s">
        <v>189</v>
      </c>
      <c r="B50" s="1398" t="s">
        <v>7</v>
      </c>
      <c r="C50" s="1399"/>
    </row>
    <row r="51" spans="1:3">
      <c r="A51" s="777" t="s">
        <v>190</v>
      </c>
      <c r="B51" s="1398" t="s">
        <v>0</v>
      </c>
      <c r="C51" s="1399"/>
    </row>
    <row r="52" spans="1:3">
      <c r="A52" s="777" t="s">
        <v>191</v>
      </c>
      <c r="B52" s="1398" t="s">
        <v>1</v>
      </c>
      <c r="C52" s="1399"/>
    </row>
    <row r="53" spans="1:3">
      <c r="A53" s="777" t="s">
        <v>192</v>
      </c>
      <c r="B53" s="1398" t="s">
        <v>4</v>
      </c>
      <c r="C53" s="1399"/>
    </row>
    <row r="54" spans="1:3">
      <c r="A54" s="777" t="s">
        <v>399</v>
      </c>
      <c r="B54" s="1398" t="s">
        <v>17</v>
      </c>
      <c r="C54" s="1399"/>
    </row>
    <row r="55" spans="1:3">
      <c r="A55" s="777" t="s">
        <v>400</v>
      </c>
      <c r="B55" s="1398" t="s">
        <v>146</v>
      </c>
      <c r="C55" s="1399"/>
    </row>
    <row r="56" spans="1:3">
      <c r="A56" s="777" t="s">
        <v>193</v>
      </c>
      <c r="B56" s="1398" t="s">
        <v>64</v>
      </c>
      <c r="C56" s="1399"/>
    </row>
    <row r="57" spans="1:3">
      <c r="A57" s="777" t="s">
        <v>194</v>
      </c>
      <c r="B57" s="1398" t="s">
        <v>150</v>
      </c>
      <c r="C57" s="1399"/>
    </row>
    <row r="58" spans="1:3">
      <c r="A58" s="777" t="s">
        <v>275</v>
      </c>
      <c r="B58" s="1406" t="s">
        <v>289</v>
      </c>
      <c r="C58" s="1407"/>
    </row>
    <row r="59" spans="1:3" ht="15.75" thickBot="1">
      <c r="A59" s="852" t="s">
        <v>291</v>
      </c>
      <c r="B59" s="1404" t="s">
        <v>290</v>
      </c>
      <c r="C59" s="1405"/>
    </row>
  </sheetData>
  <mergeCells count="25">
    <mergeCell ref="B1:G1"/>
    <mergeCell ref="A17:F17"/>
    <mergeCell ref="B51:C51"/>
    <mergeCell ref="A5:A14"/>
    <mergeCell ref="F38:F40"/>
    <mergeCell ref="D38:D40"/>
    <mergeCell ref="D35:D37"/>
    <mergeCell ref="F35:F37"/>
    <mergeCell ref="A27:A40"/>
    <mergeCell ref="D28:D34"/>
    <mergeCell ref="F28:F34"/>
    <mergeCell ref="B56:C56"/>
    <mergeCell ref="B57:C57"/>
    <mergeCell ref="B59:C59"/>
    <mergeCell ref="B53:C53"/>
    <mergeCell ref="B54:C54"/>
    <mergeCell ref="B55:C55"/>
    <mergeCell ref="B58:C58"/>
    <mergeCell ref="H10:H11"/>
    <mergeCell ref="B52:C52"/>
    <mergeCell ref="B46:C46"/>
    <mergeCell ref="B47:C47"/>
    <mergeCell ref="B48:C48"/>
    <mergeCell ref="B49:C49"/>
    <mergeCell ref="B50:C50"/>
  </mergeCells>
  <conditionalFormatting sqref="G4:G10">
    <cfRule type="cellIs" dxfId="18" priority="4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G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>
    <tabColor rgb="FF002060"/>
  </sheetPr>
  <dimension ref="A1:I107"/>
  <sheetViews>
    <sheetView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9" sqref="B49:B57"/>
    </sheetView>
  </sheetViews>
  <sheetFormatPr defaultRowHeight="15"/>
  <cols>
    <col min="1" max="1" width="39.28515625" customWidth="1"/>
    <col min="2" max="2" width="16.42578125" customWidth="1"/>
    <col min="3" max="3" width="12.42578125" customWidth="1"/>
    <col min="4" max="4" width="11.28515625" customWidth="1"/>
    <col min="5" max="5" width="13.28515625" customWidth="1"/>
    <col min="6" max="6" width="17.7109375" customWidth="1"/>
    <col min="7" max="7" width="17.7109375" hidden="1" customWidth="1"/>
    <col min="8" max="8" width="85.28515625" style="774" customWidth="1"/>
  </cols>
  <sheetData>
    <row r="1" spans="1:8" ht="25.5" customHeight="1">
      <c r="A1" s="1434" t="s">
        <v>402</v>
      </c>
      <c r="B1" s="1434"/>
      <c r="C1" s="1434"/>
      <c r="D1" s="1434"/>
      <c r="E1" s="1434"/>
      <c r="F1" s="1434"/>
      <c r="G1" s="1434"/>
    </row>
    <row r="2" spans="1:8" ht="15.75" thickBot="1"/>
    <row r="3" spans="1:8" ht="15.75" thickBot="1">
      <c r="A3" s="797" t="s">
        <v>182</v>
      </c>
      <c r="B3" s="807" t="s">
        <v>404</v>
      </c>
      <c r="C3" s="802" t="s">
        <v>183</v>
      </c>
      <c r="D3" s="780" t="s">
        <v>184</v>
      </c>
      <c r="E3" s="813" t="s">
        <v>392</v>
      </c>
      <c r="F3" s="822" t="s">
        <v>405</v>
      </c>
      <c r="G3" s="802" t="s">
        <v>264</v>
      </c>
      <c r="H3" s="780" t="s">
        <v>270</v>
      </c>
    </row>
    <row r="4" spans="1:8" ht="19.5" thickTop="1">
      <c r="A4" s="1435" t="s">
        <v>465</v>
      </c>
      <c r="B4" s="1436"/>
      <c r="C4" s="1436"/>
      <c r="D4" s="1436"/>
      <c r="E4" s="1436"/>
      <c r="F4" s="1436"/>
      <c r="G4" s="1437"/>
      <c r="H4" s="779"/>
    </row>
    <row r="5" spans="1:8">
      <c r="A5" s="1243" t="s">
        <v>461</v>
      </c>
      <c r="B5" s="1385">
        <v>51997</v>
      </c>
      <c r="C5" s="1245" t="s">
        <v>178</v>
      </c>
      <c r="D5" s="1246" t="s">
        <v>275</v>
      </c>
      <c r="E5" s="1247">
        <v>45320</v>
      </c>
      <c r="F5" s="823">
        <f t="shared" ref="F5:F7" si="0">B5-E5</f>
        <v>6677</v>
      </c>
      <c r="G5" s="819"/>
      <c r="H5" s="772"/>
    </row>
    <row r="6" spans="1:8">
      <c r="A6" s="1243" t="s">
        <v>463</v>
      </c>
      <c r="B6" s="1385">
        <v>15000</v>
      </c>
      <c r="C6" s="1245" t="s">
        <v>178</v>
      </c>
      <c r="D6" s="1246" t="s">
        <v>191</v>
      </c>
      <c r="E6" s="1247">
        <v>15000</v>
      </c>
      <c r="F6" s="823">
        <f t="shared" si="0"/>
        <v>0</v>
      </c>
      <c r="G6" s="1248"/>
      <c r="H6" s="1249"/>
    </row>
    <row r="7" spans="1:8">
      <c r="A7" s="1243" t="s">
        <v>466</v>
      </c>
      <c r="B7" s="1385">
        <v>44000</v>
      </c>
      <c r="C7" s="1245" t="s">
        <v>178</v>
      </c>
      <c r="D7" s="1246" t="s">
        <v>191</v>
      </c>
      <c r="E7" s="1247">
        <v>44000</v>
      </c>
      <c r="F7" s="823">
        <f t="shared" si="0"/>
        <v>0</v>
      </c>
      <c r="G7" s="1248"/>
      <c r="H7" s="1249"/>
    </row>
    <row r="8" spans="1:8">
      <c r="A8" s="1243" t="s">
        <v>464</v>
      </c>
      <c r="B8" s="1385">
        <v>25000</v>
      </c>
      <c r="C8" s="1245" t="s">
        <v>179</v>
      </c>
      <c r="D8" s="1246" t="s">
        <v>190</v>
      </c>
      <c r="E8" s="1247"/>
      <c r="F8" s="823"/>
      <c r="G8" s="1248"/>
      <c r="H8" s="1249"/>
    </row>
    <row r="9" spans="1:8">
      <c r="A9" s="885" t="s">
        <v>271</v>
      </c>
      <c r="B9" s="808">
        <v>59558</v>
      </c>
      <c r="C9" s="803" t="s">
        <v>180</v>
      </c>
      <c r="D9" s="755" t="s">
        <v>275</v>
      </c>
      <c r="E9" s="814">
        <v>53453</v>
      </c>
      <c r="F9" s="823">
        <f>B9-E9</f>
        <v>6105</v>
      </c>
      <c r="G9" s="1248"/>
      <c r="H9" s="1249"/>
    </row>
    <row r="10" spans="1:8">
      <c r="A10" s="1243" t="s">
        <v>462</v>
      </c>
      <c r="B10" s="1244">
        <v>100000</v>
      </c>
      <c r="C10" s="1245" t="s">
        <v>180</v>
      </c>
      <c r="D10" s="1246" t="s">
        <v>275</v>
      </c>
      <c r="E10" s="1247"/>
      <c r="F10" s="823"/>
      <c r="G10" s="1248"/>
      <c r="H10" s="1249"/>
    </row>
    <row r="11" spans="1:8">
      <c r="A11" s="798"/>
      <c r="B11" s="809"/>
      <c r="C11" s="804"/>
      <c r="D11" s="783"/>
      <c r="E11" s="815"/>
      <c r="F11" s="823"/>
      <c r="G11" s="820"/>
      <c r="H11" s="784"/>
    </row>
    <row r="12" spans="1:8" ht="15.75" thickBot="1">
      <c r="A12" s="889" t="s">
        <v>294</v>
      </c>
      <c r="B12" s="810">
        <f>SUM(B5:B11)</f>
        <v>295555</v>
      </c>
      <c r="C12" s="805"/>
      <c r="D12" s="781">
        <v>0</v>
      </c>
      <c r="E12" s="816">
        <v>115540</v>
      </c>
      <c r="F12" s="824">
        <f>SUM(F5:F11)</f>
        <v>12782</v>
      </c>
      <c r="G12" s="942"/>
      <c r="H12" s="941"/>
    </row>
    <row r="13" spans="1:8" ht="19.5" thickTop="1">
      <c r="A13" s="1435" t="s">
        <v>266</v>
      </c>
      <c r="B13" s="1436"/>
      <c r="C13" s="1436"/>
      <c r="D13" s="1436"/>
      <c r="E13" s="1436"/>
      <c r="F13" s="1436"/>
      <c r="G13" s="1437"/>
      <c r="H13" s="779"/>
    </row>
    <row r="14" spans="1:8">
      <c r="A14" s="885" t="s">
        <v>254</v>
      </c>
      <c r="B14" s="1384">
        <v>0</v>
      </c>
      <c r="C14" s="803" t="s">
        <v>178</v>
      </c>
      <c r="D14" s="755" t="s">
        <v>275</v>
      </c>
      <c r="E14" s="814">
        <v>509045</v>
      </c>
      <c r="F14" s="823">
        <f t="shared" ref="F14:F43" si="1">B14-E14</f>
        <v>-509045</v>
      </c>
      <c r="G14" s="821"/>
      <c r="H14" s="772"/>
    </row>
    <row r="15" spans="1:8">
      <c r="A15" s="885" t="s">
        <v>262</v>
      </c>
      <c r="B15" s="1386">
        <v>134042</v>
      </c>
      <c r="C15" s="803" t="s">
        <v>179</v>
      </c>
      <c r="D15" s="755" t="s">
        <v>275</v>
      </c>
      <c r="E15" s="814">
        <v>124800</v>
      </c>
      <c r="F15" s="823">
        <f t="shared" si="1"/>
        <v>9242</v>
      </c>
      <c r="G15" s="821"/>
      <c r="H15" s="772"/>
    </row>
    <row r="16" spans="1:8">
      <c r="A16" s="885" t="s">
        <v>255</v>
      </c>
      <c r="B16" s="1386">
        <v>119900</v>
      </c>
      <c r="C16" s="803" t="s">
        <v>179</v>
      </c>
      <c r="D16" s="755" t="s">
        <v>275</v>
      </c>
      <c r="E16" s="814">
        <v>100000</v>
      </c>
      <c r="F16" s="823">
        <f t="shared" si="1"/>
        <v>19900</v>
      </c>
      <c r="G16" s="821"/>
      <c r="H16" s="772"/>
    </row>
    <row r="17" spans="1:9">
      <c r="A17" s="885" t="s">
        <v>256</v>
      </c>
      <c r="B17" s="1386">
        <v>25000</v>
      </c>
      <c r="C17" s="803" t="s">
        <v>179</v>
      </c>
      <c r="D17" s="755" t="s">
        <v>275</v>
      </c>
      <c r="E17" s="814">
        <v>25000</v>
      </c>
      <c r="F17" s="823">
        <f t="shared" si="1"/>
        <v>0</v>
      </c>
      <c r="G17" s="821"/>
      <c r="H17" s="772"/>
    </row>
    <row r="18" spans="1:9">
      <c r="A18" s="885" t="s">
        <v>272</v>
      </c>
      <c r="B18" s="1387">
        <v>21935</v>
      </c>
      <c r="C18" s="803" t="s">
        <v>177</v>
      </c>
      <c r="D18" s="755" t="s">
        <v>275</v>
      </c>
      <c r="E18" s="814">
        <v>16224</v>
      </c>
      <c r="F18" s="823">
        <f t="shared" si="1"/>
        <v>5711</v>
      </c>
      <c r="G18" s="821"/>
      <c r="H18" s="772"/>
    </row>
    <row r="19" spans="1:9">
      <c r="A19" s="885" t="s">
        <v>257</v>
      </c>
      <c r="B19" s="1386">
        <v>37000</v>
      </c>
      <c r="C19" s="803" t="s">
        <v>178</v>
      </c>
      <c r="D19" s="755" t="s">
        <v>275</v>
      </c>
      <c r="E19" s="814">
        <v>4000</v>
      </c>
      <c r="F19" s="823">
        <f t="shared" si="1"/>
        <v>33000</v>
      </c>
      <c r="G19" s="821"/>
      <c r="H19" s="772"/>
    </row>
    <row r="20" spans="1:9" ht="14.45" customHeight="1">
      <c r="A20" s="885" t="s">
        <v>269</v>
      </c>
      <c r="B20" s="1388">
        <v>202496</v>
      </c>
      <c r="C20" s="891" t="s">
        <v>179</v>
      </c>
      <c r="D20" s="893" t="s">
        <v>275</v>
      </c>
      <c r="E20" s="878">
        <v>161000</v>
      </c>
      <c r="F20" s="879">
        <f t="shared" si="1"/>
        <v>41496</v>
      </c>
      <c r="G20" s="892"/>
      <c r="H20" s="772"/>
    </row>
    <row r="21" spans="1:9" ht="24" customHeight="1">
      <c r="A21" s="885" t="s">
        <v>258</v>
      </c>
      <c r="B21" s="1369">
        <v>15900</v>
      </c>
      <c r="C21" s="891" t="s">
        <v>179</v>
      </c>
      <c r="D21" s="893" t="s">
        <v>275</v>
      </c>
      <c r="E21" s="878">
        <v>11820</v>
      </c>
      <c r="F21" s="879">
        <f t="shared" si="1"/>
        <v>4080</v>
      </c>
      <c r="G21" s="892"/>
      <c r="H21" s="773">
        <f>B21*3</f>
        <v>47700</v>
      </c>
      <c r="I21">
        <f>H21/2</f>
        <v>23850</v>
      </c>
    </row>
    <row r="22" spans="1:9" ht="14.45" customHeight="1">
      <c r="A22" s="885" t="s">
        <v>398</v>
      </c>
      <c r="B22" s="1386">
        <v>34142</v>
      </c>
      <c r="C22" s="803" t="s">
        <v>179</v>
      </c>
      <c r="D22" s="755" t="s">
        <v>275</v>
      </c>
      <c r="E22" s="814">
        <v>20000</v>
      </c>
      <c r="F22" s="823">
        <f>B22-E22</f>
        <v>14142</v>
      </c>
      <c r="G22" s="1364"/>
      <c r="H22" s="1365"/>
    </row>
    <row r="23" spans="1:9">
      <c r="A23" s="800"/>
      <c r="B23" s="811"/>
      <c r="C23" s="803"/>
      <c r="D23" s="755"/>
      <c r="E23" s="814"/>
      <c r="F23" s="823"/>
      <c r="G23" s="821"/>
      <c r="H23" s="772"/>
    </row>
    <row r="24" spans="1:9" ht="15.75" thickBot="1">
      <c r="A24" s="890" t="s">
        <v>303</v>
      </c>
      <c r="B24" s="810">
        <f>SUM(B14:B23)</f>
        <v>590415</v>
      </c>
      <c r="C24" s="805"/>
      <c r="D24" s="781">
        <v>0</v>
      </c>
      <c r="E24" s="816">
        <v>1101961</v>
      </c>
      <c r="F24" s="851">
        <f>SUM(F14:F23)</f>
        <v>-381474</v>
      </c>
      <c r="G24" s="943"/>
      <c r="H24" s="941"/>
    </row>
    <row r="25" spans="1:9" ht="19.5" thickTop="1">
      <c r="A25" s="1438" t="s">
        <v>288</v>
      </c>
      <c r="B25" s="1439"/>
      <c r="C25" s="1439"/>
      <c r="D25" s="1439"/>
      <c r="E25" s="1439"/>
      <c r="F25" s="1439"/>
      <c r="G25" s="1440"/>
      <c r="H25" s="779"/>
    </row>
    <row r="26" spans="1:9" ht="24">
      <c r="A26" s="885" t="s">
        <v>505</v>
      </c>
      <c r="B26" s="1387">
        <v>36000</v>
      </c>
      <c r="C26" s="803" t="s">
        <v>178</v>
      </c>
      <c r="D26" s="755" t="s">
        <v>275</v>
      </c>
      <c r="E26" s="814">
        <v>51000</v>
      </c>
      <c r="F26" s="823">
        <f t="shared" ref="F26" si="2">B26-E26</f>
        <v>-15000</v>
      </c>
      <c r="G26" s="1137"/>
      <c r="H26" s="880"/>
    </row>
    <row r="27" spans="1:9">
      <c r="A27" s="887" t="s">
        <v>504</v>
      </c>
      <c r="B27" s="1387">
        <v>60000</v>
      </c>
      <c r="C27" s="803" t="s">
        <v>178</v>
      </c>
      <c r="D27" s="755" t="s">
        <v>275</v>
      </c>
      <c r="E27" s="814">
        <v>60000</v>
      </c>
      <c r="F27" s="823">
        <f t="shared" ref="F27" si="3">B27-E27</f>
        <v>0</v>
      </c>
      <c r="G27" s="1137"/>
      <c r="H27" s="880"/>
    </row>
    <row r="28" spans="1:9">
      <c r="A28" s="885" t="s">
        <v>259</v>
      </c>
      <c r="B28" s="1387">
        <v>60000</v>
      </c>
      <c r="C28" s="803" t="s">
        <v>177</v>
      </c>
      <c r="D28" s="755" t="s">
        <v>275</v>
      </c>
      <c r="E28" s="814">
        <v>40000</v>
      </c>
      <c r="F28" s="827">
        <f t="shared" ref="F28" si="4">B28-E28</f>
        <v>20000</v>
      </c>
      <c r="G28" s="1137"/>
      <c r="H28" s="880"/>
    </row>
    <row r="29" spans="1:9">
      <c r="A29" s="885" t="s">
        <v>259</v>
      </c>
      <c r="B29" s="1387">
        <v>40000</v>
      </c>
      <c r="C29" s="803" t="s">
        <v>179</v>
      </c>
      <c r="D29" s="755" t="s">
        <v>275</v>
      </c>
      <c r="E29" s="814">
        <v>0</v>
      </c>
      <c r="F29" s="827">
        <f t="shared" ref="F29" si="5">B29-E29</f>
        <v>40000</v>
      </c>
      <c r="G29" s="1361"/>
      <c r="H29" s="1358"/>
    </row>
    <row r="30" spans="1:9">
      <c r="A30" s="887" t="s">
        <v>503</v>
      </c>
      <c r="B30" s="1389">
        <v>40000</v>
      </c>
      <c r="C30" s="891" t="s">
        <v>178</v>
      </c>
      <c r="D30" s="893" t="s">
        <v>275</v>
      </c>
      <c r="E30" s="878">
        <v>40000</v>
      </c>
      <c r="F30" s="879">
        <f>B30-E30</f>
        <v>0</v>
      </c>
      <c r="G30" s="821"/>
      <c r="H30" s="772"/>
    </row>
    <row r="31" spans="1:9" s="1280" customFormat="1">
      <c r="A31" s="887" t="s">
        <v>486</v>
      </c>
      <c r="B31" s="1387">
        <v>15000</v>
      </c>
      <c r="C31" s="891" t="s">
        <v>178</v>
      </c>
      <c r="D31" s="893" t="s">
        <v>275</v>
      </c>
      <c r="E31" s="878">
        <v>0</v>
      </c>
      <c r="F31" s="879">
        <f>B31-E31</f>
        <v>15000</v>
      </c>
      <c r="G31" s="1279"/>
      <c r="H31" s="773"/>
    </row>
    <row r="32" spans="1:9">
      <c r="A32" s="885" t="s">
        <v>506</v>
      </c>
      <c r="B32" s="1387">
        <v>115000</v>
      </c>
      <c r="C32" s="803" t="s">
        <v>178</v>
      </c>
      <c r="D32" s="791" t="s">
        <v>275</v>
      </c>
      <c r="E32" s="814">
        <v>120000</v>
      </c>
      <c r="F32" s="823">
        <f t="shared" si="1"/>
        <v>-5000</v>
      </c>
      <c r="G32" s="821"/>
      <c r="H32" s="880"/>
    </row>
    <row r="33" spans="1:8">
      <c r="A33" s="885" t="s">
        <v>507</v>
      </c>
      <c r="B33" s="1390">
        <v>10000</v>
      </c>
      <c r="C33" s="803" t="s">
        <v>178</v>
      </c>
      <c r="D33" s="755" t="s">
        <v>275</v>
      </c>
      <c r="E33" s="814">
        <v>5000</v>
      </c>
      <c r="F33" s="823">
        <f>B33-E33</f>
        <v>5000</v>
      </c>
      <c r="G33" s="821"/>
      <c r="H33" s="772"/>
    </row>
    <row r="34" spans="1:8">
      <c r="A34" s="885" t="s">
        <v>278</v>
      </c>
      <c r="B34" s="1386">
        <v>10000</v>
      </c>
      <c r="C34" s="803" t="s">
        <v>179</v>
      </c>
      <c r="D34" s="755" t="s">
        <v>275</v>
      </c>
      <c r="E34" s="814">
        <v>10000</v>
      </c>
      <c r="F34" s="823">
        <f t="shared" si="1"/>
        <v>0</v>
      </c>
      <c r="G34" s="821"/>
      <c r="H34" s="772"/>
    </row>
    <row r="35" spans="1:8">
      <c r="A35" s="1353" t="s">
        <v>510</v>
      </c>
      <c r="B35" s="1390">
        <v>10000</v>
      </c>
      <c r="C35" s="1354" t="s">
        <v>179</v>
      </c>
      <c r="D35" s="1355" t="s">
        <v>275</v>
      </c>
      <c r="E35" s="1356">
        <v>0</v>
      </c>
      <c r="F35" s="823">
        <f>B35-E35</f>
        <v>10000</v>
      </c>
      <c r="G35" s="1357"/>
      <c r="H35" s="1358"/>
    </row>
    <row r="36" spans="1:8">
      <c r="A36" s="885" t="s">
        <v>397</v>
      </c>
      <c r="B36" s="1386">
        <v>162000</v>
      </c>
      <c r="C36" s="803" t="s">
        <v>178</v>
      </c>
      <c r="D36" s="755" t="s">
        <v>275</v>
      </c>
      <c r="E36" s="814">
        <v>50000</v>
      </c>
      <c r="F36" s="823">
        <f t="shared" ref="F36" si="6">B36-E36</f>
        <v>112000</v>
      </c>
      <c r="G36" s="826"/>
      <c r="H36" s="825"/>
    </row>
    <row r="37" spans="1:8">
      <c r="A37" s="885" t="s">
        <v>508</v>
      </c>
      <c r="B37" s="1390">
        <v>59000</v>
      </c>
      <c r="C37" s="803" t="s">
        <v>178</v>
      </c>
      <c r="D37" s="755" t="s">
        <v>275</v>
      </c>
      <c r="E37" s="814">
        <v>40000</v>
      </c>
      <c r="F37" s="823">
        <f t="shared" si="1"/>
        <v>19000</v>
      </c>
      <c r="G37" s="821"/>
      <c r="H37" s="772"/>
    </row>
    <row r="38" spans="1:8">
      <c r="A38" s="885" t="s">
        <v>509</v>
      </c>
      <c r="B38" s="1390">
        <f>181600-7000</f>
        <v>174600</v>
      </c>
      <c r="C38" s="803" t="s">
        <v>178</v>
      </c>
      <c r="D38" s="755" t="s">
        <v>275</v>
      </c>
      <c r="E38" s="814">
        <v>105000</v>
      </c>
      <c r="F38" s="823">
        <f t="shared" si="1"/>
        <v>69600</v>
      </c>
      <c r="G38" s="821"/>
      <c r="H38" s="772"/>
    </row>
    <row r="39" spans="1:8">
      <c r="A39" s="886" t="s">
        <v>394</v>
      </c>
      <c r="B39" s="1391">
        <v>63137</v>
      </c>
      <c r="C39" s="804" t="s">
        <v>180</v>
      </c>
      <c r="D39" s="783" t="s">
        <v>275</v>
      </c>
      <c r="E39" s="814">
        <v>32087</v>
      </c>
      <c r="F39" s="823">
        <f>B39-E39</f>
        <v>31050</v>
      </c>
      <c r="G39" s="1361"/>
      <c r="H39" s="1358"/>
    </row>
    <row r="40" spans="1:8">
      <c r="A40" s="885" t="s">
        <v>395</v>
      </c>
      <c r="B40" s="1387">
        <v>27000</v>
      </c>
      <c r="C40" s="803" t="s">
        <v>178</v>
      </c>
      <c r="D40" s="755" t="s">
        <v>275</v>
      </c>
      <c r="E40" s="814">
        <v>14000</v>
      </c>
      <c r="F40" s="823">
        <f t="shared" si="1"/>
        <v>13000</v>
      </c>
      <c r="G40" s="821"/>
      <c r="H40" s="880"/>
    </row>
    <row r="41" spans="1:8">
      <c r="A41" s="1353" t="s">
        <v>521</v>
      </c>
      <c r="B41" s="1386">
        <v>141120</v>
      </c>
      <c r="C41" s="1354" t="s">
        <v>179</v>
      </c>
      <c r="D41" s="1355" t="s">
        <v>275</v>
      </c>
      <c r="E41" s="1356">
        <v>207000</v>
      </c>
      <c r="F41" s="823">
        <f t="shared" si="1"/>
        <v>-65880</v>
      </c>
      <c r="G41" s="1357"/>
      <c r="H41" s="825"/>
    </row>
    <row r="42" spans="1:8">
      <c r="A42" s="885" t="s">
        <v>513</v>
      </c>
      <c r="B42" s="1386">
        <v>169200</v>
      </c>
      <c r="C42" s="803" t="s">
        <v>179</v>
      </c>
      <c r="D42" s="791" t="s">
        <v>275</v>
      </c>
      <c r="E42" s="814">
        <v>110617</v>
      </c>
      <c r="F42" s="823">
        <f t="shared" ref="F42" si="7">B42-E42</f>
        <v>58583</v>
      </c>
      <c r="G42" s="1357"/>
      <c r="H42" s="825"/>
    </row>
    <row r="43" spans="1:8">
      <c r="A43" s="885" t="s">
        <v>522</v>
      </c>
      <c r="B43" s="1386">
        <v>76200</v>
      </c>
      <c r="C43" s="803" t="s">
        <v>179</v>
      </c>
      <c r="D43" s="755" t="s">
        <v>275</v>
      </c>
      <c r="E43" s="814">
        <v>70045</v>
      </c>
      <c r="F43" s="823">
        <f t="shared" si="1"/>
        <v>6155</v>
      </c>
      <c r="G43" s="826"/>
      <c r="H43" s="825"/>
    </row>
    <row r="44" spans="1:8">
      <c r="A44" s="885" t="s">
        <v>260</v>
      </c>
      <c r="B44" s="1386">
        <v>155000</v>
      </c>
      <c r="C44" s="803" t="s">
        <v>179</v>
      </c>
      <c r="D44" s="755" t="s">
        <v>275</v>
      </c>
      <c r="E44" s="814">
        <v>15000</v>
      </c>
      <c r="F44" s="823">
        <f t="shared" ref="F44" si="8">B44-E44</f>
        <v>140000</v>
      </c>
      <c r="G44" s="821"/>
      <c r="H44" s="825"/>
    </row>
    <row r="45" spans="1:8">
      <c r="A45" s="885" t="s">
        <v>512</v>
      </c>
      <c r="B45" s="1390">
        <v>0</v>
      </c>
      <c r="C45" s="803" t="s">
        <v>179</v>
      </c>
      <c r="D45" s="755" t="s">
        <v>275</v>
      </c>
      <c r="E45" s="814">
        <v>0</v>
      </c>
      <c r="F45" s="823">
        <f>B45-E45</f>
        <v>0</v>
      </c>
      <c r="G45" s="821"/>
      <c r="H45" s="772"/>
    </row>
    <row r="46" spans="1:8">
      <c r="A46" s="1243"/>
      <c r="B46" s="1385" t="s">
        <v>8</v>
      </c>
      <c r="C46" s="1245"/>
      <c r="D46" s="1246"/>
      <c r="E46" s="1359"/>
      <c r="F46" s="1363"/>
      <c r="G46" s="1357"/>
      <c r="H46" s="1249"/>
    </row>
    <row r="47" spans="1:8" ht="15.75" thickBot="1">
      <c r="A47" s="801" t="s">
        <v>295</v>
      </c>
      <c r="B47" s="810">
        <f>SUM(B26:B46)</f>
        <v>1423257</v>
      </c>
      <c r="C47" s="805"/>
      <c r="D47" s="782">
        <v>0</v>
      </c>
      <c r="E47" s="817">
        <f>SUM(E26:E46)</f>
        <v>969749</v>
      </c>
      <c r="F47" s="851">
        <f>SUM(F26:F46)</f>
        <v>453508</v>
      </c>
      <c r="G47" s="943"/>
      <c r="H47" s="941"/>
    </row>
    <row r="48" spans="1:8" ht="19.5" thickTop="1">
      <c r="A48" s="1435" t="s">
        <v>287</v>
      </c>
      <c r="B48" s="1436"/>
      <c r="C48" s="1436"/>
      <c r="D48" s="1436"/>
      <c r="E48" s="1436"/>
      <c r="F48" s="1436"/>
      <c r="G48" s="1437"/>
      <c r="H48" s="779"/>
    </row>
    <row r="49" spans="1:8">
      <c r="A49" s="885" t="s">
        <v>274</v>
      </c>
      <c r="B49" s="1386">
        <v>6760</v>
      </c>
      <c r="C49" s="803" t="s">
        <v>179</v>
      </c>
      <c r="D49" s="755" t="s">
        <v>291</v>
      </c>
      <c r="E49" s="814">
        <v>6760</v>
      </c>
      <c r="F49" s="823">
        <f t="shared" ref="F49:F52" si="9">B49-E49</f>
        <v>0</v>
      </c>
      <c r="G49" s="821"/>
      <c r="H49" s="772"/>
    </row>
    <row r="50" spans="1:8" ht="24">
      <c r="A50" s="885" t="s">
        <v>396</v>
      </c>
      <c r="B50" s="1386">
        <v>13520</v>
      </c>
      <c r="C50" s="803" t="s">
        <v>179</v>
      </c>
      <c r="D50" s="755" t="s">
        <v>291</v>
      </c>
      <c r="E50" s="814">
        <v>13520</v>
      </c>
      <c r="F50" s="823">
        <f t="shared" si="9"/>
        <v>0</v>
      </c>
      <c r="G50" s="821"/>
      <c r="H50" s="772"/>
    </row>
    <row r="51" spans="1:8">
      <c r="A51" s="1243" t="s">
        <v>511</v>
      </c>
      <c r="B51" s="1386">
        <v>40000</v>
      </c>
      <c r="C51" s="1354" t="s">
        <v>179</v>
      </c>
      <c r="D51" s="1355" t="s">
        <v>291</v>
      </c>
      <c r="E51" s="1359">
        <v>0</v>
      </c>
      <c r="F51" s="823">
        <f t="shared" si="9"/>
        <v>40000</v>
      </c>
      <c r="G51" s="1357"/>
      <c r="H51" s="1360"/>
    </row>
    <row r="52" spans="1:8">
      <c r="A52" s="885" t="s">
        <v>519</v>
      </c>
      <c r="B52" s="1386">
        <v>155000</v>
      </c>
      <c r="C52" s="803" t="s">
        <v>179</v>
      </c>
      <c r="D52" s="755" t="s">
        <v>291</v>
      </c>
      <c r="E52" s="814">
        <v>135000</v>
      </c>
      <c r="F52" s="823">
        <f t="shared" si="9"/>
        <v>20000</v>
      </c>
      <c r="G52" s="821"/>
      <c r="H52" s="825"/>
    </row>
    <row r="53" spans="1:8">
      <c r="A53" s="885" t="s">
        <v>279</v>
      </c>
      <c r="B53" s="1386">
        <v>10000</v>
      </c>
      <c r="C53" s="803" t="s">
        <v>179</v>
      </c>
      <c r="D53" s="755" t="s">
        <v>291</v>
      </c>
      <c r="E53" s="814">
        <v>10000</v>
      </c>
      <c r="F53" s="823">
        <f>B53-E53</f>
        <v>0</v>
      </c>
      <c r="G53" s="1362"/>
      <c r="H53" s="1358"/>
    </row>
    <row r="54" spans="1:8">
      <c r="A54" s="1349" t="s">
        <v>298</v>
      </c>
      <c r="B54" s="1386">
        <v>171240</v>
      </c>
      <c r="C54" s="803" t="s">
        <v>179</v>
      </c>
      <c r="D54" s="755" t="s">
        <v>291</v>
      </c>
      <c r="E54" s="1351">
        <v>110000</v>
      </c>
      <c r="F54" s="1352">
        <f>SUM(B54:B54)-E54</f>
        <v>61240</v>
      </c>
      <c r="G54" s="821"/>
      <c r="H54" s="772"/>
    </row>
    <row r="55" spans="1:8">
      <c r="A55" s="885" t="s">
        <v>514</v>
      </c>
      <c r="B55" s="1386">
        <v>119000</v>
      </c>
      <c r="C55" s="803" t="s">
        <v>179</v>
      </c>
      <c r="D55" s="755" t="s">
        <v>291</v>
      </c>
      <c r="E55" s="814">
        <v>150000</v>
      </c>
      <c r="F55" s="823">
        <f t="shared" ref="F55:F56" si="10">B55-E55</f>
        <v>-31000</v>
      </c>
      <c r="G55" s="821"/>
      <c r="H55" s="825"/>
    </row>
    <row r="56" spans="1:8">
      <c r="A56" s="1353" t="s">
        <v>520</v>
      </c>
      <c r="B56" s="1386">
        <v>46080</v>
      </c>
      <c r="C56" s="1354" t="s">
        <v>179</v>
      </c>
      <c r="D56" s="1355" t="s">
        <v>291</v>
      </c>
      <c r="E56" s="1356">
        <v>0</v>
      </c>
      <c r="F56" s="823">
        <f t="shared" si="10"/>
        <v>46080</v>
      </c>
      <c r="G56" s="1361"/>
      <c r="H56" s="1360"/>
    </row>
    <row r="57" spans="1:8">
      <c r="A57" s="885" t="s">
        <v>273</v>
      </c>
      <c r="B57" s="1386">
        <v>178900</v>
      </c>
      <c r="C57" s="842" t="s">
        <v>179</v>
      </c>
      <c r="D57" s="791" t="s">
        <v>291</v>
      </c>
      <c r="E57" s="845">
        <v>500000</v>
      </c>
      <c r="F57" s="849">
        <f t="shared" ref="F57" si="11">B57-E57</f>
        <v>-321100</v>
      </c>
      <c r="G57" s="847"/>
      <c r="H57" s="825"/>
    </row>
    <row r="58" spans="1:8">
      <c r="A58" s="799"/>
      <c r="B58" s="808"/>
      <c r="C58" s="803"/>
      <c r="D58" s="791"/>
      <c r="E58" s="814"/>
      <c r="F58" s="823"/>
      <c r="G58" s="821"/>
      <c r="H58" s="825"/>
    </row>
    <row r="59" spans="1:8" ht="15.75" thickBot="1">
      <c r="A59" s="888" t="s">
        <v>296</v>
      </c>
      <c r="B59" s="810">
        <f>SUM(B49:B58)</f>
        <v>740500</v>
      </c>
      <c r="C59" s="805"/>
      <c r="D59" s="781">
        <v>0</v>
      </c>
      <c r="E59" s="816">
        <f>SUM(E49:E58)</f>
        <v>925280</v>
      </c>
      <c r="F59" s="824">
        <f>SUM(F49:F58)</f>
        <v>-184780</v>
      </c>
      <c r="G59" s="943"/>
      <c r="H59" s="941"/>
    </row>
    <row r="60" spans="1:8" ht="19.5" thickTop="1">
      <c r="A60" s="1435" t="s">
        <v>267</v>
      </c>
      <c r="B60" s="1436"/>
      <c r="C60" s="1436"/>
      <c r="D60" s="1436"/>
      <c r="E60" s="1436"/>
      <c r="F60" s="1436"/>
      <c r="G60" s="1437"/>
      <c r="H60" s="779"/>
    </row>
    <row r="61" spans="1:8">
      <c r="A61" s="885"/>
      <c r="B61" s="808"/>
      <c r="C61" s="803"/>
      <c r="D61" s="755"/>
      <c r="E61" s="814"/>
      <c r="F61" s="823"/>
      <c r="G61" s="821"/>
      <c r="H61" s="772"/>
    </row>
    <row r="62" spans="1:8">
      <c r="A62" s="799"/>
      <c r="B62" s="808"/>
      <c r="C62" s="803"/>
      <c r="D62" s="755"/>
      <c r="E62" s="814"/>
      <c r="F62" s="823"/>
      <c r="G62" s="821"/>
      <c r="H62" s="772"/>
    </row>
    <row r="63" spans="1:8" ht="15.75" thickBot="1">
      <c r="A63" s="801" t="s">
        <v>297</v>
      </c>
      <c r="B63" s="812">
        <f>SUM(B61:B62)</f>
        <v>0</v>
      </c>
      <c r="C63" s="806"/>
      <c r="D63" s="765"/>
      <c r="E63" s="818">
        <f t="shared" ref="E63:F63" si="12">SUM(E61:E62)</f>
        <v>0</v>
      </c>
      <c r="F63" s="850">
        <f t="shared" si="12"/>
        <v>0</v>
      </c>
      <c r="G63" s="943"/>
      <c r="H63" s="772"/>
    </row>
    <row r="64" spans="1:8" ht="15.75" thickTop="1">
      <c r="A64" s="1118"/>
      <c r="B64" s="843"/>
      <c r="C64" s="803"/>
      <c r="D64" s="755"/>
      <c r="E64" s="814"/>
      <c r="F64" s="823"/>
      <c r="G64" s="848"/>
      <c r="H64" s="772"/>
    </row>
    <row r="65" spans="1:8">
      <c r="A65" s="885"/>
      <c r="B65" s="843"/>
      <c r="C65" s="803"/>
      <c r="D65" s="755"/>
      <c r="E65" s="846"/>
      <c r="F65" s="823"/>
      <c r="G65" s="848"/>
      <c r="H65" s="772"/>
    </row>
    <row r="66" spans="1:8">
      <c r="A66" s="885"/>
      <c r="B66" s="843"/>
      <c r="C66" s="803"/>
      <c r="D66" s="755"/>
      <c r="E66" s="846"/>
      <c r="F66" s="823"/>
      <c r="G66" s="848"/>
      <c r="H66" s="772"/>
    </row>
    <row r="67" spans="1:8">
      <c r="A67" s="885"/>
      <c r="B67" s="843"/>
      <c r="C67" s="803"/>
      <c r="D67" s="755"/>
      <c r="E67" s="846"/>
      <c r="F67" s="823"/>
      <c r="G67" s="848"/>
      <c r="H67" s="772"/>
    </row>
    <row r="68" spans="1:8">
      <c r="A68" s="885"/>
      <c r="B68" s="843"/>
      <c r="C68" s="803"/>
      <c r="D68" s="755"/>
      <c r="E68" s="846"/>
      <c r="F68" s="823"/>
      <c r="G68" s="848"/>
      <c r="H68" s="772"/>
    </row>
    <row r="69" spans="1:8">
      <c r="A69" s="885"/>
      <c r="B69" s="843"/>
      <c r="C69" s="803"/>
      <c r="D69" s="755"/>
      <c r="E69" s="846"/>
      <c r="F69" s="823"/>
      <c r="G69" s="848"/>
      <c r="H69" s="772"/>
    </row>
    <row r="70" spans="1:8">
      <c r="A70" s="885"/>
      <c r="B70" s="843"/>
      <c r="C70" s="803"/>
      <c r="D70" s="755"/>
      <c r="E70" s="846"/>
      <c r="F70" s="823"/>
      <c r="G70" s="848"/>
      <c r="H70" s="772"/>
    </row>
    <row r="71" spans="1:8">
      <c r="A71" s="885"/>
      <c r="B71" s="843"/>
      <c r="C71" s="803"/>
      <c r="D71" s="755"/>
      <c r="E71" s="846"/>
      <c r="F71" s="823"/>
      <c r="G71" s="848"/>
      <c r="H71" s="772"/>
    </row>
    <row r="72" spans="1:8">
      <c r="A72" s="841"/>
      <c r="B72" s="843"/>
      <c r="C72" s="803"/>
      <c r="D72" s="755"/>
      <c r="E72" s="846"/>
      <c r="F72" s="823"/>
      <c r="G72" s="848"/>
      <c r="H72" s="772"/>
    </row>
    <row r="73" spans="1:8">
      <c r="A73" s="841"/>
      <c r="B73" s="843"/>
      <c r="C73" s="803"/>
      <c r="D73" s="755"/>
      <c r="E73" s="846"/>
      <c r="F73" s="823"/>
      <c r="G73" s="848"/>
      <c r="H73" s="772"/>
    </row>
    <row r="74" spans="1:8">
      <c r="A74" s="841"/>
      <c r="B74" s="843"/>
      <c r="C74" s="803"/>
      <c r="D74" s="755"/>
      <c r="E74" s="846"/>
      <c r="F74" s="823"/>
      <c r="G74" s="848"/>
      <c r="H74" s="772"/>
    </row>
    <row r="75" spans="1:8">
      <c r="A75" s="841"/>
      <c r="B75" s="843"/>
      <c r="C75" s="803"/>
      <c r="D75" s="755"/>
      <c r="E75" s="846"/>
      <c r="F75" s="823"/>
      <c r="G75" s="848"/>
      <c r="H75" s="772"/>
    </row>
    <row r="76" spans="1:8">
      <c r="A76" s="841"/>
      <c r="B76" s="843"/>
      <c r="C76" s="803"/>
      <c r="D76" s="755"/>
      <c r="E76" s="846"/>
      <c r="F76" s="823"/>
      <c r="G76" s="848"/>
      <c r="H76" s="772"/>
    </row>
    <row r="77" spans="1:8">
      <c r="A77" s="841"/>
      <c r="B77" s="843"/>
      <c r="C77" s="803"/>
      <c r="D77" s="755"/>
      <c r="E77" s="846"/>
      <c r="F77" s="823"/>
      <c r="G77" s="848"/>
      <c r="H77" s="772"/>
    </row>
    <row r="78" spans="1:8">
      <c r="A78" s="841"/>
      <c r="B78" s="843"/>
      <c r="C78" s="803"/>
      <c r="D78" s="755"/>
      <c r="E78" s="846"/>
      <c r="F78" s="823"/>
      <c r="G78" s="848"/>
      <c r="H78" s="772"/>
    </row>
    <row r="79" spans="1:8">
      <c r="A79" s="841"/>
      <c r="B79" s="843"/>
      <c r="C79" s="803"/>
      <c r="D79" s="755"/>
      <c r="E79" s="846"/>
      <c r="F79" s="823"/>
      <c r="G79" s="848"/>
      <c r="H79" s="772"/>
    </row>
    <row r="80" spans="1:8">
      <c r="A80" s="841"/>
      <c r="B80" s="843"/>
      <c r="C80" s="803"/>
      <c r="D80" s="755"/>
      <c r="E80" s="846"/>
      <c r="F80" s="823"/>
      <c r="G80" s="848"/>
      <c r="H80" s="772"/>
    </row>
    <row r="81" spans="1:8">
      <c r="A81" s="841"/>
      <c r="B81" s="843"/>
      <c r="C81" s="803"/>
      <c r="D81" s="755"/>
      <c r="E81" s="846"/>
      <c r="F81" s="823"/>
      <c r="G81" s="848"/>
      <c r="H81" s="772"/>
    </row>
    <row r="82" spans="1:8">
      <c r="A82" s="841"/>
      <c r="B82" s="843"/>
      <c r="C82" s="803"/>
      <c r="D82" s="755"/>
      <c r="E82" s="846"/>
      <c r="F82" s="823"/>
      <c r="G82" s="848"/>
      <c r="H82" s="772"/>
    </row>
    <row r="83" spans="1:8">
      <c r="A83" s="841"/>
      <c r="B83" s="843"/>
      <c r="C83" s="803"/>
      <c r="D83" s="755"/>
      <c r="E83" s="846"/>
      <c r="F83" s="823"/>
      <c r="G83" s="848"/>
      <c r="H83" s="772"/>
    </row>
    <row r="84" spans="1:8">
      <c r="A84" s="841"/>
      <c r="B84" s="843"/>
      <c r="C84" s="803"/>
      <c r="D84" s="755"/>
      <c r="E84" s="846"/>
      <c r="F84" s="823"/>
      <c r="G84" s="848"/>
      <c r="H84" s="772"/>
    </row>
    <row r="85" spans="1:8">
      <c r="A85" s="841"/>
      <c r="B85" s="843"/>
      <c r="C85" s="803"/>
      <c r="D85" s="755"/>
      <c r="E85" s="846"/>
      <c r="F85" s="823"/>
      <c r="G85" s="848"/>
      <c r="H85" s="772"/>
    </row>
    <row r="86" spans="1:8">
      <c r="A86" s="841"/>
      <c r="B86" s="843"/>
      <c r="C86" s="803"/>
      <c r="D86" s="755"/>
      <c r="E86" s="846"/>
      <c r="F86" s="823"/>
      <c r="G86" s="848"/>
      <c r="H86" s="772"/>
    </row>
    <row r="87" spans="1:8">
      <c r="A87" s="841"/>
      <c r="B87" s="843"/>
      <c r="C87" s="803"/>
      <c r="D87" s="755"/>
      <c r="E87" s="846"/>
      <c r="F87" s="823"/>
      <c r="G87" s="848"/>
      <c r="H87" s="772"/>
    </row>
    <row r="88" spans="1:8">
      <c r="A88" s="841"/>
      <c r="B88" s="843"/>
      <c r="C88" s="803"/>
      <c r="D88" s="755"/>
      <c r="E88" s="846"/>
      <c r="F88" s="823"/>
      <c r="G88" s="848"/>
      <c r="H88" s="772"/>
    </row>
    <row r="89" spans="1:8">
      <c r="A89" s="841"/>
      <c r="B89" s="843"/>
      <c r="C89" s="803"/>
      <c r="D89" s="755"/>
      <c r="E89" s="846"/>
      <c r="F89" s="823"/>
      <c r="G89" s="848"/>
      <c r="H89" s="772"/>
    </row>
    <row r="90" spans="1:8">
      <c r="A90" s="841"/>
      <c r="B90" s="843"/>
      <c r="C90" s="803"/>
      <c r="D90" s="755"/>
      <c r="E90" s="846"/>
      <c r="F90" s="823"/>
      <c r="G90" s="848"/>
      <c r="H90" s="772"/>
    </row>
    <row r="91" spans="1:8">
      <c r="A91" s="841"/>
      <c r="B91" s="843"/>
      <c r="C91" s="803"/>
      <c r="D91" s="755"/>
      <c r="E91" s="846"/>
      <c r="F91" s="823"/>
      <c r="G91" s="848"/>
      <c r="H91" s="772"/>
    </row>
    <row r="92" spans="1:8">
      <c r="A92" s="841"/>
      <c r="B92" s="843"/>
      <c r="C92" s="803"/>
      <c r="D92" s="755"/>
      <c r="E92" s="846"/>
      <c r="F92" s="823"/>
      <c r="G92" s="848"/>
      <c r="H92" s="772"/>
    </row>
    <row r="93" spans="1:8">
      <c r="A93" s="841"/>
      <c r="B93" s="843"/>
      <c r="C93" s="803"/>
      <c r="D93" s="755"/>
      <c r="E93" s="846"/>
      <c r="F93" s="823"/>
      <c r="G93" s="848"/>
      <c r="H93" s="772"/>
    </row>
    <row r="94" spans="1:8">
      <c r="A94" s="841"/>
      <c r="B94" s="843"/>
      <c r="C94" s="803"/>
      <c r="D94" s="755"/>
      <c r="E94" s="846"/>
      <c r="F94" s="823"/>
      <c r="G94" s="848"/>
      <c r="H94" s="772"/>
    </row>
    <row r="95" spans="1:8">
      <c r="A95" s="841"/>
      <c r="B95" s="843"/>
      <c r="C95" s="803"/>
      <c r="D95" s="755"/>
      <c r="E95" s="846"/>
      <c r="F95" s="823"/>
      <c r="G95" s="848"/>
      <c r="H95" s="772"/>
    </row>
    <row r="96" spans="1:8">
      <c r="A96" s="841"/>
      <c r="B96" s="843"/>
      <c r="C96" s="803"/>
      <c r="D96" s="755"/>
      <c r="E96" s="846"/>
      <c r="F96" s="823"/>
      <c r="G96" s="848"/>
      <c r="H96" s="772"/>
    </row>
    <row r="97" spans="1:8">
      <c r="A97" s="841"/>
      <c r="B97" s="843"/>
      <c r="C97" s="803"/>
      <c r="D97" s="755"/>
      <c r="E97" s="846"/>
      <c r="F97" s="823"/>
      <c r="G97" s="848"/>
      <c r="H97" s="772"/>
    </row>
    <row r="98" spans="1:8">
      <c r="A98" s="841"/>
      <c r="B98" s="843"/>
      <c r="C98" s="803"/>
      <c r="D98" s="755"/>
      <c r="E98" s="846"/>
      <c r="F98" s="823"/>
      <c r="G98" s="848"/>
      <c r="H98" s="772"/>
    </row>
    <row r="99" spans="1:8">
      <c r="A99" s="841"/>
      <c r="B99" s="843"/>
      <c r="C99" s="803"/>
      <c r="D99" s="755"/>
      <c r="E99" s="846"/>
      <c r="F99" s="823"/>
      <c r="G99" s="848"/>
      <c r="H99" s="772"/>
    </row>
    <row r="100" spans="1:8">
      <c r="A100" s="841"/>
      <c r="B100" s="843"/>
      <c r="C100" s="803"/>
      <c r="D100" s="755"/>
      <c r="E100" s="846"/>
      <c r="F100" s="823"/>
      <c r="G100" s="848"/>
      <c r="H100" s="772"/>
    </row>
    <row r="101" spans="1:8">
      <c r="A101" s="841"/>
      <c r="B101" s="843"/>
      <c r="C101" s="803"/>
      <c r="D101" s="755"/>
      <c r="E101" s="846"/>
      <c r="F101" s="823"/>
      <c r="G101" s="848"/>
      <c r="H101" s="772"/>
    </row>
    <row r="102" spans="1:8">
      <c r="A102" s="841"/>
      <c r="B102" s="843"/>
      <c r="C102" s="803"/>
      <c r="D102" s="755"/>
      <c r="E102" s="846"/>
      <c r="F102" s="823"/>
      <c r="G102" s="848"/>
      <c r="H102" s="772"/>
    </row>
    <row r="103" spans="1:8">
      <c r="A103" s="841"/>
      <c r="B103" s="843"/>
      <c r="C103" s="803"/>
      <c r="D103" s="755"/>
      <c r="E103" s="846"/>
      <c r="F103" s="823"/>
      <c r="G103" s="848"/>
      <c r="H103" s="772"/>
    </row>
    <row r="104" spans="1:8">
      <c r="A104" s="841"/>
      <c r="B104" s="843"/>
      <c r="C104" s="803"/>
      <c r="D104" s="755"/>
      <c r="E104" s="846"/>
      <c r="F104" s="823"/>
      <c r="G104" s="848"/>
      <c r="H104" s="772"/>
    </row>
    <row r="105" spans="1:8">
      <c r="A105" s="841"/>
      <c r="B105" s="843"/>
      <c r="C105" s="803"/>
      <c r="D105" s="755"/>
      <c r="E105" s="846"/>
      <c r="F105" s="823"/>
      <c r="G105" s="848"/>
      <c r="H105" s="772"/>
    </row>
    <row r="106" spans="1:8">
      <c r="A106" s="841"/>
      <c r="B106" s="843"/>
      <c r="C106" s="803"/>
      <c r="D106" s="755"/>
      <c r="E106" s="846"/>
      <c r="F106" s="823"/>
      <c r="G106" s="848"/>
      <c r="H106" s="772"/>
    </row>
    <row r="107" spans="1:8" ht="15.75" thickBot="1">
      <c r="A107" s="841"/>
      <c r="B107" s="844"/>
      <c r="C107" s="803"/>
      <c r="D107" s="755"/>
      <c r="E107" s="846"/>
      <c r="F107" s="828"/>
      <c r="G107" s="848"/>
      <c r="H107" s="772"/>
    </row>
  </sheetData>
  <mergeCells count="6">
    <mergeCell ref="A1:G1"/>
    <mergeCell ref="A48:G48"/>
    <mergeCell ref="A4:G4"/>
    <mergeCell ref="A60:G60"/>
    <mergeCell ref="A25:G25"/>
    <mergeCell ref="A13:G13"/>
  </mergeCells>
  <phoneticPr fontId="142" type="noConversion"/>
  <conditionalFormatting sqref="F64:F107 F26:F27 F5:F12 F14:F24 F52:F59 F30:F47">
    <cfRule type="cellIs" dxfId="17" priority="34" operator="greaterThan">
      <formula>0</formula>
    </cfRule>
  </conditionalFormatting>
  <conditionalFormatting sqref="F107">
    <cfRule type="cellIs" dxfId="16" priority="33" operator="greaterThan">
      <formula>0</formula>
    </cfRule>
  </conditionalFormatting>
  <conditionalFormatting sqref="F61:F63">
    <cfRule type="cellIs" dxfId="15" priority="8" operator="greaterThan">
      <formula>0</formula>
    </cfRule>
  </conditionalFormatting>
  <conditionalFormatting sqref="F49:F51">
    <cfRule type="cellIs" dxfId="14" priority="7" operator="greaterThan">
      <formula>0</formula>
    </cfRule>
  </conditionalFormatting>
  <conditionalFormatting sqref="F28:F29">
    <cfRule type="cellIs" dxfId="13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7"/>
  <sheetViews>
    <sheetView workbookViewId="0">
      <selection activeCell="C14" sqref="C14"/>
    </sheetView>
  </sheetViews>
  <sheetFormatPr defaultRowHeight="15"/>
  <cols>
    <col min="1" max="1" width="46.5703125" customWidth="1"/>
    <col min="2" max="2" width="8.85546875" customWidth="1"/>
    <col min="3" max="4" width="10.5703125" bestFit="1" customWidth="1"/>
    <col min="5" max="5" width="9.5703125" bestFit="1" customWidth="1"/>
    <col min="7" max="9" width="9.5703125" bestFit="1" customWidth="1"/>
    <col min="10" max="10" width="9.140625" bestFit="1" customWidth="1"/>
    <col min="12" max="12" width="10.5703125" bestFit="1" customWidth="1"/>
    <col min="13" max="15" width="9.5703125" bestFit="1" customWidth="1"/>
    <col min="17" max="17" width="10.5703125" bestFit="1" customWidth="1"/>
    <col min="18" max="19" width="9.5703125" bestFit="1" customWidth="1"/>
    <col min="20" max="20" width="9.140625" bestFit="1" customWidth="1"/>
  </cols>
  <sheetData>
    <row r="1" spans="1:21" ht="15.75" thickBot="1">
      <c r="B1" s="1441" t="s">
        <v>80</v>
      </c>
      <c r="C1" s="1441"/>
      <c r="D1" s="1441"/>
      <c r="E1" s="1441"/>
      <c r="F1" s="1441"/>
      <c r="G1" s="1442">
        <v>0.03</v>
      </c>
      <c r="H1" s="1441"/>
      <c r="I1" s="1441"/>
      <c r="J1" s="1441"/>
      <c r="K1" s="1441"/>
      <c r="L1" s="1443">
        <v>44927</v>
      </c>
      <c r="M1" s="1441"/>
      <c r="N1" s="1441"/>
      <c r="O1" s="1441"/>
      <c r="P1" s="1441"/>
      <c r="Q1" s="1443">
        <v>45170</v>
      </c>
      <c r="R1" s="1441"/>
      <c r="S1" s="1441"/>
      <c r="T1" s="1441"/>
      <c r="U1" s="1441"/>
    </row>
    <row r="2" spans="1:21">
      <c r="B2" s="1444" t="s">
        <v>493</v>
      </c>
      <c r="C2" s="1445"/>
      <c r="D2" s="1324" t="s">
        <v>494</v>
      </c>
      <c r="E2" s="1325" t="s">
        <v>495</v>
      </c>
      <c r="F2" s="1326" t="s">
        <v>494</v>
      </c>
      <c r="G2" s="1444" t="s">
        <v>493</v>
      </c>
      <c r="H2" s="1445"/>
      <c r="I2" s="1324" t="s">
        <v>494</v>
      </c>
      <c r="J2" s="1325" t="s">
        <v>495</v>
      </c>
      <c r="K2" s="1326" t="s">
        <v>494</v>
      </c>
      <c r="L2" s="1444" t="s">
        <v>493</v>
      </c>
      <c r="M2" s="1445"/>
      <c r="N2" s="1324" t="s">
        <v>494</v>
      </c>
      <c r="O2" s="1325" t="s">
        <v>495</v>
      </c>
      <c r="P2" s="1326" t="s">
        <v>494</v>
      </c>
      <c r="Q2" s="1444" t="s">
        <v>493</v>
      </c>
      <c r="R2" s="1445"/>
      <c r="S2" s="1324" t="s">
        <v>494</v>
      </c>
      <c r="T2" s="1325" t="s">
        <v>495</v>
      </c>
      <c r="U2" s="1326" t="s">
        <v>494</v>
      </c>
    </row>
    <row r="3" spans="1:21" ht="15.75" thickBot="1">
      <c r="B3" s="1327" t="s">
        <v>496</v>
      </c>
      <c r="C3" s="1328" t="s">
        <v>497</v>
      </c>
      <c r="D3" s="1328" t="s">
        <v>498</v>
      </c>
      <c r="E3" s="1328" t="s">
        <v>499</v>
      </c>
      <c r="F3" s="1329" t="s">
        <v>500</v>
      </c>
      <c r="G3" s="1327" t="s">
        <v>496</v>
      </c>
      <c r="H3" s="1328" t="s">
        <v>497</v>
      </c>
      <c r="I3" s="1328" t="s">
        <v>498</v>
      </c>
      <c r="J3" s="1328" t="s">
        <v>499</v>
      </c>
      <c r="K3" s="1329" t="s">
        <v>500</v>
      </c>
      <c r="L3" s="1327" t="s">
        <v>496</v>
      </c>
      <c r="M3" s="1328" t="s">
        <v>497</v>
      </c>
      <c r="N3" s="1328" t="s">
        <v>498</v>
      </c>
      <c r="O3" s="1328" t="s">
        <v>499</v>
      </c>
      <c r="P3" s="1329" t="s">
        <v>500</v>
      </c>
      <c r="Q3" s="1327" t="s">
        <v>496</v>
      </c>
      <c r="R3" s="1328" t="s">
        <v>497</v>
      </c>
      <c r="S3" s="1328" t="s">
        <v>498</v>
      </c>
      <c r="T3" s="1328" t="s">
        <v>499</v>
      </c>
      <c r="U3" s="1329" t="s">
        <v>500</v>
      </c>
    </row>
    <row r="4" spans="1:21">
      <c r="A4" s="681" t="s">
        <v>2</v>
      </c>
      <c r="B4" s="1333">
        <f>G4+L4+Q4</f>
        <v>3465486</v>
      </c>
      <c r="C4" s="1334">
        <f t="shared" ref="C4:F14" si="0">H4+M4+R4</f>
        <v>1308823</v>
      </c>
      <c r="D4" s="1334">
        <f t="shared" si="0"/>
        <v>1098971</v>
      </c>
      <c r="E4" s="1334">
        <f t="shared" si="0"/>
        <v>241409</v>
      </c>
      <c r="F4" s="1335">
        <f t="shared" si="0"/>
        <v>990034</v>
      </c>
      <c r="G4" s="1333">
        <v>565999</v>
      </c>
      <c r="H4" s="1334">
        <v>275703</v>
      </c>
      <c r="I4" s="1334">
        <v>179803</v>
      </c>
      <c r="J4" s="1334">
        <v>50889</v>
      </c>
      <c r="K4" s="1335">
        <v>187294</v>
      </c>
      <c r="L4" s="1333">
        <v>2019976</v>
      </c>
      <c r="M4" s="1334">
        <v>686821</v>
      </c>
      <c r="N4" s="1334">
        <v>640343</v>
      </c>
      <c r="O4" s="1334">
        <v>126658</v>
      </c>
      <c r="P4" s="1335">
        <v>557172</v>
      </c>
      <c r="Q4" s="1333">
        <v>879511</v>
      </c>
      <c r="R4" s="1334">
        <v>346299</v>
      </c>
      <c r="S4" s="1334">
        <v>278825</v>
      </c>
      <c r="T4" s="1334">
        <v>63862</v>
      </c>
      <c r="U4" s="1335">
        <v>245568</v>
      </c>
    </row>
    <row r="5" spans="1:21">
      <c r="A5" s="979" t="s">
        <v>0</v>
      </c>
      <c r="B5" s="1331">
        <f t="shared" ref="B5:B14" si="1">G5+L5+Q5</f>
        <v>735687</v>
      </c>
      <c r="C5" s="1330">
        <f t="shared" si="0"/>
        <v>194790</v>
      </c>
      <c r="D5" s="1330">
        <f t="shared" si="0"/>
        <v>124824</v>
      </c>
      <c r="E5" s="1330">
        <f t="shared" si="0"/>
        <v>0</v>
      </c>
      <c r="F5" s="1332">
        <f t="shared" si="0"/>
        <v>233600</v>
      </c>
      <c r="G5" s="1331">
        <v>119915</v>
      </c>
      <c r="H5" s="1330">
        <v>41068</v>
      </c>
      <c r="I5" s="1330">
        <v>21480</v>
      </c>
      <c r="J5" s="1330"/>
      <c r="K5" s="1340">
        <v>44770</v>
      </c>
      <c r="L5" s="1331">
        <v>428988</v>
      </c>
      <c r="M5" s="1330">
        <v>102195</v>
      </c>
      <c r="N5" s="1330">
        <v>71995</v>
      </c>
      <c r="O5" s="1330"/>
      <c r="P5" s="1340">
        <v>133180</v>
      </c>
      <c r="Q5" s="1331">
        <v>186784</v>
      </c>
      <c r="R5" s="1330">
        <v>51527</v>
      </c>
      <c r="S5" s="1330">
        <v>31349</v>
      </c>
      <c r="T5" s="1330"/>
      <c r="U5" s="1340">
        <v>55650</v>
      </c>
    </row>
    <row r="6" spans="1:21">
      <c r="A6" s="979" t="s">
        <v>1</v>
      </c>
      <c r="B6" s="1331">
        <f t="shared" si="1"/>
        <v>348769</v>
      </c>
      <c r="C6" s="1330">
        <f t="shared" si="0"/>
        <v>93073</v>
      </c>
      <c r="D6" s="1330">
        <f t="shared" si="0"/>
        <v>65090</v>
      </c>
      <c r="E6" s="1330">
        <f t="shared" si="0"/>
        <v>0</v>
      </c>
      <c r="F6" s="1332">
        <f t="shared" si="0"/>
        <v>70522</v>
      </c>
      <c r="G6" s="1331">
        <v>56736</v>
      </c>
      <c r="H6" s="1330">
        <v>19391</v>
      </c>
      <c r="I6" s="1330">
        <v>11029</v>
      </c>
      <c r="J6" s="1330"/>
      <c r="K6" s="1340">
        <v>13497</v>
      </c>
      <c r="L6" s="1331">
        <v>203450</v>
      </c>
      <c r="M6" s="1330">
        <v>48984</v>
      </c>
      <c r="N6" s="1330">
        <v>37662</v>
      </c>
      <c r="O6" s="1330"/>
      <c r="P6" s="1340">
        <v>40157</v>
      </c>
      <c r="Q6" s="1331">
        <v>88583</v>
      </c>
      <c r="R6" s="1330">
        <v>24698</v>
      </c>
      <c r="S6" s="1330">
        <v>16399</v>
      </c>
      <c r="T6" s="1330"/>
      <c r="U6" s="1340">
        <v>16868</v>
      </c>
    </row>
    <row r="7" spans="1:21">
      <c r="A7" s="979" t="s">
        <v>3</v>
      </c>
      <c r="B7" s="1331">
        <f t="shared" si="1"/>
        <v>570974</v>
      </c>
      <c r="C7" s="1330">
        <f t="shared" si="0"/>
        <v>205826</v>
      </c>
      <c r="D7" s="1330">
        <f t="shared" si="0"/>
        <v>242889</v>
      </c>
      <c r="E7" s="1330">
        <f t="shared" si="0"/>
        <v>0</v>
      </c>
      <c r="F7" s="1332">
        <f t="shared" si="0"/>
        <v>163365</v>
      </c>
      <c r="G7" s="1331">
        <v>93635</v>
      </c>
      <c r="H7" s="1330">
        <v>43701</v>
      </c>
      <c r="I7" s="1330">
        <v>37928</v>
      </c>
      <c r="J7" s="1330"/>
      <c r="K7" s="1340">
        <v>30823</v>
      </c>
      <c r="L7" s="1331">
        <v>332546</v>
      </c>
      <c r="M7" s="1330">
        <v>107782</v>
      </c>
      <c r="N7" s="1330">
        <v>142787</v>
      </c>
      <c r="O7" s="1330"/>
      <c r="P7" s="1340">
        <v>91712</v>
      </c>
      <c r="Q7" s="1331">
        <v>144793</v>
      </c>
      <c r="R7" s="1330">
        <v>54343</v>
      </c>
      <c r="S7" s="1330">
        <v>62174</v>
      </c>
      <c r="T7" s="1330"/>
      <c r="U7" s="1340">
        <v>40830</v>
      </c>
    </row>
    <row r="8" spans="1:21">
      <c r="A8" s="979" t="s">
        <v>5</v>
      </c>
      <c r="B8" s="1331">
        <f t="shared" si="1"/>
        <v>688582</v>
      </c>
      <c r="C8" s="1330">
        <f t="shared" si="0"/>
        <v>209164</v>
      </c>
      <c r="D8" s="1330">
        <f t="shared" si="0"/>
        <v>340661</v>
      </c>
      <c r="E8" s="1330">
        <f t="shared" si="0"/>
        <v>0</v>
      </c>
      <c r="F8" s="1332">
        <f t="shared" si="0"/>
        <v>253684</v>
      </c>
      <c r="G8" s="1331">
        <v>113337</v>
      </c>
      <c r="H8" s="1330">
        <v>44169</v>
      </c>
      <c r="I8" s="1330">
        <v>55038</v>
      </c>
      <c r="J8" s="1330"/>
      <c r="K8" s="1340">
        <v>47623</v>
      </c>
      <c r="L8" s="1331">
        <v>400754</v>
      </c>
      <c r="M8" s="1330">
        <v>109689</v>
      </c>
      <c r="N8" s="1330">
        <v>198981</v>
      </c>
      <c r="O8" s="1330"/>
      <c r="P8" s="1340">
        <v>141648</v>
      </c>
      <c r="Q8" s="1331">
        <v>174491</v>
      </c>
      <c r="R8" s="1330">
        <v>55306</v>
      </c>
      <c r="S8" s="1330">
        <v>86642</v>
      </c>
      <c r="T8" s="1330"/>
      <c r="U8" s="1340">
        <v>64413</v>
      </c>
    </row>
    <row r="9" spans="1:21">
      <c r="A9" s="985" t="s">
        <v>6</v>
      </c>
      <c r="B9" s="1331">
        <f t="shared" si="1"/>
        <v>363084</v>
      </c>
      <c r="C9" s="1330">
        <f t="shared" si="0"/>
        <v>77327</v>
      </c>
      <c r="D9" s="1330">
        <f t="shared" si="0"/>
        <v>62541</v>
      </c>
      <c r="E9" s="1330">
        <f t="shared" si="0"/>
        <v>0</v>
      </c>
      <c r="F9" s="1332">
        <f t="shared" si="0"/>
        <v>65856</v>
      </c>
      <c r="G9" s="1331">
        <v>59309</v>
      </c>
      <c r="H9" s="1330">
        <v>16023</v>
      </c>
      <c r="I9" s="1330">
        <v>10573</v>
      </c>
      <c r="J9" s="1330"/>
      <c r="K9" s="1340">
        <v>12456</v>
      </c>
      <c r="L9" s="1331">
        <v>211630</v>
      </c>
      <c r="M9" s="1330">
        <v>40755</v>
      </c>
      <c r="N9" s="1330">
        <v>36204</v>
      </c>
      <c r="O9" s="1330"/>
      <c r="P9" s="1340">
        <v>37064</v>
      </c>
      <c r="Q9" s="1331">
        <v>92145</v>
      </c>
      <c r="R9" s="1330">
        <v>20549</v>
      </c>
      <c r="S9" s="1330">
        <v>15764</v>
      </c>
      <c r="T9" s="1330"/>
      <c r="U9" s="1340">
        <v>16336</v>
      </c>
    </row>
    <row r="10" spans="1:21">
      <c r="A10" s="979" t="s">
        <v>4</v>
      </c>
      <c r="B10" s="1331">
        <f t="shared" si="1"/>
        <v>524865</v>
      </c>
      <c r="C10" s="1330">
        <f t="shared" si="0"/>
        <v>169442</v>
      </c>
      <c r="D10" s="1330">
        <f t="shared" si="0"/>
        <v>201818</v>
      </c>
      <c r="E10" s="1330">
        <f t="shared" si="0"/>
        <v>50000</v>
      </c>
      <c r="F10" s="1332">
        <f t="shared" si="0"/>
        <v>122132</v>
      </c>
      <c r="G10" s="1331">
        <v>85486</v>
      </c>
      <c r="H10" s="1330">
        <v>35468</v>
      </c>
      <c r="I10" s="1330">
        <v>34023</v>
      </c>
      <c r="J10" s="1330">
        <v>10249</v>
      </c>
      <c r="K10" s="1340">
        <v>23039</v>
      </c>
      <c r="L10" s="1331">
        <v>306101</v>
      </c>
      <c r="M10" s="1330">
        <v>89066</v>
      </c>
      <c r="N10" s="1330">
        <v>116895</v>
      </c>
      <c r="O10" s="1330">
        <v>26426</v>
      </c>
      <c r="P10" s="1340">
        <v>68534</v>
      </c>
      <c r="Q10" s="1331">
        <v>133278</v>
      </c>
      <c r="R10" s="1330">
        <v>44908</v>
      </c>
      <c r="S10" s="1330">
        <v>50900</v>
      </c>
      <c r="T10" s="1330">
        <v>13325</v>
      </c>
      <c r="U10" s="1340">
        <v>30559</v>
      </c>
    </row>
    <row r="11" spans="1:21">
      <c r="A11" s="979" t="s">
        <v>7</v>
      </c>
      <c r="B11" s="1331">
        <f t="shared" si="1"/>
        <v>113398</v>
      </c>
      <c r="C11" s="1330">
        <f t="shared" si="0"/>
        <v>80103</v>
      </c>
      <c r="D11" s="1330">
        <f t="shared" si="0"/>
        <v>52802</v>
      </c>
      <c r="E11" s="1330">
        <f t="shared" si="0"/>
        <v>0</v>
      </c>
      <c r="F11" s="1332">
        <f t="shared" si="0"/>
        <v>56589</v>
      </c>
      <c r="G11" s="1331">
        <v>18068</v>
      </c>
      <c r="H11" s="1330">
        <v>16753</v>
      </c>
      <c r="I11" s="1330">
        <v>8401</v>
      </c>
      <c r="J11" s="1330"/>
      <c r="K11" s="1340">
        <v>10496</v>
      </c>
      <c r="L11" s="1331">
        <v>66413</v>
      </c>
      <c r="M11" s="1330">
        <v>42115</v>
      </c>
      <c r="N11" s="1330">
        <v>30932</v>
      </c>
      <c r="O11" s="1330"/>
      <c r="P11" s="1340">
        <v>31219</v>
      </c>
      <c r="Q11" s="1331">
        <v>28917</v>
      </c>
      <c r="R11" s="1330">
        <v>21235</v>
      </c>
      <c r="S11" s="1330">
        <v>13469</v>
      </c>
      <c r="T11" s="1330"/>
      <c r="U11" s="1340">
        <v>14874</v>
      </c>
    </row>
    <row r="12" spans="1:21">
      <c r="A12" s="994" t="s">
        <v>17</v>
      </c>
      <c r="B12" s="1331">
        <f t="shared" si="1"/>
        <v>120127</v>
      </c>
      <c r="C12" s="1330">
        <f t="shared" si="0"/>
        <v>5170</v>
      </c>
      <c r="D12" s="1330">
        <f t="shared" si="0"/>
        <v>8346</v>
      </c>
      <c r="E12" s="1330">
        <f t="shared" si="0"/>
        <v>0</v>
      </c>
      <c r="F12" s="1332">
        <f t="shared" si="0"/>
        <v>24286</v>
      </c>
      <c r="G12" s="1331">
        <v>19513</v>
      </c>
      <c r="H12" s="1330">
        <v>1131</v>
      </c>
      <c r="I12" s="1330">
        <v>1331</v>
      </c>
      <c r="J12" s="1330"/>
      <c r="K12" s="1340">
        <v>4590</v>
      </c>
      <c r="L12" s="1331">
        <v>70094</v>
      </c>
      <c r="M12" s="1330">
        <v>2685</v>
      </c>
      <c r="N12" s="1330">
        <v>4887</v>
      </c>
      <c r="O12" s="1330"/>
      <c r="P12" s="1340">
        <v>13658</v>
      </c>
      <c r="Q12" s="1331">
        <v>30520</v>
      </c>
      <c r="R12" s="1330">
        <v>1354</v>
      </c>
      <c r="S12" s="1330">
        <v>2128</v>
      </c>
      <c r="T12" s="1330"/>
      <c r="U12" s="1340">
        <v>6038</v>
      </c>
    </row>
    <row r="13" spans="1:21">
      <c r="A13" s="1339" t="s">
        <v>501</v>
      </c>
      <c r="B13" s="1331">
        <f t="shared" si="1"/>
        <v>0</v>
      </c>
      <c r="C13" s="1330">
        <f t="shared" si="0"/>
        <v>0</v>
      </c>
      <c r="D13" s="1330">
        <f t="shared" si="0"/>
        <v>0</v>
      </c>
      <c r="E13" s="1330">
        <f t="shared" si="0"/>
        <v>191409</v>
      </c>
      <c r="F13" s="1332">
        <f t="shared" si="0"/>
        <v>0</v>
      </c>
      <c r="G13" s="1331"/>
      <c r="H13" s="1330"/>
      <c r="I13" s="1330"/>
      <c r="J13" s="1330">
        <v>40640</v>
      </c>
      <c r="K13" s="1332"/>
      <c r="L13" s="1331"/>
      <c r="M13" s="1330"/>
      <c r="N13" s="1330"/>
      <c r="O13" s="1330">
        <v>100232</v>
      </c>
      <c r="P13" s="1332"/>
      <c r="Q13" s="1331"/>
      <c r="S13" s="1330"/>
      <c r="T13" s="1330">
        <v>50537</v>
      </c>
      <c r="U13" s="1332"/>
    </row>
    <row r="14" spans="1:21">
      <c r="A14" s="986" t="s">
        <v>64</v>
      </c>
      <c r="B14" s="1331">
        <f t="shared" si="1"/>
        <v>0</v>
      </c>
      <c r="C14" s="1330">
        <f t="shared" si="0"/>
        <v>273928</v>
      </c>
      <c r="D14" s="1330">
        <f t="shared" si="0"/>
        <v>0</v>
      </c>
      <c r="E14" s="1330">
        <f t="shared" si="0"/>
        <v>0</v>
      </c>
      <c r="F14" s="1332">
        <f t="shared" si="0"/>
        <v>0</v>
      </c>
      <c r="G14" s="1331"/>
      <c r="H14" s="1330">
        <v>57999</v>
      </c>
      <c r="I14" s="1330"/>
      <c r="J14" s="1330"/>
      <c r="K14" s="1332"/>
      <c r="L14" s="1331"/>
      <c r="M14" s="1330">
        <v>143550</v>
      </c>
      <c r="N14" s="1330"/>
      <c r="O14" s="1330"/>
      <c r="P14" s="1332"/>
      <c r="Q14" s="1331"/>
      <c r="R14" s="1330">
        <v>72379</v>
      </c>
      <c r="S14" s="1330"/>
      <c r="T14" s="1330"/>
      <c r="U14" s="1332"/>
    </row>
    <row r="15" spans="1:21" ht="15.75" thickBot="1">
      <c r="A15" s="511" t="s">
        <v>2</v>
      </c>
      <c r="B15" s="1336">
        <f>SUM(B5:B14)</f>
        <v>3465486</v>
      </c>
      <c r="C15" s="1337">
        <f t="shared" ref="C15:U15" si="2">SUM(C5:C14)</f>
        <v>1308823</v>
      </c>
      <c r="D15" s="1337">
        <f t="shared" si="2"/>
        <v>1098971</v>
      </c>
      <c r="E15" s="1337">
        <f t="shared" si="2"/>
        <v>241409</v>
      </c>
      <c r="F15" s="1338">
        <f t="shared" si="2"/>
        <v>990034</v>
      </c>
      <c r="G15" s="1336">
        <f t="shared" si="2"/>
        <v>565999</v>
      </c>
      <c r="H15" s="1337">
        <f t="shared" si="2"/>
        <v>275703</v>
      </c>
      <c r="I15" s="1337">
        <f t="shared" si="2"/>
        <v>179803</v>
      </c>
      <c r="J15" s="1337">
        <f t="shared" si="2"/>
        <v>50889</v>
      </c>
      <c r="K15" s="1338">
        <f t="shared" si="2"/>
        <v>187294</v>
      </c>
      <c r="L15" s="1336">
        <f t="shared" si="2"/>
        <v>2019976</v>
      </c>
      <c r="M15" s="1337">
        <f t="shared" si="2"/>
        <v>686821</v>
      </c>
      <c r="N15" s="1337">
        <f t="shared" si="2"/>
        <v>640343</v>
      </c>
      <c r="O15" s="1337">
        <f t="shared" si="2"/>
        <v>126658</v>
      </c>
      <c r="P15" s="1338">
        <f t="shared" si="2"/>
        <v>557172</v>
      </c>
      <c r="Q15" s="1336">
        <f t="shared" si="2"/>
        <v>879511</v>
      </c>
      <c r="R15" s="1337">
        <f>SUM(R5:R14)</f>
        <v>346299</v>
      </c>
      <c r="S15" s="1337">
        <f t="shared" si="2"/>
        <v>278825</v>
      </c>
      <c r="T15" s="1337">
        <f t="shared" si="2"/>
        <v>63862</v>
      </c>
      <c r="U15" s="1338">
        <f t="shared" si="2"/>
        <v>245568</v>
      </c>
    </row>
    <row r="16" spans="1:21">
      <c r="I16">
        <v>243094</v>
      </c>
      <c r="K16">
        <v>187294</v>
      </c>
      <c r="N16">
        <v>865744</v>
      </c>
      <c r="P16">
        <v>557172</v>
      </c>
      <c r="S16">
        <v>376972</v>
      </c>
      <c r="U16">
        <v>245568</v>
      </c>
    </row>
    <row r="17" spans="2:20">
      <c r="B17" s="1081">
        <f>B4*1.352</f>
        <v>4685337.0720000006</v>
      </c>
      <c r="C17" s="1081">
        <f t="shared" ref="C17:T17" si="3">C4*1.352</f>
        <v>1769528.6960000002</v>
      </c>
      <c r="D17" s="1081">
        <f t="shared" si="3"/>
        <v>1485808.7920000001</v>
      </c>
      <c r="E17" s="1081">
        <f t="shared" si="3"/>
        <v>326384.96799999999</v>
      </c>
      <c r="F17" s="1081"/>
      <c r="G17" s="1081">
        <f t="shared" si="3"/>
        <v>765230.64800000004</v>
      </c>
      <c r="H17" s="1081">
        <f t="shared" si="3"/>
        <v>372750.45600000001</v>
      </c>
      <c r="I17" s="1081">
        <f t="shared" si="3"/>
        <v>243093.65600000002</v>
      </c>
      <c r="J17" s="1081">
        <f t="shared" si="3"/>
        <v>68801.928</v>
      </c>
      <c r="K17" s="1081"/>
      <c r="L17" s="1081">
        <f t="shared" si="3"/>
        <v>2731007.5520000001</v>
      </c>
      <c r="M17" s="1081">
        <f t="shared" si="3"/>
        <v>928581.99200000009</v>
      </c>
      <c r="N17" s="1081">
        <f t="shared" si="3"/>
        <v>865743.73600000003</v>
      </c>
      <c r="O17" s="1081">
        <f t="shared" si="3"/>
        <v>171241.61600000001</v>
      </c>
      <c r="P17" s="1081"/>
      <c r="Q17" s="1081">
        <f t="shared" si="3"/>
        <v>1189098.872</v>
      </c>
      <c r="R17" s="1081">
        <f t="shared" si="3"/>
        <v>468196.24800000002</v>
      </c>
      <c r="S17" s="1081">
        <f t="shared" si="3"/>
        <v>376971.4</v>
      </c>
      <c r="T17" s="1081">
        <f t="shared" si="3"/>
        <v>86341.423999999999</v>
      </c>
    </row>
  </sheetData>
  <mergeCells count="8">
    <mergeCell ref="B1:F1"/>
    <mergeCell ref="G1:K1"/>
    <mergeCell ref="L1:P1"/>
    <mergeCell ref="Q1:U1"/>
    <mergeCell ref="B2:C2"/>
    <mergeCell ref="G2:H2"/>
    <mergeCell ref="L2:M2"/>
    <mergeCell ref="Q2:R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5">
    <tabColor rgb="FF92D050"/>
  </sheetPr>
  <dimension ref="A1:M3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41" sqref="D41"/>
    </sheetView>
  </sheetViews>
  <sheetFormatPr defaultRowHeight="15"/>
  <cols>
    <col min="1" max="1" width="47.42578125" customWidth="1"/>
    <col min="2" max="13" width="14.28515625" customWidth="1"/>
    <col min="15" max="15" width="8.7109375" customWidth="1"/>
  </cols>
  <sheetData>
    <row r="1" spans="1:13" ht="15" customHeight="1" thickBot="1">
      <c r="B1">
        <v>0.5</v>
      </c>
      <c r="C1">
        <v>0.3</v>
      </c>
      <c r="D1">
        <v>0.2</v>
      </c>
      <c r="F1">
        <v>0.5</v>
      </c>
      <c r="G1">
        <v>0.3</v>
      </c>
      <c r="H1">
        <v>0.2</v>
      </c>
      <c r="J1">
        <v>0.5</v>
      </c>
      <c r="K1">
        <v>0.3</v>
      </c>
      <c r="L1">
        <v>0.2</v>
      </c>
    </row>
    <row r="2" spans="1:13" s="12" customFormat="1" ht="51.6" customHeight="1" thickBot="1">
      <c r="A2" s="264"/>
      <c r="B2" s="1446" t="s">
        <v>143</v>
      </c>
      <c r="C2" s="1447"/>
      <c r="D2" s="1447"/>
      <c r="E2" s="1448"/>
      <c r="F2" s="1446" t="s">
        <v>145</v>
      </c>
      <c r="G2" s="1447"/>
      <c r="H2" s="1447"/>
      <c r="I2" s="1448"/>
      <c r="J2" s="1446">
        <v>771201</v>
      </c>
      <c r="K2" s="1447"/>
      <c r="L2" s="1447"/>
      <c r="M2" s="1448"/>
    </row>
    <row r="3" spans="1:13" s="12" customFormat="1" ht="23.1" customHeight="1" thickBot="1">
      <c r="A3" s="265"/>
      <c r="B3" s="270">
        <v>2023</v>
      </c>
      <c r="C3" s="271">
        <v>2022</v>
      </c>
      <c r="D3" s="271">
        <v>2021</v>
      </c>
      <c r="E3" s="272" t="s">
        <v>144</v>
      </c>
      <c r="F3" s="270">
        <v>2023</v>
      </c>
      <c r="G3" s="271">
        <v>2022</v>
      </c>
      <c r="H3" s="271">
        <v>2021</v>
      </c>
      <c r="I3" s="272" t="s">
        <v>144</v>
      </c>
      <c r="J3" s="270">
        <v>2023</v>
      </c>
      <c r="K3" s="271">
        <v>2022</v>
      </c>
      <c r="L3" s="271">
        <v>2021</v>
      </c>
      <c r="M3" s="272" t="s">
        <v>144</v>
      </c>
    </row>
    <row r="4" spans="1:13" s="5" customFormat="1" ht="15.75">
      <c r="A4" s="266" t="s">
        <v>2</v>
      </c>
      <c r="B4" s="261">
        <f>'T7-mzdy'!I3</f>
        <v>22404319.430305667</v>
      </c>
      <c r="C4" s="262">
        <v>21056464</v>
      </c>
      <c r="D4" s="262">
        <v>21863640.000000004</v>
      </c>
      <c r="E4" s="276">
        <v>1</v>
      </c>
      <c r="F4" s="274">
        <f>'T8-TaS'!M5</f>
        <v>6690813</v>
      </c>
      <c r="G4" s="262">
        <v>4228727</v>
      </c>
      <c r="H4" s="262">
        <v>4590520</v>
      </c>
      <c r="I4" s="276">
        <v>1</v>
      </c>
      <c r="J4" s="261">
        <f>'T14-VVZ'!Z4</f>
        <v>24115813</v>
      </c>
      <c r="K4" s="262">
        <v>19678190</v>
      </c>
      <c r="L4" s="262">
        <v>22070502</v>
      </c>
      <c r="M4" s="276">
        <v>1</v>
      </c>
    </row>
    <row r="5" spans="1:13" s="5" customFormat="1" ht="15.75">
      <c r="A5" s="267" t="s">
        <v>0</v>
      </c>
      <c r="B5" s="22">
        <f>'T7-mzdy'!I4</f>
        <v>4566277.3149957266</v>
      </c>
      <c r="C5" s="263">
        <v>4188073</v>
      </c>
      <c r="D5" s="263">
        <v>4430664.1583685484</v>
      </c>
      <c r="E5" s="275">
        <f t="shared" ref="E5:E13" si="0">B$1*B5/B$16+C$1*C5/C$16+D$1*D5/D$16</f>
        <v>0.20210533749758192</v>
      </c>
      <c r="F5" s="273">
        <f>'T8-TaS'!M6</f>
        <v>1255639</v>
      </c>
      <c r="G5" s="263">
        <v>822151</v>
      </c>
      <c r="H5" s="263">
        <v>898411.92581937346</v>
      </c>
      <c r="I5" s="275">
        <f t="shared" ref="I5:I14" si="1">F$1*F5/F$16+G$1*G5/G$16+H$1*H5/H$16</f>
        <v>0.19465668376954851</v>
      </c>
      <c r="J5" s="273">
        <f>'T14-VVZ'!Z5</f>
        <v>4428173</v>
      </c>
      <c r="K5" s="263">
        <v>3943400</v>
      </c>
      <c r="L5" s="263">
        <v>4482571.4620878762</v>
      </c>
      <c r="M5" s="275">
        <f t="shared" ref="M5:M14" si="2">J$1*J5/J$16+K$1*K5/K$16+L$1*L5/L$16</f>
        <v>0.19254937829878377</v>
      </c>
    </row>
    <row r="6" spans="1:13" s="5" customFormat="1" ht="15.75">
      <c r="A6" s="267" t="s">
        <v>1</v>
      </c>
      <c r="B6" s="22">
        <f>'T7-mzdy'!I5</f>
        <v>1576035.1328317551</v>
      </c>
      <c r="C6" s="263">
        <v>1572599</v>
      </c>
      <c r="D6" s="263">
        <v>1667289.2598369024</v>
      </c>
      <c r="E6" s="275">
        <f t="shared" si="0"/>
        <v>7.2829738265041896E-2</v>
      </c>
      <c r="F6" s="273">
        <f>'T8-TaS'!M7</f>
        <v>489845</v>
      </c>
      <c r="G6" s="263">
        <v>325270</v>
      </c>
      <c r="H6" s="263">
        <v>360157.9089458547</v>
      </c>
      <c r="I6" s="275">
        <f t="shared" si="1"/>
        <v>7.6681913494445905E-2</v>
      </c>
      <c r="J6" s="273">
        <f>'T14-VVZ'!Z6</f>
        <v>1557983</v>
      </c>
      <c r="K6" s="263">
        <v>1533892</v>
      </c>
      <c r="L6" s="263">
        <v>1836371.6216589601</v>
      </c>
      <c r="M6" s="275">
        <f t="shared" si="2"/>
        <v>7.2327713986757095E-2</v>
      </c>
    </row>
    <row r="7" spans="1:13" s="5" customFormat="1" ht="15.75">
      <c r="A7" s="267" t="s">
        <v>3</v>
      </c>
      <c r="B7" s="22">
        <f>'T7-mzdy'!I6</f>
        <v>4865074.6861267854</v>
      </c>
      <c r="C7" s="263">
        <v>4049953</v>
      </c>
      <c r="D7" s="263">
        <v>4028624.9870570586</v>
      </c>
      <c r="E7" s="275">
        <f t="shared" si="0"/>
        <v>0.20312808745347216</v>
      </c>
      <c r="F7" s="273">
        <f>'T8-TaS'!M8</f>
        <v>1399112</v>
      </c>
      <c r="G7" s="263">
        <v>824019</v>
      </c>
      <c r="H7" s="263">
        <v>846250.64053813578</v>
      </c>
      <c r="I7" s="275">
        <f t="shared" si="1"/>
        <v>0.20362168331533054</v>
      </c>
      <c r="J7" s="273">
        <f>'T14-VVZ'!Z7</f>
        <v>6920498</v>
      </c>
      <c r="K7" s="263">
        <v>4886831</v>
      </c>
      <c r="L7" s="263">
        <v>5423085.6088108616</v>
      </c>
      <c r="M7" s="275">
        <f t="shared" si="2"/>
        <v>0.26712916938177117</v>
      </c>
    </row>
    <row r="8" spans="1:13" s="5" customFormat="1" ht="15.75">
      <c r="A8" s="267" t="s">
        <v>5</v>
      </c>
      <c r="B8" s="22">
        <f>'T7-mzdy'!I7</f>
        <v>4309039.7303243708</v>
      </c>
      <c r="C8" s="263">
        <v>4124651</v>
      </c>
      <c r="D8" s="263">
        <v>4216096.0275750067</v>
      </c>
      <c r="E8" s="275">
        <f t="shared" si="0"/>
        <v>0.1934981500559651</v>
      </c>
      <c r="F8" s="273">
        <f>'T8-TaS'!M9</f>
        <v>932625</v>
      </c>
      <c r="G8" s="263">
        <v>642441</v>
      </c>
      <c r="H8" s="263">
        <v>701209.16608701227</v>
      </c>
      <c r="I8" s="275">
        <f t="shared" si="1"/>
        <v>0.14831391006043099</v>
      </c>
      <c r="J8" s="273">
        <f>'T14-VVZ'!Z8</f>
        <v>5907097</v>
      </c>
      <c r="K8" s="263">
        <v>4787569</v>
      </c>
      <c r="L8" s="263">
        <v>5318364.5601198701</v>
      </c>
      <c r="M8" s="275">
        <f t="shared" si="2"/>
        <v>0.24365579077796973</v>
      </c>
    </row>
    <row r="9" spans="1:13" s="5" customFormat="1" ht="15.75">
      <c r="A9" s="267" t="s">
        <v>6</v>
      </c>
      <c r="B9" s="22">
        <f>'T7-mzdy'!I8</f>
        <v>1821875.3817969386</v>
      </c>
      <c r="C9" s="263">
        <v>1865876</v>
      </c>
      <c r="D9" s="263">
        <v>1884922.0203300016</v>
      </c>
      <c r="E9" s="275">
        <f t="shared" si="0"/>
        <v>8.4485441568220992E-2</v>
      </c>
      <c r="F9" s="273">
        <f>'T8-TaS'!M10</f>
        <v>571688</v>
      </c>
      <c r="G9" s="263">
        <v>380446</v>
      </c>
      <c r="H9" s="263">
        <v>393803.05590421212</v>
      </c>
      <c r="I9" s="275">
        <f t="shared" si="1"/>
        <v>8.8396917303774178E-2</v>
      </c>
      <c r="J9" s="273">
        <f>'T14-VVZ'!Z9</f>
        <v>1229180</v>
      </c>
      <c r="K9" s="263">
        <v>1056808</v>
      </c>
      <c r="L9" s="263">
        <v>1199629.7311329946</v>
      </c>
      <c r="M9" s="275">
        <f t="shared" si="2"/>
        <v>5.2467185458548157E-2</v>
      </c>
    </row>
    <row r="10" spans="1:13" s="5" customFormat="1" ht="15.75">
      <c r="A10" s="267" t="s">
        <v>4</v>
      </c>
      <c r="B10" s="22">
        <f>'T7-mzdy'!I9</f>
        <v>3026277.0135676358</v>
      </c>
      <c r="C10" s="263">
        <v>3100218</v>
      </c>
      <c r="D10" s="263">
        <v>3352759.7853988861</v>
      </c>
      <c r="E10" s="275">
        <f t="shared" si="0"/>
        <v>0.14237759952858556</v>
      </c>
      <c r="F10" s="273">
        <f>'T8-TaS'!M11</f>
        <v>933947</v>
      </c>
      <c r="G10" s="263">
        <v>641491</v>
      </c>
      <c r="H10" s="263">
        <v>731017.4938633343</v>
      </c>
      <c r="I10" s="275">
        <f t="shared" si="1"/>
        <v>0.14964752951803401</v>
      </c>
      <c r="J10" s="273">
        <f>'T14-VVZ'!Z10</f>
        <v>2463518</v>
      </c>
      <c r="K10" s="263">
        <v>2053205</v>
      </c>
      <c r="L10" s="263">
        <v>2345600.7427613894</v>
      </c>
      <c r="M10" s="275">
        <f t="shared" si="2"/>
        <v>0.10363408080944046</v>
      </c>
    </row>
    <row r="11" spans="1:13" s="5" customFormat="1" ht="15.75">
      <c r="A11" s="267" t="s">
        <v>7</v>
      </c>
      <c r="B11" s="22">
        <f>'T7-mzdy'!I10</f>
        <v>1842071.5013701315</v>
      </c>
      <c r="C11" s="263">
        <v>1797733</v>
      </c>
      <c r="D11" s="263">
        <v>1890651.4408966582</v>
      </c>
      <c r="E11" s="275">
        <f t="shared" si="0"/>
        <v>8.4017710372523563E-2</v>
      </c>
      <c r="F11" s="273">
        <f>'T8-TaS'!M12</f>
        <v>712714</v>
      </c>
      <c r="G11" s="263">
        <v>468380</v>
      </c>
      <c r="H11" s="263">
        <v>508769.73844695551</v>
      </c>
      <c r="I11" s="275">
        <f t="shared" si="1"/>
        <v>0.11055976371047659</v>
      </c>
      <c r="J11" s="273">
        <f>'T14-VVZ'!Z11</f>
        <v>647582</v>
      </c>
      <c r="K11" s="263">
        <v>667050</v>
      </c>
      <c r="L11" s="263">
        <v>763159.29934684536</v>
      </c>
      <c r="M11" s="275">
        <f t="shared" si="2"/>
        <v>3.0511531609535208E-2</v>
      </c>
    </row>
    <row r="12" spans="1:13" s="5" customFormat="1" ht="15.75">
      <c r="A12" s="267" t="s">
        <v>17</v>
      </c>
      <c r="B12" s="22">
        <f>'T7-mzdy'!I11</f>
        <v>356788.29736003897</v>
      </c>
      <c r="C12" s="263">
        <v>296601</v>
      </c>
      <c r="D12" s="263">
        <v>325543.45433650247</v>
      </c>
      <c r="E12" s="275">
        <f t="shared" si="0"/>
        <v>1.5166227846080554E-2</v>
      </c>
      <c r="F12" s="273">
        <f>'T8-TaS'!M13</f>
        <v>101315</v>
      </c>
      <c r="G12" s="263">
        <v>58626</v>
      </c>
      <c r="H12" s="263">
        <v>64418.221862730352</v>
      </c>
      <c r="I12" s="275">
        <f t="shared" si="1"/>
        <v>1.4807645523001109E-2</v>
      </c>
      <c r="J12" s="273">
        <f>'T14-VVZ'!Z12</f>
        <v>623629</v>
      </c>
      <c r="K12" s="263">
        <v>526258</v>
      </c>
      <c r="L12" s="263">
        <v>494624.94418270356</v>
      </c>
      <c r="M12" s="275">
        <f t="shared" si="2"/>
        <v>2.5435067162038343E-2</v>
      </c>
    </row>
    <row r="13" spans="1:13" s="5" customFormat="1" ht="15.75">
      <c r="A13" s="267" t="s">
        <v>146</v>
      </c>
      <c r="B13" s="22">
        <f>'T7-mzdy'!I12</f>
        <v>40880.371932273811</v>
      </c>
      <c r="C13" s="263">
        <v>60760</v>
      </c>
      <c r="D13" s="263">
        <v>67088.866200441087</v>
      </c>
      <c r="E13" s="275">
        <f t="shared" si="0"/>
        <v>2.391707412528267E-3</v>
      </c>
      <c r="F13" s="273">
        <f>'T8-TaS'!M14</f>
        <v>0</v>
      </c>
      <c r="G13" s="263">
        <v>410</v>
      </c>
      <c r="H13" s="263">
        <v>559.62695427868425</v>
      </c>
      <c r="I13" s="275">
        <f t="shared" si="1"/>
        <v>5.3468622249643559E-5</v>
      </c>
      <c r="J13" s="273">
        <f>'T14-VVZ'!Z13</f>
        <v>134135</v>
      </c>
      <c r="K13" s="263">
        <v>136236</v>
      </c>
      <c r="L13" s="263">
        <v>152355.17040290596</v>
      </c>
      <c r="M13" s="275">
        <f t="shared" si="2"/>
        <v>6.2386409744226564E-3</v>
      </c>
    </row>
    <row r="14" spans="1:13" s="5" customFormat="1" ht="16.5" thickBot="1">
      <c r="A14" s="268" t="s">
        <v>64</v>
      </c>
      <c r="B14" s="636">
        <f>'T7-mzdy'!I13</f>
        <v>0</v>
      </c>
      <c r="C14" s="637">
        <v>0</v>
      </c>
      <c r="D14" s="637">
        <v>0</v>
      </c>
      <c r="E14" s="638"/>
      <c r="F14" s="639">
        <f>'T8-TaS'!M15</f>
        <v>62928</v>
      </c>
      <c r="G14" s="637">
        <v>65493</v>
      </c>
      <c r="H14" s="637">
        <v>85922.221578113589</v>
      </c>
      <c r="I14" s="638">
        <f t="shared" si="1"/>
        <v>1.3260484682708528E-2</v>
      </c>
      <c r="J14" s="273">
        <f>'T14-VVZ'!Z14</f>
        <v>204018</v>
      </c>
      <c r="K14" s="637">
        <v>86941</v>
      </c>
      <c r="L14" s="637">
        <v>54738.859495594384</v>
      </c>
      <c r="M14" s="638">
        <f t="shared" si="2"/>
        <v>6.0514415407334175E-3</v>
      </c>
    </row>
    <row r="15" spans="1:13" s="17" customFormat="1" ht="15.75" thickBot="1">
      <c r="A15" s="266" t="s">
        <v>2</v>
      </c>
      <c r="B15" s="640">
        <f t="shared" ref="B15:I15" si="3">SUM(B5:B14)</f>
        <v>22404319.43030566</v>
      </c>
      <c r="C15" s="641">
        <f t="shared" si="3"/>
        <v>21056464</v>
      </c>
      <c r="D15" s="641">
        <f t="shared" si="3"/>
        <v>21863640</v>
      </c>
      <c r="E15" s="642">
        <f t="shared" si="3"/>
        <v>1</v>
      </c>
      <c r="F15" s="640">
        <f t="shared" si="3"/>
        <v>6459813</v>
      </c>
      <c r="G15" s="641">
        <f t="shared" si="3"/>
        <v>4228727</v>
      </c>
      <c r="H15" s="641">
        <f t="shared" si="3"/>
        <v>4590520.0000000009</v>
      </c>
      <c r="I15" s="642">
        <f t="shared" si="3"/>
        <v>0.99999999999999989</v>
      </c>
      <c r="J15" s="640">
        <f>SUM(J5:J14)</f>
        <v>24115813</v>
      </c>
      <c r="K15" s="641">
        <f t="shared" ref="K15:M15" si="4">SUM(K5:K14)</f>
        <v>19678190</v>
      </c>
      <c r="L15" s="641">
        <f t="shared" si="4"/>
        <v>22070502.000000004</v>
      </c>
      <c r="M15" s="642">
        <f t="shared" si="4"/>
        <v>1</v>
      </c>
    </row>
    <row r="16" spans="1:13" s="17" customFormat="1" ht="15.75" thickBot="1">
      <c r="A16" s="269" t="s">
        <v>253</v>
      </c>
      <c r="B16" s="74">
        <f>SUM(B5:B13)</f>
        <v>22404319.43030566</v>
      </c>
      <c r="C16" s="75">
        <f t="shared" ref="C16:D16" si="5">SUM(C5:C13)</f>
        <v>21056464</v>
      </c>
      <c r="D16" s="75">
        <f t="shared" si="5"/>
        <v>21863640</v>
      </c>
      <c r="E16" s="1068">
        <v>1</v>
      </c>
      <c r="F16" s="74">
        <f>SUM(F5:F14)</f>
        <v>6459813</v>
      </c>
      <c r="G16" s="75">
        <f t="shared" ref="G16:M16" si="6">SUM(G5:G14)</f>
        <v>4228727</v>
      </c>
      <c r="H16" s="75">
        <f t="shared" si="6"/>
        <v>4590520.0000000009</v>
      </c>
      <c r="I16" s="76">
        <f t="shared" si="6"/>
        <v>0.99999999999999989</v>
      </c>
      <c r="J16" s="74">
        <f t="shared" si="6"/>
        <v>24115813</v>
      </c>
      <c r="K16" s="75">
        <f t="shared" si="6"/>
        <v>19678190</v>
      </c>
      <c r="L16" s="75">
        <f t="shared" si="6"/>
        <v>22070502.000000004</v>
      </c>
      <c r="M16" s="76">
        <f t="shared" si="6"/>
        <v>1</v>
      </c>
    </row>
    <row r="19" spans="1:13" ht="15.75" thickBot="1"/>
    <row r="20" spans="1:13" ht="15.75" thickBot="1">
      <c r="A20" s="264" t="s">
        <v>306</v>
      </c>
      <c r="B20" s="41">
        <v>2022</v>
      </c>
      <c r="C20" s="42">
        <v>2021</v>
      </c>
      <c r="D20" s="42">
        <v>2020</v>
      </c>
      <c r="E20" s="43" t="s">
        <v>307</v>
      </c>
      <c r="F20" s="41">
        <v>2022</v>
      </c>
      <c r="G20" s="42">
        <v>2021</v>
      </c>
      <c r="H20" s="42">
        <v>2020</v>
      </c>
      <c r="I20" s="43" t="s">
        <v>307</v>
      </c>
      <c r="J20" s="41">
        <v>2022</v>
      </c>
      <c r="K20" s="42">
        <v>2021</v>
      </c>
      <c r="L20" s="42">
        <v>2020</v>
      </c>
      <c r="M20" s="43" t="s">
        <v>307</v>
      </c>
    </row>
    <row r="21" spans="1:13">
      <c r="A21" s="266" t="s">
        <v>2</v>
      </c>
      <c r="B21" s="911">
        <f t="shared" ref="B21:D31" si="7">B4/B$4</f>
        <v>1</v>
      </c>
      <c r="C21" s="916">
        <f t="shared" si="7"/>
        <v>1</v>
      </c>
      <c r="D21" s="916">
        <f t="shared" si="7"/>
        <v>1</v>
      </c>
      <c r="E21" s="917">
        <f t="shared" ref="E21:E33" si="8">E4-B21</f>
        <v>0</v>
      </c>
      <c r="F21" s="918">
        <f t="shared" ref="F21:H31" si="9">F4/F$4</f>
        <v>1</v>
      </c>
      <c r="G21" s="916">
        <f t="shared" si="9"/>
        <v>1</v>
      </c>
      <c r="H21" s="916">
        <f t="shared" si="9"/>
        <v>1</v>
      </c>
      <c r="I21" s="917">
        <f t="shared" ref="I21:I33" si="10">I4-F21</f>
        <v>0</v>
      </c>
      <c r="J21" s="911">
        <f t="shared" ref="J21:L31" si="11">J4/J$4</f>
        <v>1</v>
      </c>
      <c r="K21" s="916">
        <f t="shared" si="11"/>
        <v>1</v>
      </c>
      <c r="L21" s="916">
        <f t="shared" si="11"/>
        <v>1</v>
      </c>
      <c r="M21" s="917">
        <f t="shared" ref="M21:M33" si="12">M4-J21</f>
        <v>0</v>
      </c>
    </row>
    <row r="22" spans="1:13">
      <c r="A22" s="267" t="s">
        <v>0</v>
      </c>
      <c r="B22" s="912">
        <f t="shared" si="7"/>
        <v>0.2038123643612694</v>
      </c>
      <c r="C22" s="919">
        <f t="shared" si="7"/>
        <v>0.1988972602427454</v>
      </c>
      <c r="D22" s="919">
        <f t="shared" si="7"/>
        <v>0.20264988622061778</v>
      </c>
      <c r="E22" s="275">
        <f t="shared" si="8"/>
        <v>-1.707026863687483E-3</v>
      </c>
      <c r="F22" s="920">
        <f t="shared" si="9"/>
        <v>0.18766613265084528</v>
      </c>
      <c r="G22" s="919">
        <f t="shared" si="9"/>
        <v>0.19442044851795823</v>
      </c>
      <c r="H22" s="919">
        <f t="shared" si="9"/>
        <v>0.19571027374227179</v>
      </c>
      <c r="I22" s="275">
        <f t="shared" si="10"/>
        <v>6.9905511187032254E-3</v>
      </c>
      <c r="J22" s="921">
        <f t="shared" si="11"/>
        <v>0.18362113688640727</v>
      </c>
      <c r="K22" s="919">
        <f t="shared" si="11"/>
        <v>0.20039444684699151</v>
      </c>
      <c r="L22" s="919">
        <f t="shared" si="11"/>
        <v>0.20310237900741343</v>
      </c>
      <c r="M22" s="275">
        <f t="shared" si="12"/>
        <v>8.9282414123764975E-3</v>
      </c>
    </row>
    <row r="23" spans="1:13">
      <c r="A23" s="267" t="s">
        <v>1</v>
      </c>
      <c r="B23" s="912">
        <f t="shared" si="7"/>
        <v>7.034514651223453E-2</v>
      </c>
      <c r="C23" s="919">
        <f t="shared" si="7"/>
        <v>7.4684856868655627E-2</v>
      </c>
      <c r="D23" s="919">
        <f t="shared" si="7"/>
        <v>7.6258539741639639E-2</v>
      </c>
      <c r="E23" s="275">
        <f t="shared" si="8"/>
        <v>2.4845917528073663E-3</v>
      </c>
      <c r="F23" s="920">
        <f t="shared" si="9"/>
        <v>7.3211581313063157E-2</v>
      </c>
      <c r="G23" s="919">
        <f t="shared" si="9"/>
        <v>7.6919129563104927E-2</v>
      </c>
      <c r="H23" s="919">
        <f t="shared" si="9"/>
        <v>7.8456887007540471E-2</v>
      </c>
      <c r="I23" s="275">
        <f t="shared" si="10"/>
        <v>3.4703321813827487E-3</v>
      </c>
      <c r="J23" s="921">
        <f t="shared" si="11"/>
        <v>6.4604208035615465E-2</v>
      </c>
      <c r="K23" s="919">
        <f t="shared" si="11"/>
        <v>7.7948835741498579E-2</v>
      </c>
      <c r="L23" s="919">
        <f t="shared" si="11"/>
        <v>8.3204796232498934E-2</v>
      </c>
      <c r="M23" s="275">
        <f t="shared" si="12"/>
        <v>7.7235059511416293E-3</v>
      </c>
    </row>
    <row r="24" spans="1:13">
      <c r="A24" s="267" t="s">
        <v>3</v>
      </c>
      <c r="B24" s="912">
        <f t="shared" si="7"/>
        <v>0.21714896099659878</v>
      </c>
      <c r="C24" s="919">
        <f t="shared" si="7"/>
        <v>0.19233775433520081</v>
      </c>
      <c r="D24" s="919">
        <f t="shared" si="7"/>
        <v>0.1842614032730624</v>
      </c>
      <c r="E24" s="275">
        <f t="shared" si="8"/>
        <v>-1.4020873543126616E-2</v>
      </c>
      <c r="F24" s="920">
        <f t="shared" si="9"/>
        <v>0.20910941615017486</v>
      </c>
      <c r="G24" s="919">
        <f t="shared" si="9"/>
        <v>0.19486218902284305</v>
      </c>
      <c r="H24" s="919">
        <f t="shared" si="9"/>
        <v>0.1843474465938795</v>
      </c>
      <c r="I24" s="275">
        <f t="shared" si="10"/>
        <v>-5.4877328348443277E-3</v>
      </c>
      <c r="J24" s="921">
        <f t="shared" si="11"/>
        <v>0.28696930101423496</v>
      </c>
      <c r="K24" s="919">
        <f t="shared" si="11"/>
        <v>0.2483374233097658</v>
      </c>
      <c r="L24" s="919">
        <f t="shared" si="11"/>
        <v>0.24571645940861978</v>
      </c>
      <c r="M24" s="275">
        <f t="shared" si="12"/>
        <v>-1.9840131632463787E-2</v>
      </c>
    </row>
    <row r="25" spans="1:13">
      <c r="A25" s="267" t="s">
        <v>5</v>
      </c>
      <c r="B25" s="912">
        <f t="shared" si="7"/>
        <v>0.1923307576348719</v>
      </c>
      <c r="C25" s="919">
        <f t="shared" si="7"/>
        <v>0.19588526354662397</v>
      </c>
      <c r="D25" s="919">
        <f t="shared" si="7"/>
        <v>0.19283596087270949</v>
      </c>
      <c r="E25" s="275">
        <f t="shared" si="8"/>
        <v>1.1673924210932052E-3</v>
      </c>
      <c r="F25" s="920">
        <f t="shared" si="9"/>
        <v>0.13938889040838534</v>
      </c>
      <c r="G25" s="919">
        <f t="shared" si="9"/>
        <v>0.15192302553463488</v>
      </c>
      <c r="H25" s="919">
        <f t="shared" si="9"/>
        <v>0.15275157631096525</v>
      </c>
      <c r="I25" s="275">
        <f t="shared" si="10"/>
        <v>8.925019652045646E-3</v>
      </c>
      <c r="J25" s="921">
        <f t="shared" si="11"/>
        <v>0.24494703952132985</v>
      </c>
      <c r="K25" s="919">
        <f t="shared" si="11"/>
        <v>0.2432931585679374</v>
      </c>
      <c r="L25" s="919">
        <f t="shared" si="11"/>
        <v>0.24097161723461796</v>
      </c>
      <c r="M25" s="275">
        <f t="shared" si="12"/>
        <v>-1.2912487433601183E-3</v>
      </c>
    </row>
    <row r="26" spans="1:13">
      <c r="A26" s="267" t="s">
        <v>6</v>
      </c>
      <c r="B26" s="912">
        <f t="shared" si="7"/>
        <v>8.1318041704607241E-2</v>
      </c>
      <c r="C26" s="919">
        <f t="shared" si="7"/>
        <v>8.8612978893322258E-2</v>
      </c>
      <c r="D26" s="919">
        <f t="shared" si="7"/>
        <v>8.6212635239603347E-2</v>
      </c>
      <c r="E26" s="275">
        <f t="shared" si="8"/>
        <v>3.1673998636137513E-3</v>
      </c>
      <c r="F26" s="920">
        <f t="shared" si="9"/>
        <v>8.5443727092656754E-2</v>
      </c>
      <c r="G26" s="919">
        <f t="shared" si="9"/>
        <v>8.9967027902250488E-2</v>
      </c>
      <c r="H26" s="919">
        <f t="shared" si="9"/>
        <v>8.5786154053181796E-2</v>
      </c>
      <c r="I26" s="275">
        <f t="shared" si="10"/>
        <v>2.9531902111174235E-3</v>
      </c>
      <c r="J26" s="921">
        <f t="shared" si="11"/>
        <v>5.0969876072600166E-2</v>
      </c>
      <c r="K26" s="919">
        <f t="shared" si="11"/>
        <v>5.3704532784773398E-2</v>
      </c>
      <c r="L26" s="919">
        <f t="shared" si="11"/>
        <v>5.4354437934080277E-2</v>
      </c>
      <c r="M26" s="275">
        <f t="shared" si="12"/>
        <v>1.4973093859479911E-3</v>
      </c>
    </row>
    <row r="27" spans="1:13">
      <c r="A27" s="267" t="s">
        <v>4</v>
      </c>
      <c r="B27" s="912">
        <f t="shared" si="7"/>
        <v>0.13507560553140835</v>
      </c>
      <c r="C27" s="919">
        <f t="shared" si="7"/>
        <v>0.14723355260408394</v>
      </c>
      <c r="D27" s="919">
        <f t="shared" si="7"/>
        <v>0.15334865490828084</v>
      </c>
      <c r="E27" s="275">
        <f t="shared" si="8"/>
        <v>7.3019939971772085E-3</v>
      </c>
      <c r="F27" s="920">
        <f t="shared" si="9"/>
        <v>0.13958647476771507</v>
      </c>
      <c r="G27" s="919">
        <f t="shared" si="9"/>
        <v>0.15169837163761105</v>
      </c>
      <c r="H27" s="919">
        <f t="shared" si="9"/>
        <v>0.15924502972720614</v>
      </c>
      <c r="I27" s="275">
        <f t="shared" si="10"/>
        <v>1.0061054750318932E-2</v>
      </c>
      <c r="J27" s="921">
        <f t="shared" si="11"/>
        <v>0.10215363670302137</v>
      </c>
      <c r="K27" s="919">
        <f t="shared" si="11"/>
        <v>0.10433911858763432</v>
      </c>
      <c r="L27" s="919">
        <f t="shared" si="11"/>
        <v>0.10627763440819739</v>
      </c>
      <c r="M27" s="275">
        <f t="shared" si="12"/>
        <v>1.4804441064190932E-3</v>
      </c>
    </row>
    <row r="28" spans="1:13">
      <c r="A28" s="267" t="s">
        <v>7</v>
      </c>
      <c r="B28" s="912">
        <f t="shared" si="7"/>
        <v>8.2219480359595989E-2</v>
      </c>
      <c r="C28" s="919">
        <f t="shared" si="7"/>
        <v>8.5376775511785838E-2</v>
      </c>
      <c r="D28" s="919">
        <f t="shared" si="7"/>
        <v>8.6474687695948974E-2</v>
      </c>
      <c r="E28" s="275">
        <f t="shared" si="8"/>
        <v>1.7982300129275736E-3</v>
      </c>
      <c r="F28" s="920">
        <f t="shared" si="9"/>
        <v>0.10652128523095773</v>
      </c>
      <c r="G28" s="919">
        <f t="shared" si="9"/>
        <v>0.11076146556635129</v>
      </c>
      <c r="H28" s="919">
        <f t="shared" si="9"/>
        <v>0.11083052430812969</v>
      </c>
      <c r="I28" s="275">
        <f t="shared" si="10"/>
        <v>4.0384784795188533E-3</v>
      </c>
      <c r="J28" s="921">
        <f t="shared" si="11"/>
        <v>2.6853003048248881E-2</v>
      </c>
      <c r="K28" s="919">
        <f t="shared" si="11"/>
        <v>3.3897934718589463E-2</v>
      </c>
      <c r="L28" s="919">
        <f t="shared" si="11"/>
        <v>3.4578248349169644E-2</v>
      </c>
      <c r="M28" s="275">
        <f t="shared" si="12"/>
        <v>3.6585285612863276E-3</v>
      </c>
    </row>
    <row r="29" spans="1:13">
      <c r="A29" s="267" t="s">
        <v>17</v>
      </c>
      <c r="B29" s="912">
        <f t="shared" si="7"/>
        <v>1.5924978148518176E-2</v>
      </c>
      <c r="C29" s="919">
        <f t="shared" si="7"/>
        <v>1.4085983287602325E-2</v>
      </c>
      <c r="D29" s="919">
        <f t="shared" si="7"/>
        <v>1.4889718927703823E-2</v>
      </c>
      <c r="E29" s="275">
        <f t="shared" si="8"/>
        <v>-7.5875030243762256E-4</v>
      </c>
      <c r="F29" s="920">
        <f t="shared" si="9"/>
        <v>1.5142404966332193E-2</v>
      </c>
      <c r="G29" s="919">
        <f t="shared" si="9"/>
        <v>1.3863746702021671E-2</v>
      </c>
      <c r="H29" s="919">
        <f t="shared" si="9"/>
        <v>1.4032881212309358E-2</v>
      </c>
      <c r="I29" s="275">
        <f t="shared" si="10"/>
        <v>-3.3475944333108409E-4</v>
      </c>
      <c r="J29" s="921">
        <f t="shared" si="11"/>
        <v>2.5859754344587097E-2</v>
      </c>
      <c r="K29" s="919">
        <f t="shared" si="11"/>
        <v>2.6743211647006153E-2</v>
      </c>
      <c r="L29" s="919">
        <f t="shared" si="11"/>
        <v>2.2411132478214749E-2</v>
      </c>
      <c r="M29" s="275">
        <f t="shared" si="12"/>
        <v>-4.2468718254875387E-4</v>
      </c>
    </row>
    <row r="30" spans="1:13">
      <c r="A30" s="267" t="s">
        <v>146</v>
      </c>
      <c r="B30" s="912">
        <f t="shared" si="7"/>
        <v>1.824664750895139E-3</v>
      </c>
      <c r="C30" s="919">
        <f t="shared" si="7"/>
        <v>2.8855747099797951E-3</v>
      </c>
      <c r="D30" s="919">
        <f t="shared" si="7"/>
        <v>3.068513120433792E-3</v>
      </c>
      <c r="E30" s="275">
        <f t="shared" si="8"/>
        <v>5.6704266163312808E-4</v>
      </c>
      <c r="F30" s="920">
        <f t="shared" si="9"/>
        <v>0</v>
      </c>
      <c r="G30" s="919">
        <f t="shared" si="9"/>
        <v>9.6955892399769487E-5</v>
      </c>
      <c r="H30" s="919">
        <f t="shared" si="9"/>
        <v>1.2190927264856361E-4</v>
      </c>
      <c r="I30" s="275">
        <f t="shared" si="10"/>
        <v>5.3468622249643559E-5</v>
      </c>
      <c r="J30" s="921">
        <f t="shared" si="11"/>
        <v>5.5621181006835644E-3</v>
      </c>
      <c r="K30" s="919">
        <f t="shared" si="11"/>
        <v>6.9231977127977729E-3</v>
      </c>
      <c r="L30" s="919">
        <f t="shared" si="11"/>
        <v>6.9031130512077141E-3</v>
      </c>
      <c r="M30" s="275">
        <f t="shared" si="12"/>
        <v>6.7652287373909208E-4</v>
      </c>
    </row>
    <row r="31" spans="1:13" ht="15.75" thickBot="1">
      <c r="A31" s="268" t="s">
        <v>64</v>
      </c>
      <c r="B31" s="913">
        <f t="shared" si="7"/>
        <v>0</v>
      </c>
      <c r="C31" s="922">
        <f t="shared" si="7"/>
        <v>0</v>
      </c>
      <c r="D31" s="922">
        <f t="shared" si="7"/>
        <v>0</v>
      </c>
      <c r="E31" s="638">
        <f t="shared" si="8"/>
        <v>0</v>
      </c>
      <c r="F31" s="923">
        <f t="shared" si="9"/>
        <v>9.4051350710294846E-3</v>
      </c>
      <c r="G31" s="922">
        <f t="shared" si="9"/>
        <v>1.5487639660824641E-2</v>
      </c>
      <c r="H31" s="922">
        <f t="shared" si="9"/>
        <v>1.8717317771867584E-2</v>
      </c>
      <c r="I31" s="638">
        <f t="shared" si="10"/>
        <v>3.8553496116790435E-3</v>
      </c>
      <c r="J31" s="924">
        <f t="shared" si="11"/>
        <v>8.4599262732714016E-3</v>
      </c>
      <c r="K31" s="922">
        <f t="shared" si="11"/>
        <v>4.4181400830056016E-3</v>
      </c>
      <c r="L31" s="922">
        <f t="shared" si="11"/>
        <v>2.4801818959801812E-3</v>
      </c>
      <c r="M31" s="638">
        <f t="shared" si="12"/>
        <v>-2.4084847325379841E-3</v>
      </c>
    </row>
    <row r="32" spans="1:13" ht="15.75" thickBot="1">
      <c r="A32" s="266" t="s">
        <v>2</v>
      </c>
      <c r="B32" s="914">
        <f>SUM(B22:B31)</f>
        <v>0.99999999999999944</v>
      </c>
      <c r="C32" s="925">
        <f>SUM(C22:C31)</f>
        <v>0.99999999999999989</v>
      </c>
      <c r="D32" s="925">
        <f>SUM(D22:D31)</f>
        <v>1.0000000000000002</v>
      </c>
      <c r="E32" s="926">
        <f t="shared" si="8"/>
        <v>0</v>
      </c>
      <c r="F32" s="914">
        <f>SUM(F22:F31)</f>
        <v>0.96547504765115999</v>
      </c>
      <c r="G32" s="925">
        <f>SUM(G22:G31)</f>
        <v>0.99999999999999989</v>
      </c>
      <c r="H32" s="925">
        <f>SUM(H22:H31)</f>
        <v>1.0000000000000002</v>
      </c>
      <c r="I32" s="926">
        <f t="shared" si="10"/>
        <v>3.4524952348839899E-2</v>
      </c>
      <c r="J32" s="914">
        <f>SUM(J22:J31)</f>
        <v>1</v>
      </c>
      <c r="K32" s="925">
        <f>SUM(K22:K31)</f>
        <v>1</v>
      </c>
      <c r="L32" s="925">
        <f>SUM(L22:L31)</f>
        <v>1</v>
      </c>
      <c r="M32" s="926">
        <f t="shared" si="12"/>
        <v>0</v>
      </c>
    </row>
    <row r="33" spans="1:13" ht="15.75" thickBot="1">
      <c r="A33" s="269" t="s">
        <v>253</v>
      </c>
      <c r="B33" s="915">
        <f>SUM(B22:B30)</f>
        <v>0.99999999999999944</v>
      </c>
      <c r="C33" s="927">
        <f>SUM(C22:C30)</f>
        <v>0.99999999999999989</v>
      </c>
      <c r="D33" s="927">
        <f>SUM(D22:D30)</f>
        <v>1.0000000000000002</v>
      </c>
      <c r="E33" s="928">
        <f t="shared" si="8"/>
        <v>0</v>
      </c>
      <c r="F33" s="915">
        <f>SUM(F22:F30)</f>
        <v>0.95606991258013052</v>
      </c>
      <c r="G33" s="927">
        <f>SUM(G22:G30)</f>
        <v>0.98451236033917522</v>
      </c>
      <c r="H33" s="927">
        <f>SUM(H22:H30)</f>
        <v>0.98128268222813253</v>
      </c>
      <c r="I33" s="928">
        <f t="shared" si="10"/>
        <v>4.3930087419869368E-2</v>
      </c>
      <c r="J33" s="915">
        <f>SUM(J22:J30)</f>
        <v>0.99154007372672859</v>
      </c>
      <c r="K33" s="927">
        <f>SUM(K22:K30)</f>
        <v>0.99558185991699444</v>
      </c>
      <c r="L33" s="927">
        <f>SUM(L22:L30)</f>
        <v>0.9975198181040198</v>
      </c>
      <c r="M33" s="928">
        <f t="shared" si="12"/>
        <v>8.459926273271412E-3</v>
      </c>
    </row>
  </sheetData>
  <mergeCells count="3">
    <mergeCell ref="B2:E2"/>
    <mergeCell ref="F2:I2"/>
    <mergeCell ref="J2:M2"/>
  </mergeCells>
  <conditionalFormatting sqref="M21:M33 I21:I33 E21:E33">
    <cfRule type="cellIs" dxfId="12" priority="3" operator="lessThan">
      <formula>0</formula>
    </cfRule>
    <cfRule type="cellIs" dxfId="11" priority="4" operator="greaterThan">
      <formula>0</formula>
    </cfRule>
  </conditionalFormatting>
  <pageMargins left="0.7" right="0.7" top="0.75" bottom="0.75" header="0.3" footer="0.3"/>
  <ignoredErrors>
    <ignoredError sqref="C15:D16 G15:H16 K15:L16" formulaRange="1"/>
    <ignoredError sqref="E21:E33 I21:I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6">
    <tabColor rgb="FF92D050"/>
  </sheetPr>
  <dimension ref="A1:BI45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42578125" defaultRowHeight="15"/>
  <cols>
    <col min="1" max="1" width="48" style="1" customWidth="1"/>
    <col min="2" max="10" width="9.42578125" style="1"/>
    <col min="11" max="12" width="10.28515625" style="1" customWidth="1"/>
    <col min="13" max="13" width="2.5703125" style="1" customWidth="1"/>
    <col min="14" max="14" width="10.28515625" style="1" customWidth="1"/>
    <col min="15" max="37" width="9.42578125" style="1"/>
    <col min="38" max="38" width="9.42578125" style="3"/>
    <col min="39" max="39" width="9.42578125" style="4"/>
    <col min="40" max="58" width="9.42578125" style="1"/>
    <col min="62" max="16384" width="9.42578125" style="1"/>
  </cols>
  <sheetData>
    <row r="1" spans="1:14" ht="101.1" customHeight="1" thickBot="1">
      <c r="A1" s="393"/>
      <c r="B1" s="399" t="s">
        <v>9</v>
      </c>
      <c r="C1" s="382" t="s">
        <v>10</v>
      </c>
      <c r="D1" s="382" t="s">
        <v>247</v>
      </c>
      <c r="E1" s="382" t="s">
        <v>248</v>
      </c>
      <c r="F1" s="382" t="s">
        <v>11</v>
      </c>
      <c r="G1" s="382" t="s">
        <v>12</v>
      </c>
      <c r="H1" s="382" t="s">
        <v>13</v>
      </c>
      <c r="I1" s="382" t="s">
        <v>249</v>
      </c>
      <c r="J1" s="382" t="s">
        <v>250</v>
      </c>
      <c r="K1" s="382" t="s">
        <v>14</v>
      </c>
      <c r="L1" s="383" t="s">
        <v>15</v>
      </c>
      <c r="N1" s="968" t="s">
        <v>313</v>
      </c>
    </row>
    <row r="2" spans="1:14">
      <c r="A2" s="394" t="s">
        <v>18</v>
      </c>
      <c r="B2" s="400">
        <v>10548</v>
      </c>
      <c r="C2" s="257">
        <v>500</v>
      </c>
      <c r="D2" s="257">
        <v>9768</v>
      </c>
      <c r="E2" s="257">
        <v>7302</v>
      </c>
      <c r="F2" s="257">
        <v>10861.399999999998</v>
      </c>
      <c r="G2" s="257">
        <v>17116.979456945384</v>
      </c>
      <c r="H2" s="257">
        <v>17683.400000000001</v>
      </c>
      <c r="I2" s="257">
        <v>7516</v>
      </c>
      <c r="J2" s="257">
        <v>9154</v>
      </c>
      <c r="K2" s="257">
        <v>3029.663665177351</v>
      </c>
      <c r="L2" s="258">
        <v>20146.643122122736</v>
      </c>
      <c r="M2" s="1">
        <v>0</v>
      </c>
      <c r="N2" s="1142">
        <v>114</v>
      </c>
    </row>
    <row r="3" spans="1:14">
      <c r="A3" s="395" t="s">
        <v>0</v>
      </c>
      <c r="B3" s="401">
        <v>2215</v>
      </c>
      <c r="C3" s="402">
        <v>119</v>
      </c>
      <c r="D3" s="402">
        <v>2057</v>
      </c>
      <c r="E3" s="402">
        <v>1497</v>
      </c>
      <c r="F3" s="402">
        <v>2182.3999999999996</v>
      </c>
      <c r="G3" s="402">
        <v>3334.4644400411485</v>
      </c>
      <c r="H3" s="402">
        <v>3471.7040000000002</v>
      </c>
      <c r="I3" s="402">
        <v>1526</v>
      </c>
      <c r="J3" s="402">
        <v>1925</v>
      </c>
      <c r="K3" s="403">
        <v>503.68332010070844</v>
      </c>
      <c r="L3" s="404">
        <v>3838.1477601418569</v>
      </c>
      <c r="N3" s="967">
        <v>25</v>
      </c>
    </row>
    <row r="4" spans="1:14">
      <c r="A4" s="395" t="s">
        <v>1</v>
      </c>
      <c r="B4" s="401">
        <v>786</v>
      </c>
      <c r="C4" s="402">
        <v>37</v>
      </c>
      <c r="D4" s="402">
        <v>716</v>
      </c>
      <c r="E4" s="402">
        <v>559</v>
      </c>
      <c r="F4" s="402">
        <v>825.5999999999998</v>
      </c>
      <c r="G4" s="402">
        <v>1266.7033941153188</v>
      </c>
      <c r="H4" s="402">
        <v>1314.1880000000001</v>
      </c>
      <c r="I4" s="402">
        <v>540</v>
      </c>
      <c r="J4" s="402">
        <v>671</v>
      </c>
      <c r="K4" s="403">
        <v>213.67713286713285</v>
      </c>
      <c r="L4" s="404">
        <v>1480.3805269824516</v>
      </c>
      <c r="N4" s="967">
        <v>10</v>
      </c>
    </row>
    <row r="5" spans="1:14">
      <c r="A5" s="395" t="s">
        <v>3</v>
      </c>
      <c r="B5" s="401">
        <v>2314</v>
      </c>
      <c r="C5" s="402">
        <v>76</v>
      </c>
      <c r="D5" s="402">
        <v>2181</v>
      </c>
      <c r="E5" s="402">
        <v>2006</v>
      </c>
      <c r="F5" s="402">
        <v>2341.3000000000002</v>
      </c>
      <c r="G5" s="402">
        <v>3605.5684033201933</v>
      </c>
      <c r="H5" s="402">
        <v>3662.7240000000002</v>
      </c>
      <c r="I5" s="402">
        <v>1809</v>
      </c>
      <c r="J5" s="402">
        <v>1972</v>
      </c>
      <c r="K5" s="403">
        <v>490.86029990939289</v>
      </c>
      <c r="L5" s="404">
        <v>4096.4287032295861</v>
      </c>
      <c r="N5" s="967">
        <v>11</v>
      </c>
    </row>
    <row r="6" spans="1:14">
      <c r="A6" s="395" t="s">
        <v>5</v>
      </c>
      <c r="B6" s="401">
        <v>1286</v>
      </c>
      <c r="C6" s="402">
        <v>150</v>
      </c>
      <c r="D6" s="402">
        <v>1090</v>
      </c>
      <c r="E6" s="402">
        <v>859</v>
      </c>
      <c r="F6" s="402">
        <v>1496.9</v>
      </c>
      <c r="G6" s="402">
        <v>2721.5444693706368</v>
      </c>
      <c r="H6" s="402">
        <v>2810.2550000000001</v>
      </c>
      <c r="I6" s="402">
        <v>910</v>
      </c>
      <c r="J6" s="402">
        <v>1126</v>
      </c>
      <c r="K6" s="403">
        <v>713.84007596192725</v>
      </c>
      <c r="L6" s="404">
        <v>3435.3845453325639</v>
      </c>
      <c r="N6" s="967">
        <v>24</v>
      </c>
    </row>
    <row r="7" spans="1:14">
      <c r="A7" s="395" t="s">
        <v>6</v>
      </c>
      <c r="B7" s="401">
        <v>929</v>
      </c>
      <c r="C7" s="402">
        <v>29</v>
      </c>
      <c r="D7" s="402">
        <v>858</v>
      </c>
      <c r="E7" s="402">
        <v>0</v>
      </c>
      <c r="F7" s="402">
        <v>990.1</v>
      </c>
      <c r="G7" s="402">
        <v>1662.2870786713288</v>
      </c>
      <c r="H7" s="402">
        <v>1811.367</v>
      </c>
      <c r="I7" s="402">
        <v>499</v>
      </c>
      <c r="J7" s="402">
        <v>836</v>
      </c>
      <c r="K7" s="403">
        <v>244.82765384615388</v>
      </c>
      <c r="L7" s="404">
        <v>1907.1147325174827</v>
      </c>
      <c r="N7" s="967">
        <v>27</v>
      </c>
    </row>
    <row r="8" spans="1:14">
      <c r="A8" s="395" t="s">
        <v>4</v>
      </c>
      <c r="B8" s="401">
        <v>1701</v>
      </c>
      <c r="C8" s="402">
        <v>57</v>
      </c>
      <c r="D8" s="402">
        <v>1610</v>
      </c>
      <c r="E8" s="402">
        <v>1285</v>
      </c>
      <c r="F8" s="402">
        <v>1668.3000000000002</v>
      </c>
      <c r="G8" s="402">
        <v>2519.3989291903395</v>
      </c>
      <c r="H8" s="402">
        <v>2580.2339999999999</v>
      </c>
      <c r="I8" s="402">
        <v>1120</v>
      </c>
      <c r="J8" s="402">
        <v>1416</v>
      </c>
      <c r="K8" s="403">
        <v>502.40469419302377</v>
      </c>
      <c r="L8" s="404">
        <v>3021.8036233833632</v>
      </c>
      <c r="N8" s="967">
        <v>11</v>
      </c>
    </row>
    <row r="9" spans="1:14">
      <c r="A9" s="395" t="s">
        <v>7</v>
      </c>
      <c r="B9" s="401">
        <v>1133</v>
      </c>
      <c r="C9" s="402">
        <v>22</v>
      </c>
      <c r="D9" s="402">
        <v>1096</v>
      </c>
      <c r="E9" s="402">
        <v>1096</v>
      </c>
      <c r="F9" s="402">
        <v>1162.5</v>
      </c>
      <c r="G9" s="402">
        <v>1759.4526254280843</v>
      </c>
      <c r="H9" s="402">
        <v>1777.7000000000003</v>
      </c>
      <c r="I9" s="402">
        <v>1052</v>
      </c>
      <c r="J9" s="402">
        <v>1052</v>
      </c>
      <c r="K9" s="403">
        <v>285.89505972758343</v>
      </c>
      <c r="L9" s="404">
        <v>2045.3476851556677</v>
      </c>
      <c r="N9" s="967">
        <v>5</v>
      </c>
    </row>
    <row r="10" spans="1:14">
      <c r="A10" s="395" t="s">
        <v>17</v>
      </c>
      <c r="B10" s="401">
        <v>184</v>
      </c>
      <c r="C10" s="402">
        <v>10</v>
      </c>
      <c r="D10" s="402">
        <v>160</v>
      </c>
      <c r="E10" s="402">
        <v>0</v>
      </c>
      <c r="F10" s="402">
        <v>194.3</v>
      </c>
      <c r="G10" s="402">
        <v>247.56011680833564</v>
      </c>
      <c r="H10" s="402">
        <v>255.22800000000001</v>
      </c>
      <c r="I10" s="402">
        <v>60</v>
      </c>
      <c r="J10" s="402">
        <v>156</v>
      </c>
      <c r="K10" s="403">
        <v>74.47542857142858</v>
      </c>
      <c r="L10" s="404">
        <v>322.03554537976424</v>
      </c>
      <c r="N10" s="967">
        <v>1</v>
      </c>
    </row>
    <row r="11" spans="1:14">
      <c r="A11" s="396" t="s">
        <v>146</v>
      </c>
      <c r="B11" s="401">
        <v>0</v>
      </c>
      <c r="C11" s="402">
        <v>0</v>
      </c>
      <c r="D11" s="402">
        <v>0</v>
      </c>
      <c r="E11" s="402">
        <v>0</v>
      </c>
      <c r="F11" s="402">
        <v>0</v>
      </c>
      <c r="G11" s="402">
        <v>0</v>
      </c>
      <c r="H11" s="402">
        <v>0</v>
      </c>
      <c r="I11" s="402">
        <v>0</v>
      </c>
      <c r="J11" s="402">
        <v>0</v>
      </c>
      <c r="K11" s="403">
        <v>0</v>
      </c>
      <c r="L11" s="404">
        <v>0</v>
      </c>
      <c r="N11" s="967"/>
    </row>
    <row r="12" spans="1:14">
      <c r="A12" s="397" t="s">
        <v>64</v>
      </c>
      <c r="B12" s="401">
        <v>0</v>
      </c>
      <c r="C12" s="402">
        <v>0</v>
      </c>
      <c r="D12" s="402">
        <v>0</v>
      </c>
      <c r="E12" s="402">
        <v>0</v>
      </c>
      <c r="F12" s="402">
        <v>0</v>
      </c>
      <c r="G12" s="402">
        <v>0</v>
      </c>
      <c r="H12" s="402">
        <v>0</v>
      </c>
      <c r="I12" s="402">
        <v>0</v>
      </c>
      <c r="J12" s="402">
        <v>0</v>
      </c>
      <c r="K12" s="403">
        <v>0</v>
      </c>
      <c r="L12" s="404">
        <v>0</v>
      </c>
      <c r="N12" s="967"/>
    </row>
    <row r="13" spans="1:14" ht="15.75" thickBot="1">
      <c r="A13" s="398" t="s">
        <v>18</v>
      </c>
      <c r="B13" s="405">
        <f>SUM(B3:B12)</f>
        <v>10548</v>
      </c>
      <c r="C13" s="259">
        <f t="shared" ref="C13:N13" si="0">SUM(C3:C12)</f>
        <v>500</v>
      </c>
      <c r="D13" s="259">
        <f t="shared" si="0"/>
        <v>9768</v>
      </c>
      <c r="E13" s="259">
        <f t="shared" si="0"/>
        <v>7302</v>
      </c>
      <c r="F13" s="259">
        <f t="shared" si="0"/>
        <v>10861.399999999998</v>
      </c>
      <c r="G13" s="259">
        <f t="shared" si="0"/>
        <v>17116.979456945384</v>
      </c>
      <c r="H13" s="259">
        <f t="shared" si="0"/>
        <v>17683.399999999998</v>
      </c>
      <c r="I13" s="259">
        <f t="shared" si="0"/>
        <v>7516</v>
      </c>
      <c r="J13" s="259">
        <f t="shared" si="0"/>
        <v>9154</v>
      </c>
      <c r="K13" s="259">
        <f t="shared" si="0"/>
        <v>3029.6636651773506</v>
      </c>
      <c r="L13" s="260">
        <f t="shared" si="0"/>
        <v>20146.643122122732</v>
      </c>
      <c r="N13" s="260">
        <f t="shared" si="0"/>
        <v>114</v>
      </c>
    </row>
    <row r="17" spans="1:14" ht="15.75" thickBot="1">
      <c r="A17" s="1204" t="s">
        <v>406</v>
      </c>
    </row>
    <row r="18" spans="1:14">
      <c r="A18" s="394" t="s">
        <v>18</v>
      </c>
      <c r="B18" s="400">
        <f t="shared" ref="B18:L18" si="1">B2-B34</f>
        <v>-137</v>
      </c>
      <c r="C18" s="400">
        <f t="shared" si="1"/>
        <v>-8</v>
      </c>
      <c r="D18" s="400">
        <f t="shared" si="1"/>
        <v>-165</v>
      </c>
      <c r="E18" s="400">
        <f t="shared" si="1"/>
        <v>637</v>
      </c>
      <c r="F18" s="400">
        <f t="shared" si="1"/>
        <v>62.499999999998181</v>
      </c>
      <c r="G18" s="400">
        <f t="shared" si="1"/>
        <v>213.91275308442346</v>
      </c>
      <c r="H18" s="400">
        <f t="shared" si="1"/>
        <v>-18.599999999998545</v>
      </c>
      <c r="I18" s="400">
        <f t="shared" si="1"/>
        <v>697</v>
      </c>
      <c r="J18" s="400">
        <f t="shared" si="1"/>
        <v>31</v>
      </c>
      <c r="K18" s="400">
        <f t="shared" si="1"/>
        <v>209.66366517735105</v>
      </c>
      <c r="L18" s="400">
        <f t="shared" si="1"/>
        <v>423.6431221227358</v>
      </c>
      <c r="N18" s="400">
        <f t="shared" ref="N18" si="2">N2-N34</f>
        <v>-61</v>
      </c>
    </row>
    <row r="19" spans="1:14">
      <c r="A19" s="395" t="s">
        <v>0</v>
      </c>
      <c r="B19" s="401">
        <f t="shared" ref="B19:L19" si="3">B3-B35</f>
        <v>103</v>
      </c>
      <c r="C19" s="402">
        <f t="shared" si="3"/>
        <v>-2</v>
      </c>
      <c r="D19" s="402">
        <f t="shared" si="3"/>
        <v>103</v>
      </c>
      <c r="E19" s="402">
        <f t="shared" si="3"/>
        <v>181</v>
      </c>
      <c r="F19" s="402">
        <f t="shared" si="3"/>
        <v>82.399999999999636</v>
      </c>
      <c r="G19" s="402">
        <f t="shared" si="3"/>
        <v>158.94456050750296</v>
      </c>
      <c r="H19" s="402">
        <f t="shared" si="3"/>
        <v>120.98900000000049</v>
      </c>
      <c r="I19" s="402">
        <f t="shared" si="3"/>
        <v>204</v>
      </c>
      <c r="J19" s="402">
        <f t="shared" si="3"/>
        <v>132</v>
      </c>
      <c r="K19" s="403">
        <f t="shared" si="3"/>
        <v>7.6833201007084426</v>
      </c>
      <c r="L19" s="404">
        <f t="shared" si="3"/>
        <v>167.14776014185691</v>
      </c>
      <c r="N19" s="404">
        <f t="shared" ref="N19" si="4">N3-N35</f>
        <v>-18</v>
      </c>
    </row>
    <row r="20" spans="1:14">
      <c r="A20" s="395" t="s">
        <v>1</v>
      </c>
      <c r="B20" s="401">
        <f t="shared" ref="B20:L20" si="5">B4-B36</f>
        <v>9</v>
      </c>
      <c r="C20" s="402">
        <f t="shared" si="5"/>
        <v>0</v>
      </c>
      <c r="D20" s="402">
        <f t="shared" si="5"/>
        <v>9</v>
      </c>
      <c r="E20" s="402">
        <f t="shared" si="5"/>
        <v>24</v>
      </c>
      <c r="F20" s="402">
        <f t="shared" si="5"/>
        <v>30.399999999999864</v>
      </c>
      <c r="G20" s="402">
        <f t="shared" si="5"/>
        <v>34.787774680297389</v>
      </c>
      <c r="H20" s="402">
        <f t="shared" si="5"/>
        <v>46.942000000000235</v>
      </c>
      <c r="I20" s="402">
        <f t="shared" si="5"/>
        <v>30</v>
      </c>
      <c r="J20" s="402">
        <f t="shared" si="5"/>
        <v>24</v>
      </c>
      <c r="K20" s="403">
        <f t="shared" si="5"/>
        <v>-63.322867132867145</v>
      </c>
      <c r="L20" s="404">
        <f t="shared" si="5"/>
        <v>-28.619473017548444</v>
      </c>
      <c r="N20" s="404">
        <f t="shared" ref="N20" si="6">N4-N36</f>
        <v>-1</v>
      </c>
    </row>
    <row r="21" spans="1:14">
      <c r="A21" s="395" t="s">
        <v>3</v>
      </c>
      <c r="B21" s="401">
        <f t="shared" ref="B21:L21" si="7">B5-B37</f>
        <v>-119</v>
      </c>
      <c r="C21" s="402">
        <f t="shared" si="7"/>
        <v>4</v>
      </c>
      <c r="D21" s="402">
        <f t="shared" si="7"/>
        <v>-126</v>
      </c>
      <c r="E21" s="402">
        <f t="shared" si="7"/>
        <v>99</v>
      </c>
      <c r="F21" s="402">
        <f t="shared" si="7"/>
        <v>85.300000000000182</v>
      </c>
      <c r="G21" s="402">
        <f t="shared" si="7"/>
        <v>174.39517313943588</v>
      </c>
      <c r="H21" s="402">
        <f t="shared" si="7"/>
        <v>136.64400000000114</v>
      </c>
      <c r="I21" s="402">
        <f t="shared" si="7"/>
        <v>134</v>
      </c>
      <c r="J21" s="402">
        <f t="shared" si="7"/>
        <v>-53</v>
      </c>
      <c r="K21" s="403">
        <f t="shared" si="7"/>
        <v>70.860299909392893</v>
      </c>
      <c r="L21" s="404">
        <f t="shared" si="7"/>
        <v>244.42870322958606</v>
      </c>
      <c r="N21" s="404">
        <f t="shared" ref="N21" si="8">N5-N37</f>
        <v>-8</v>
      </c>
    </row>
    <row r="22" spans="1:14">
      <c r="A22" s="395" t="s">
        <v>5</v>
      </c>
      <c r="B22" s="401">
        <f t="shared" ref="B22:L22" si="9">B6-B38</f>
        <v>-48</v>
      </c>
      <c r="C22" s="402">
        <f t="shared" si="9"/>
        <v>-2</v>
      </c>
      <c r="D22" s="402">
        <f t="shared" si="9"/>
        <v>-62</v>
      </c>
      <c r="E22" s="402">
        <f t="shared" si="9"/>
        <v>-3</v>
      </c>
      <c r="F22" s="402">
        <f t="shared" si="9"/>
        <v>-89</v>
      </c>
      <c r="G22" s="402">
        <f t="shared" si="9"/>
        <v>-184.11588276212842</v>
      </c>
      <c r="H22" s="402">
        <f t="shared" si="9"/>
        <v>-228.10850000000028</v>
      </c>
      <c r="I22" s="402">
        <f t="shared" si="9"/>
        <v>0</v>
      </c>
      <c r="J22" s="402">
        <f t="shared" si="9"/>
        <v>-59</v>
      </c>
      <c r="K22" s="403">
        <f t="shared" si="9"/>
        <v>114.84007596192725</v>
      </c>
      <c r="L22" s="404">
        <f t="shared" si="9"/>
        <v>-68.615454667436097</v>
      </c>
      <c r="N22" s="404">
        <f t="shared" ref="N22" si="10">N6-N38</f>
        <v>-2</v>
      </c>
    </row>
    <row r="23" spans="1:14">
      <c r="A23" s="395" t="s">
        <v>6</v>
      </c>
      <c r="B23" s="401">
        <f t="shared" ref="B23:L23" si="11">B7-B39</f>
        <v>-14</v>
      </c>
      <c r="C23" s="402">
        <f t="shared" si="11"/>
        <v>-5</v>
      </c>
      <c r="D23" s="402">
        <f t="shared" si="11"/>
        <v>-24</v>
      </c>
      <c r="E23" s="402">
        <f t="shared" si="11"/>
        <v>0</v>
      </c>
      <c r="F23" s="402">
        <f t="shared" si="11"/>
        <v>-30.799999999999955</v>
      </c>
      <c r="G23" s="402">
        <f t="shared" si="11"/>
        <v>-77.756738196140986</v>
      </c>
      <c r="H23" s="402">
        <f t="shared" si="11"/>
        <v>-43.717000000000098</v>
      </c>
      <c r="I23" s="402">
        <f t="shared" si="11"/>
        <v>-25</v>
      </c>
      <c r="J23" s="402">
        <f t="shared" si="11"/>
        <v>-28</v>
      </c>
      <c r="K23" s="403">
        <f t="shared" si="11"/>
        <v>-6.1723461538461208</v>
      </c>
      <c r="L23" s="404">
        <f t="shared" si="11"/>
        <v>-83.885267482517293</v>
      </c>
      <c r="N23" s="404">
        <f t="shared" ref="N23" si="12">N7-N39</f>
        <v>7</v>
      </c>
    </row>
    <row r="24" spans="1:14">
      <c r="A24" s="395" t="s">
        <v>4</v>
      </c>
      <c r="B24" s="401">
        <f t="shared" ref="B24:L24" si="13">B8-B40</f>
        <v>-85</v>
      </c>
      <c r="C24" s="402">
        <f t="shared" si="13"/>
        <v>-6</v>
      </c>
      <c r="D24" s="402">
        <f t="shared" si="13"/>
        <v>-78</v>
      </c>
      <c r="E24" s="402">
        <f t="shared" si="13"/>
        <v>351</v>
      </c>
      <c r="F24" s="402">
        <f t="shared" si="13"/>
        <v>-37.499999999999773</v>
      </c>
      <c r="G24" s="402">
        <f t="shared" si="13"/>
        <v>72.891839309841089</v>
      </c>
      <c r="H24" s="402">
        <f t="shared" si="13"/>
        <v>-67.200000000000728</v>
      </c>
      <c r="I24" s="402">
        <f t="shared" si="13"/>
        <v>322</v>
      </c>
      <c r="J24" s="402">
        <f t="shared" si="13"/>
        <v>-19</v>
      </c>
      <c r="K24" s="403">
        <f t="shared" si="13"/>
        <v>35.404694193023772</v>
      </c>
      <c r="L24" s="404">
        <f t="shared" si="13"/>
        <v>108.80362338336317</v>
      </c>
      <c r="N24" s="404">
        <f t="shared" ref="N24" si="14">N8-N40</f>
        <v>-37</v>
      </c>
    </row>
    <row r="25" spans="1:14">
      <c r="A25" s="395" t="s">
        <v>7</v>
      </c>
      <c r="B25" s="401">
        <f t="shared" ref="B25:L25" si="15">B9-B41</f>
        <v>-13</v>
      </c>
      <c r="C25" s="402">
        <f t="shared" si="15"/>
        <v>3</v>
      </c>
      <c r="D25" s="402">
        <f t="shared" si="15"/>
        <v>-15</v>
      </c>
      <c r="E25" s="402">
        <f t="shared" si="15"/>
        <v>-15</v>
      </c>
      <c r="F25" s="402">
        <f t="shared" si="15"/>
        <v>-6.2999999999999545</v>
      </c>
      <c r="G25" s="402">
        <f t="shared" si="15"/>
        <v>12.163926706572511</v>
      </c>
      <c r="H25" s="402">
        <f t="shared" si="15"/>
        <v>-1.5239999999996598</v>
      </c>
      <c r="I25" s="402">
        <f t="shared" si="15"/>
        <v>4</v>
      </c>
      <c r="J25" s="402">
        <f t="shared" si="15"/>
        <v>4</v>
      </c>
      <c r="K25" s="403">
        <f t="shared" si="15"/>
        <v>30.89505972758343</v>
      </c>
      <c r="L25" s="404">
        <f t="shared" si="15"/>
        <v>43.347685155667705</v>
      </c>
      <c r="N25" s="404">
        <f t="shared" ref="N25" si="16">N9-N41</f>
        <v>0</v>
      </c>
    </row>
    <row r="26" spans="1:14">
      <c r="A26" s="395" t="s">
        <v>17</v>
      </c>
      <c r="B26" s="401">
        <f t="shared" ref="B26:L26" si="17">B10-B42</f>
        <v>30</v>
      </c>
      <c r="C26" s="402">
        <f t="shared" si="17"/>
        <v>0</v>
      </c>
      <c r="D26" s="402">
        <f t="shared" si="17"/>
        <v>28</v>
      </c>
      <c r="E26" s="402">
        <f t="shared" si="17"/>
        <v>0</v>
      </c>
      <c r="F26" s="402">
        <f t="shared" si="17"/>
        <v>28</v>
      </c>
      <c r="G26" s="402">
        <f t="shared" si="17"/>
        <v>22.602099699040423</v>
      </c>
      <c r="H26" s="402">
        <f t="shared" si="17"/>
        <v>17.107999999999976</v>
      </c>
      <c r="I26" s="402">
        <f t="shared" si="17"/>
        <v>28</v>
      </c>
      <c r="J26" s="402">
        <f t="shared" si="17"/>
        <v>30</v>
      </c>
      <c r="K26" s="403">
        <f t="shared" si="17"/>
        <v>19.47542857142858</v>
      </c>
      <c r="L26" s="404">
        <f t="shared" si="17"/>
        <v>42.035545379764244</v>
      </c>
      <c r="N26" s="404">
        <f t="shared" ref="N26" si="18">N10-N42</f>
        <v>-2</v>
      </c>
    </row>
    <row r="27" spans="1:14">
      <c r="A27" s="396" t="s">
        <v>146</v>
      </c>
      <c r="B27" s="401">
        <f t="shared" ref="B27:L27" si="19">B11-B43</f>
        <v>0</v>
      </c>
      <c r="C27" s="402">
        <f t="shared" si="19"/>
        <v>0</v>
      </c>
      <c r="D27" s="402">
        <f t="shared" si="19"/>
        <v>0</v>
      </c>
      <c r="E27" s="402">
        <f t="shared" si="19"/>
        <v>0</v>
      </c>
      <c r="F27" s="402">
        <f t="shared" si="19"/>
        <v>0</v>
      </c>
      <c r="G27" s="402">
        <f t="shared" si="19"/>
        <v>0</v>
      </c>
      <c r="H27" s="402">
        <f t="shared" si="19"/>
        <v>0</v>
      </c>
      <c r="I27" s="402">
        <f t="shared" si="19"/>
        <v>0</v>
      </c>
      <c r="J27" s="402">
        <f t="shared" si="19"/>
        <v>0</v>
      </c>
      <c r="K27" s="403">
        <f t="shared" si="19"/>
        <v>0</v>
      </c>
      <c r="L27" s="404">
        <f t="shared" si="19"/>
        <v>0</v>
      </c>
      <c r="N27" s="404">
        <f t="shared" ref="N27" si="20">N11-N43</f>
        <v>0</v>
      </c>
    </row>
    <row r="28" spans="1:14">
      <c r="A28" s="397" t="s">
        <v>64</v>
      </c>
      <c r="B28" s="401">
        <f t="shared" ref="B28:L28" si="21">B12-B44</f>
        <v>0</v>
      </c>
      <c r="C28" s="402">
        <f t="shared" si="21"/>
        <v>0</v>
      </c>
      <c r="D28" s="402">
        <f t="shared" si="21"/>
        <v>0</v>
      </c>
      <c r="E28" s="402">
        <f t="shared" si="21"/>
        <v>0</v>
      </c>
      <c r="F28" s="402">
        <f t="shared" si="21"/>
        <v>0</v>
      </c>
      <c r="G28" s="402">
        <f t="shared" si="21"/>
        <v>0</v>
      </c>
      <c r="H28" s="402">
        <f t="shared" si="21"/>
        <v>0</v>
      </c>
      <c r="I28" s="402">
        <f t="shared" si="21"/>
        <v>0</v>
      </c>
      <c r="J28" s="402">
        <f t="shared" si="21"/>
        <v>0</v>
      </c>
      <c r="K28" s="403">
        <f t="shared" si="21"/>
        <v>0</v>
      </c>
      <c r="L28" s="404">
        <f t="shared" si="21"/>
        <v>0</v>
      </c>
      <c r="N28" s="404">
        <f t="shared" ref="N28" si="22">N12-N44</f>
        <v>0</v>
      </c>
    </row>
    <row r="29" spans="1:14" ht="15.75" thickBot="1">
      <c r="A29" s="398" t="s">
        <v>18</v>
      </c>
      <c r="B29" s="405">
        <f t="shared" ref="B29:L29" si="23">SUM(B19:B28)</f>
        <v>-137</v>
      </c>
      <c r="C29" s="259">
        <f t="shared" si="23"/>
        <v>-8</v>
      </c>
      <c r="D29" s="259">
        <f t="shared" si="23"/>
        <v>-165</v>
      </c>
      <c r="E29" s="259">
        <f t="shared" si="23"/>
        <v>637</v>
      </c>
      <c r="F29" s="259">
        <f t="shared" si="23"/>
        <v>62.5</v>
      </c>
      <c r="G29" s="259">
        <f t="shared" si="23"/>
        <v>213.91275308442084</v>
      </c>
      <c r="H29" s="259">
        <f t="shared" si="23"/>
        <v>-18.866499999998922</v>
      </c>
      <c r="I29" s="259">
        <f t="shared" si="23"/>
        <v>697</v>
      </c>
      <c r="J29" s="259">
        <f t="shared" si="23"/>
        <v>31</v>
      </c>
      <c r="K29" s="259">
        <f t="shared" si="23"/>
        <v>209.66366517735111</v>
      </c>
      <c r="L29" s="260">
        <f t="shared" si="23"/>
        <v>424.64312212273626</v>
      </c>
      <c r="N29" s="260">
        <f t="shared" ref="N29" si="24">SUM(N19:N28)</f>
        <v>-61</v>
      </c>
    </row>
    <row r="33" spans="1:14" ht="15.75" thickBot="1">
      <c r="A33" s="1204" t="s">
        <v>408</v>
      </c>
    </row>
    <row r="34" spans="1:14">
      <c r="A34" s="394" t="s">
        <v>18</v>
      </c>
      <c r="B34" s="400">
        <v>10685</v>
      </c>
      <c r="C34" s="257">
        <v>508</v>
      </c>
      <c r="D34" s="257">
        <v>9933</v>
      </c>
      <c r="E34" s="257">
        <v>6665</v>
      </c>
      <c r="F34" s="257">
        <v>10798.9</v>
      </c>
      <c r="G34" s="257">
        <v>16903.066703860961</v>
      </c>
      <c r="H34" s="257">
        <v>17702</v>
      </c>
      <c r="I34" s="257">
        <v>6819</v>
      </c>
      <c r="J34" s="257">
        <v>9123</v>
      </c>
      <c r="K34" s="257">
        <v>2820</v>
      </c>
      <c r="L34" s="258">
        <v>19723</v>
      </c>
      <c r="N34" s="1142">
        <v>175</v>
      </c>
    </row>
    <row r="35" spans="1:14">
      <c r="A35" s="395" t="s">
        <v>0</v>
      </c>
      <c r="B35" s="401">
        <v>2112</v>
      </c>
      <c r="C35" s="402">
        <v>121</v>
      </c>
      <c r="D35" s="402">
        <v>1954</v>
      </c>
      <c r="E35" s="402">
        <v>1316</v>
      </c>
      <c r="F35" s="402">
        <v>2100</v>
      </c>
      <c r="G35" s="402">
        <v>3175.5198795336455</v>
      </c>
      <c r="H35" s="402">
        <v>3350.7149999999997</v>
      </c>
      <c r="I35" s="402">
        <v>1322</v>
      </c>
      <c r="J35" s="402">
        <v>1793</v>
      </c>
      <c r="K35" s="403">
        <v>496</v>
      </c>
      <c r="L35" s="404">
        <v>3671</v>
      </c>
      <c r="N35" s="967">
        <v>43</v>
      </c>
    </row>
    <row r="36" spans="1:14">
      <c r="A36" s="395" t="s">
        <v>1</v>
      </c>
      <c r="B36" s="401">
        <v>777</v>
      </c>
      <c r="C36" s="402">
        <v>37</v>
      </c>
      <c r="D36" s="402">
        <v>707</v>
      </c>
      <c r="E36" s="402">
        <v>535</v>
      </c>
      <c r="F36" s="402">
        <v>795.19999999999993</v>
      </c>
      <c r="G36" s="402">
        <v>1231.9156194350214</v>
      </c>
      <c r="H36" s="402">
        <v>1267.2459999999999</v>
      </c>
      <c r="I36" s="402">
        <v>510</v>
      </c>
      <c r="J36" s="402">
        <v>647</v>
      </c>
      <c r="K36" s="403">
        <v>277</v>
      </c>
      <c r="L36" s="404">
        <v>1509</v>
      </c>
      <c r="N36" s="967">
        <v>11</v>
      </c>
    </row>
    <row r="37" spans="1:14">
      <c r="A37" s="395" t="s">
        <v>3</v>
      </c>
      <c r="B37" s="401">
        <v>2433</v>
      </c>
      <c r="C37" s="402">
        <v>72</v>
      </c>
      <c r="D37" s="402">
        <v>2307</v>
      </c>
      <c r="E37" s="402">
        <v>1907</v>
      </c>
      <c r="F37" s="402">
        <v>2256</v>
      </c>
      <c r="G37" s="402">
        <v>3431.1732301807574</v>
      </c>
      <c r="H37" s="402">
        <v>3526.079999999999</v>
      </c>
      <c r="I37" s="402">
        <v>1675</v>
      </c>
      <c r="J37" s="402">
        <v>2025</v>
      </c>
      <c r="K37" s="403">
        <v>420</v>
      </c>
      <c r="L37" s="404">
        <v>3852</v>
      </c>
      <c r="N37" s="967">
        <v>19</v>
      </c>
    </row>
    <row r="38" spans="1:14">
      <c r="A38" s="395" t="s">
        <v>5</v>
      </c>
      <c r="B38" s="401">
        <v>1334</v>
      </c>
      <c r="C38" s="402">
        <v>152</v>
      </c>
      <c r="D38" s="402">
        <v>1152</v>
      </c>
      <c r="E38" s="402">
        <v>862</v>
      </c>
      <c r="F38" s="402">
        <v>1585.9</v>
      </c>
      <c r="G38" s="402">
        <v>2905.6603521327652</v>
      </c>
      <c r="H38" s="402">
        <v>3038.3635000000004</v>
      </c>
      <c r="I38" s="402">
        <v>910</v>
      </c>
      <c r="J38" s="402">
        <v>1185</v>
      </c>
      <c r="K38" s="403">
        <v>599</v>
      </c>
      <c r="L38" s="404">
        <v>3504</v>
      </c>
      <c r="N38" s="967">
        <v>26</v>
      </c>
    </row>
    <row r="39" spans="1:14">
      <c r="A39" s="395" t="s">
        <v>6</v>
      </c>
      <c r="B39" s="401">
        <v>943</v>
      </c>
      <c r="C39" s="402">
        <v>34</v>
      </c>
      <c r="D39" s="402">
        <v>882</v>
      </c>
      <c r="E39" s="402">
        <v>0</v>
      </c>
      <c r="F39" s="402">
        <v>1020.9</v>
      </c>
      <c r="G39" s="402">
        <v>1740.0438168674698</v>
      </c>
      <c r="H39" s="402">
        <v>1855.0840000000001</v>
      </c>
      <c r="I39" s="402">
        <v>524</v>
      </c>
      <c r="J39" s="402">
        <v>864</v>
      </c>
      <c r="K39" s="403">
        <v>251</v>
      </c>
      <c r="L39" s="404">
        <v>1991</v>
      </c>
      <c r="N39" s="967">
        <v>20</v>
      </c>
    </row>
    <row r="40" spans="1:14">
      <c r="A40" s="395" t="s">
        <v>4</v>
      </c>
      <c r="B40" s="401">
        <v>1786</v>
      </c>
      <c r="C40" s="402">
        <v>63</v>
      </c>
      <c r="D40" s="402">
        <v>1688</v>
      </c>
      <c r="E40" s="402">
        <v>934</v>
      </c>
      <c r="F40" s="402">
        <v>1705.8</v>
      </c>
      <c r="G40" s="402">
        <v>2446.5070898804984</v>
      </c>
      <c r="H40" s="402">
        <v>2647.4340000000007</v>
      </c>
      <c r="I40" s="402">
        <v>798</v>
      </c>
      <c r="J40" s="402">
        <v>1435</v>
      </c>
      <c r="K40" s="403">
        <v>467</v>
      </c>
      <c r="L40" s="404">
        <v>2913</v>
      </c>
      <c r="N40" s="967">
        <v>48</v>
      </c>
    </row>
    <row r="41" spans="1:14">
      <c r="A41" s="395" t="s">
        <v>7</v>
      </c>
      <c r="B41" s="401">
        <v>1146</v>
      </c>
      <c r="C41" s="402">
        <v>19</v>
      </c>
      <c r="D41" s="402">
        <v>1111</v>
      </c>
      <c r="E41" s="402">
        <v>1111</v>
      </c>
      <c r="F41" s="402">
        <v>1168.8</v>
      </c>
      <c r="G41" s="402">
        <v>1747.2886987215118</v>
      </c>
      <c r="H41" s="402">
        <v>1779.2239999999999</v>
      </c>
      <c r="I41" s="402">
        <v>1048</v>
      </c>
      <c r="J41" s="402">
        <v>1048</v>
      </c>
      <c r="K41" s="403">
        <v>255</v>
      </c>
      <c r="L41" s="404">
        <v>2002</v>
      </c>
      <c r="N41" s="967">
        <v>5</v>
      </c>
    </row>
    <row r="42" spans="1:14">
      <c r="A42" s="395" t="s">
        <v>17</v>
      </c>
      <c r="B42" s="401">
        <v>154</v>
      </c>
      <c r="C42" s="402">
        <v>10</v>
      </c>
      <c r="D42" s="402">
        <v>132</v>
      </c>
      <c r="E42" s="402">
        <v>0</v>
      </c>
      <c r="F42" s="402">
        <v>166.3</v>
      </c>
      <c r="G42" s="402">
        <v>224.95801710929521</v>
      </c>
      <c r="H42" s="402">
        <v>238.12000000000003</v>
      </c>
      <c r="I42" s="402">
        <v>32</v>
      </c>
      <c r="J42" s="402">
        <v>126</v>
      </c>
      <c r="K42" s="403">
        <v>55</v>
      </c>
      <c r="L42" s="404">
        <v>280</v>
      </c>
      <c r="N42" s="967">
        <v>3</v>
      </c>
    </row>
    <row r="43" spans="1:14">
      <c r="A43" s="396" t="s">
        <v>146</v>
      </c>
      <c r="B43" s="401">
        <v>0</v>
      </c>
      <c r="C43" s="402">
        <v>0</v>
      </c>
      <c r="D43" s="402">
        <v>0</v>
      </c>
      <c r="E43" s="402">
        <v>0</v>
      </c>
      <c r="F43" s="402">
        <v>0</v>
      </c>
      <c r="G43" s="402">
        <v>0</v>
      </c>
      <c r="H43" s="402">
        <v>0</v>
      </c>
      <c r="I43" s="402">
        <v>0</v>
      </c>
      <c r="J43" s="402">
        <v>0</v>
      </c>
      <c r="K43" s="403">
        <v>0</v>
      </c>
      <c r="L43" s="404">
        <v>0</v>
      </c>
      <c r="N43" s="967"/>
    </row>
    <row r="44" spans="1:14">
      <c r="A44" s="397" t="s">
        <v>64</v>
      </c>
      <c r="B44" s="401">
        <v>0</v>
      </c>
      <c r="C44" s="402">
        <v>0</v>
      </c>
      <c r="D44" s="402">
        <v>0</v>
      </c>
      <c r="E44" s="402">
        <v>0</v>
      </c>
      <c r="F44" s="402">
        <v>0</v>
      </c>
      <c r="G44" s="402">
        <v>0</v>
      </c>
      <c r="H44" s="402">
        <v>0</v>
      </c>
      <c r="I44" s="402">
        <v>0</v>
      </c>
      <c r="J44" s="402">
        <v>0</v>
      </c>
      <c r="K44" s="403">
        <v>0</v>
      </c>
      <c r="L44" s="404">
        <v>0</v>
      </c>
      <c r="N44" s="967"/>
    </row>
    <row r="45" spans="1:14" ht="15.75" thickBot="1">
      <c r="A45" s="398" t="s">
        <v>18</v>
      </c>
      <c r="B45" s="405">
        <v>10685</v>
      </c>
      <c r="C45" s="405">
        <v>508</v>
      </c>
      <c r="D45" s="405">
        <v>9933</v>
      </c>
      <c r="E45" s="405">
        <v>6665</v>
      </c>
      <c r="F45" s="405">
        <v>10798.899999999998</v>
      </c>
      <c r="G45" s="405">
        <v>16903.066703860968</v>
      </c>
      <c r="H45" s="405">
        <v>17702.266499999998</v>
      </c>
      <c r="I45" s="405">
        <v>6819</v>
      </c>
      <c r="J45" s="405">
        <v>9123</v>
      </c>
      <c r="K45" s="405">
        <v>2820</v>
      </c>
      <c r="L45" s="405">
        <v>19722</v>
      </c>
      <c r="N45" s="260">
        <f t="shared" ref="N45" si="25">SUM(N35:N44)</f>
        <v>175</v>
      </c>
    </row>
  </sheetData>
  <conditionalFormatting sqref="A18:L29">
    <cfRule type="cellIs" dxfId="10" priority="2" operator="lessThan">
      <formula>0</formula>
    </cfRule>
  </conditionalFormatting>
  <conditionalFormatting sqref="N18:N29">
    <cfRule type="cellIs" dxfId="9" priority="1" operator="lessThan">
      <formula>0</formula>
    </cfRule>
  </conditionalFormatting>
  <pageMargins left="0.7" right="0.7" top="0.75" bottom="0.75" header="0.3" footer="0.3"/>
  <ignoredErrors>
    <ignoredError sqref="B13:L13 N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7">
    <tabColor rgb="FF92D050"/>
  </sheetPr>
  <dimension ref="A1:AK333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U16" sqref="U16"/>
    </sheetView>
  </sheetViews>
  <sheetFormatPr defaultColWidth="10.42578125" defaultRowHeight="15.75"/>
  <cols>
    <col min="1" max="1" width="49" style="5" customWidth="1"/>
    <col min="2" max="2" width="12.42578125" style="5" customWidth="1"/>
    <col min="3" max="3" width="8.42578125" style="5" customWidth="1"/>
    <col min="4" max="4" width="10.5703125" style="5" customWidth="1"/>
    <col min="5" max="5" width="10.42578125" style="5"/>
    <col min="6" max="6" width="10.5703125" style="5" customWidth="1"/>
    <col min="7" max="7" width="7.5703125" style="5" customWidth="1"/>
    <col min="8" max="8" width="8.42578125" style="5" customWidth="1"/>
    <col min="9" max="9" width="8" style="5" customWidth="1"/>
    <col min="10" max="10" width="10" style="5" customWidth="1"/>
    <col min="11" max="11" width="11.5703125" style="5" customWidth="1"/>
    <col min="12" max="12" width="10.42578125" style="5"/>
    <col min="13" max="13" width="11.5703125" style="5" customWidth="1"/>
    <col min="14" max="14" width="11.42578125" style="5" customWidth="1"/>
    <col min="15" max="18" width="10" style="5" customWidth="1"/>
    <col min="19" max="19" width="2.42578125" style="5" customWidth="1"/>
    <col min="20" max="20" width="12.42578125" style="5" customWidth="1"/>
    <col min="21" max="21" width="7.42578125" style="5" customWidth="1"/>
    <col min="22" max="22" width="9.5703125" style="5" customWidth="1"/>
    <col min="23" max="24" width="8.5703125" style="5" customWidth="1"/>
    <col min="25" max="25" width="9" style="5" customWidth="1"/>
    <col min="26" max="34" width="10.5703125" style="5" customWidth="1"/>
    <col min="35" max="35" width="13.5703125" style="5" customWidth="1"/>
    <col min="36" max="36" width="12.42578125" style="5" customWidth="1"/>
    <col min="37" max="37" width="11.42578125" style="5" customWidth="1"/>
    <col min="38" max="16384" width="10.42578125" style="5"/>
  </cols>
  <sheetData>
    <row r="1" spans="1:37" ht="16.5" thickBot="1">
      <c r="B1" s="6" t="s">
        <v>19</v>
      </c>
      <c r="C1" s="7" t="s">
        <v>20</v>
      </c>
      <c r="D1" s="8"/>
      <c r="E1" s="1449" t="s">
        <v>21</v>
      </c>
      <c r="F1" s="1450"/>
      <c r="G1" s="1450"/>
      <c r="H1" s="1450"/>
      <c r="I1" s="1450"/>
      <c r="J1" s="1451"/>
      <c r="K1" s="8"/>
      <c r="L1" s="8"/>
      <c r="M1" s="7" t="s">
        <v>22</v>
      </c>
      <c r="N1" s="8"/>
      <c r="O1" s="9"/>
      <c r="P1" s="9"/>
      <c r="Q1" s="9"/>
      <c r="R1" s="9"/>
      <c r="AD1" s="17" t="s">
        <v>26</v>
      </c>
      <c r="AE1" s="17">
        <v>0.4</v>
      </c>
      <c r="AF1" s="17">
        <v>0.38740000000000002</v>
      </c>
      <c r="AG1" s="17">
        <v>0.1203</v>
      </c>
      <c r="AH1" s="17">
        <v>9.2299999999999993E-2</v>
      </c>
      <c r="AI1" s="103" t="s">
        <v>23</v>
      </c>
      <c r="AJ1" s="104" t="s">
        <v>24</v>
      </c>
      <c r="AK1" s="105" t="s">
        <v>25</v>
      </c>
    </row>
    <row r="2" spans="1:37" s="12" customFormat="1" ht="132.75" customHeight="1" thickBot="1">
      <c r="A2" s="40"/>
      <c r="B2" s="41" t="s">
        <v>27</v>
      </c>
      <c r="C2" s="42" t="s">
        <v>28</v>
      </c>
      <c r="D2" s="42" t="s">
        <v>29</v>
      </c>
      <c r="E2" s="43" t="s">
        <v>11</v>
      </c>
      <c r="F2" s="44" t="s">
        <v>12</v>
      </c>
      <c r="G2" s="42" t="s">
        <v>30</v>
      </c>
      <c r="H2" s="42" t="s">
        <v>31</v>
      </c>
      <c r="I2" s="43" t="s">
        <v>32</v>
      </c>
      <c r="J2" s="45" t="s">
        <v>13</v>
      </c>
      <c r="K2" s="41" t="s">
        <v>33</v>
      </c>
      <c r="L2" s="42" t="s">
        <v>34</v>
      </c>
      <c r="M2" s="42" t="s">
        <v>35</v>
      </c>
      <c r="N2" s="43" t="s">
        <v>36</v>
      </c>
      <c r="O2" s="46" t="s">
        <v>37</v>
      </c>
      <c r="P2" s="47" t="s">
        <v>38</v>
      </c>
      <c r="Q2" s="47" t="s">
        <v>39</v>
      </c>
      <c r="R2" s="48" t="s">
        <v>40</v>
      </c>
      <c r="S2" s="10"/>
      <c r="T2" s="28" t="s">
        <v>41</v>
      </c>
      <c r="U2" s="82" t="s">
        <v>42</v>
      </c>
      <c r="V2" s="83" t="s">
        <v>43</v>
      </c>
      <c r="W2" s="29"/>
      <c r="X2" s="30" t="s">
        <v>44</v>
      </c>
      <c r="Y2" s="30" t="s">
        <v>45</v>
      </c>
      <c r="Z2" s="30" t="s">
        <v>46</v>
      </c>
      <c r="AA2" s="30" t="s">
        <v>47</v>
      </c>
      <c r="AB2" s="30" t="s">
        <v>48</v>
      </c>
      <c r="AC2" s="30" t="s">
        <v>49</v>
      </c>
      <c r="AD2" s="30" t="s">
        <v>50</v>
      </c>
      <c r="AE2" s="31" t="s">
        <v>51</v>
      </c>
      <c r="AF2" s="32" t="s">
        <v>52</v>
      </c>
      <c r="AG2" s="32" t="s">
        <v>53</v>
      </c>
      <c r="AH2" s="33" t="s">
        <v>54</v>
      </c>
      <c r="AI2" s="11" t="s">
        <v>65</v>
      </c>
      <c r="AJ2" s="34" t="s">
        <v>69</v>
      </c>
      <c r="AK2" s="35" t="s">
        <v>70</v>
      </c>
    </row>
    <row r="3" spans="1:37">
      <c r="A3" s="26" t="s">
        <v>2</v>
      </c>
      <c r="B3" s="23">
        <v>10548</v>
      </c>
      <c r="C3" s="19">
        <v>500</v>
      </c>
      <c r="D3" s="19">
        <v>9768</v>
      </c>
      <c r="E3" s="24">
        <v>10861.399999999998</v>
      </c>
      <c r="F3" s="23">
        <v>17116.979456945392</v>
      </c>
      <c r="G3" s="19">
        <v>7879.3516180365832</v>
      </c>
      <c r="H3" s="19">
        <v>5750.7078389088028</v>
      </c>
      <c r="I3" s="24">
        <v>3486.9199999999983</v>
      </c>
      <c r="J3" s="27">
        <v>17683.399999999998</v>
      </c>
      <c r="K3" s="23">
        <v>7302</v>
      </c>
      <c r="L3" s="19">
        <v>7516</v>
      </c>
      <c r="M3" s="19">
        <v>9154</v>
      </c>
      <c r="N3" s="24">
        <v>9155</v>
      </c>
      <c r="O3" s="23">
        <v>3029.6636651773506</v>
      </c>
      <c r="P3" s="19">
        <v>141.62907882111085</v>
      </c>
      <c r="Q3" s="19">
        <v>2410.9145863562412</v>
      </c>
      <c r="R3" s="24">
        <v>477.11999999999995</v>
      </c>
      <c r="S3" s="13"/>
      <c r="T3" s="415">
        <v>20146.643122122743</v>
      </c>
      <c r="U3" s="416">
        <v>559.32203389830511</v>
      </c>
      <c r="V3" s="417">
        <v>2252.5514124293782</v>
      </c>
      <c r="W3" s="418" t="s">
        <v>16</v>
      </c>
      <c r="X3" s="90">
        <v>1</v>
      </c>
      <c r="Y3" s="91">
        <v>1.1599168537011508</v>
      </c>
      <c r="Z3" s="91">
        <v>1.3198337074023017</v>
      </c>
      <c r="AA3" s="92">
        <v>8020.9806968576941</v>
      </c>
      <c r="AB3" s="93">
        <v>9466.8034046101857</v>
      </c>
      <c r="AC3" s="93">
        <v>5231.8736094910173</v>
      </c>
      <c r="AD3" s="93">
        <v>2811.8734463276833</v>
      </c>
      <c r="AE3" s="442">
        <v>0.10211656213060984</v>
      </c>
      <c r="AF3" s="443">
        <v>0.12309136483620665</v>
      </c>
      <c r="AG3" s="443">
        <v>0.19832273063815306</v>
      </c>
      <c r="AH3" s="444">
        <v>9.7963460947209327E-2</v>
      </c>
      <c r="AI3" s="837">
        <v>0.12143247153098764</v>
      </c>
      <c r="AJ3" s="419">
        <v>0.1109120886032253</v>
      </c>
      <c r="AK3" s="420">
        <v>0.10556086315496882</v>
      </c>
    </row>
    <row r="4" spans="1:37">
      <c r="A4" s="20" t="s">
        <v>0</v>
      </c>
      <c r="B4" s="22">
        <f>'T5b-studenti'!B3</f>
        <v>2215</v>
      </c>
      <c r="C4" s="14">
        <f>'T5b-studenti'!C3</f>
        <v>119</v>
      </c>
      <c r="D4" s="14">
        <f>'T5b-studenti'!D3</f>
        <v>2057</v>
      </c>
      <c r="E4" s="15">
        <f>'T5b-studenti'!F3</f>
        <v>2182.3999999999996</v>
      </c>
      <c r="F4" s="22">
        <f>'T5b-studenti'!G3</f>
        <v>3334.4644400411485</v>
      </c>
      <c r="G4" s="14">
        <v>1695.1432729999999</v>
      </c>
      <c r="H4" s="14">
        <v>878.91116750000003</v>
      </c>
      <c r="I4" s="15">
        <v>760.41</v>
      </c>
      <c r="J4" s="25">
        <f>'T5b-studenti'!H3</f>
        <v>3471.7040000000002</v>
      </c>
      <c r="K4" s="22">
        <f>'T5b-studenti'!E3</f>
        <v>1497</v>
      </c>
      <c r="L4" s="14">
        <f>'T5b-studenti'!I3</f>
        <v>1526</v>
      </c>
      <c r="M4" s="14">
        <f>'T5b-studenti'!J3</f>
        <v>1925</v>
      </c>
      <c r="N4" s="15">
        <v>1925</v>
      </c>
      <c r="O4" s="22">
        <f>P4+Q4+R4</f>
        <v>503.68332010000006</v>
      </c>
      <c r="P4" s="14">
        <v>21.658375199999998</v>
      </c>
      <c r="Q4" s="14">
        <v>379.78494490000003</v>
      </c>
      <c r="R4" s="15">
        <v>102.24</v>
      </c>
      <c r="S4" s="13"/>
      <c r="T4" s="80">
        <f>F4+O4</f>
        <v>3838.1477601411484</v>
      </c>
      <c r="U4" s="84">
        <f t="shared" ref="U4:U11" si="0">U$3/8</f>
        <v>69.915254237288138</v>
      </c>
      <c r="V4" s="85">
        <f t="shared" ref="V4:V13" si="1">T4/T$14*V$3</f>
        <v>429.13477475011689</v>
      </c>
      <c r="W4" s="88" t="s">
        <v>60</v>
      </c>
      <c r="X4" s="94">
        <v>1</v>
      </c>
      <c r="Y4" s="18">
        <f>'T16-KIVC'!M6</f>
        <v>1.2807414230248708</v>
      </c>
      <c r="Z4" s="18">
        <f>'T16-KIVC'!N6</f>
        <v>1.5614828460497416</v>
      </c>
      <c r="AA4" s="36">
        <f t="shared" ref="AA4:AA13" si="2">+X4*(G4+P4)*AA$16</f>
        <v>1716.8016481999998</v>
      </c>
      <c r="AB4" s="37">
        <f t="shared" ref="AB4:AB13" si="3">+Y4*(H4+Q4)*AB$16</f>
        <v>1630.0360547931323</v>
      </c>
      <c r="AC4" s="37">
        <f t="shared" ref="AC4:AC13" si="4">+Z4*(I4+R4)*AC$16</f>
        <v>1313.0840655504671</v>
      </c>
      <c r="AD4" s="37">
        <f>(U4+V4)*AD$16</f>
        <v>499.05002898740503</v>
      </c>
      <c r="AE4" s="445">
        <f>+AA4/AA$15*AE$16</f>
        <v>2.185691361195144E-2</v>
      </c>
      <c r="AF4" s="439">
        <f t="shared" ref="AF4:AF13" si="5">+AB4/AB$15*AF$16</f>
        <v>2.119441527844565E-2</v>
      </c>
      <c r="AG4" s="439">
        <f t="shared" ref="AG4:AG13" si="6">+AC4/AC$15*AG$16</f>
        <v>4.9774600243592058E-2</v>
      </c>
      <c r="AH4" s="446">
        <f t="shared" ref="AH4:AH13" si="7">+AD4/AD$15*AH$16</f>
        <v>1.7386510793812614E-2</v>
      </c>
      <c r="AI4" s="838">
        <f>+SUMPRODUCT(AE4:AH4,$AE$1:$AH$1)</f>
        <v>2.4546141279223447E-2</v>
      </c>
      <c r="AJ4" s="38">
        <f t="shared" ref="AJ4:AJ13" si="8">J4/$J$15</f>
        <v>2.1774881620738758E-2</v>
      </c>
      <c r="AK4" s="39">
        <f t="shared" ref="AK4:AK13" si="9">E4/$E$15</f>
        <v>2.1210527901504777E-2</v>
      </c>
    </row>
    <row r="5" spans="1:37">
      <c r="A5" s="20" t="s">
        <v>1</v>
      </c>
      <c r="B5" s="22">
        <f>'T5b-studenti'!B4</f>
        <v>786</v>
      </c>
      <c r="C5" s="14">
        <f>'T5b-studenti'!C4</f>
        <v>37</v>
      </c>
      <c r="D5" s="14">
        <f>'T5b-studenti'!D4</f>
        <v>716</v>
      </c>
      <c r="E5" s="15">
        <f>'T5b-studenti'!F4</f>
        <v>825.5999999999998</v>
      </c>
      <c r="F5" s="22">
        <f>'T5b-studenti'!G4</f>
        <v>1266.7033941153188</v>
      </c>
      <c r="G5" s="14">
        <v>507.78800000000001</v>
      </c>
      <c r="H5" s="14">
        <v>456.45539409999998</v>
      </c>
      <c r="I5" s="15">
        <v>302.45999999999998</v>
      </c>
      <c r="J5" s="25">
        <f>'T5b-studenti'!H4</f>
        <v>1314.1880000000001</v>
      </c>
      <c r="K5" s="22">
        <f>'T5b-studenti'!E4</f>
        <v>559</v>
      </c>
      <c r="L5" s="14">
        <f>'T5b-studenti'!I4</f>
        <v>540</v>
      </c>
      <c r="M5" s="14">
        <f>'T5b-studenti'!J4</f>
        <v>671</v>
      </c>
      <c r="N5" s="15">
        <v>671</v>
      </c>
      <c r="O5" s="22">
        <f>P5+Q5+R5</f>
        <v>213.6771329</v>
      </c>
      <c r="P5" s="14">
        <v>12.58</v>
      </c>
      <c r="Q5" s="14">
        <v>158.4971329</v>
      </c>
      <c r="R5" s="15">
        <v>42.6</v>
      </c>
      <c r="S5" s="13"/>
      <c r="T5" s="80">
        <f>F5+O5</f>
        <v>1480.3805270153189</v>
      </c>
      <c r="U5" s="84">
        <f t="shared" si="0"/>
        <v>69.915254237288138</v>
      </c>
      <c r="V5" s="85">
        <f t="shared" si="1"/>
        <v>165.51805811191997</v>
      </c>
      <c r="W5" s="88" t="s">
        <v>61</v>
      </c>
      <c r="X5" s="94">
        <v>1</v>
      </c>
      <c r="Y5" s="18">
        <f>'T16-KIVC'!M7</f>
        <v>1.1393656962124492</v>
      </c>
      <c r="Z5" s="18">
        <f>'T16-KIVC'!N7</f>
        <v>1.2787313924248986</v>
      </c>
      <c r="AA5" s="36">
        <f t="shared" si="2"/>
        <v>520.36800000000005</v>
      </c>
      <c r="AB5" s="37">
        <f t="shared" si="3"/>
        <v>708.46694777583741</v>
      </c>
      <c r="AC5" s="37">
        <f t="shared" si="4"/>
        <v>430.12494687599224</v>
      </c>
      <c r="AD5" s="37">
        <f t="shared" ref="AD5:AD13" si="10">(U5+V5)*AD$16</f>
        <v>235.43331234920811</v>
      </c>
      <c r="AE5" s="445">
        <f t="shared" ref="AE5:AE13" si="11">+AA5/AA$15*AE$16</f>
        <v>6.6248995242687283E-3</v>
      </c>
      <c r="AF5" s="439">
        <f t="shared" si="5"/>
        <v>9.2117856277231774E-3</v>
      </c>
      <c r="AG5" s="439">
        <f t="shared" si="6"/>
        <v>1.6304589970462892E-2</v>
      </c>
      <c r="AH5" s="446">
        <f t="shared" si="7"/>
        <v>8.2023115692191877E-3</v>
      </c>
      <c r="AI5" s="838">
        <f>+SUMPRODUCT(AE5:AH5,$AE$1:$AH$1)</f>
        <v>8.9371210931730675E-3</v>
      </c>
      <c r="AJ5" s="38">
        <f t="shared" si="8"/>
        <v>8.2427211903420994E-3</v>
      </c>
      <c r="AK5" s="39">
        <f t="shared" si="9"/>
        <v>8.0239240448507793E-3</v>
      </c>
    </row>
    <row r="6" spans="1:37">
      <c r="A6" s="20" t="s">
        <v>3</v>
      </c>
      <c r="B6" s="22">
        <f>'T5b-studenti'!B5</f>
        <v>2314</v>
      </c>
      <c r="C6" s="14">
        <f>'T5b-studenti'!C5</f>
        <v>76</v>
      </c>
      <c r="D6" s="14">
        <f>'T5b-studenti'!D5</f>
        <v>2181</v>
      </c>
      <c r="E6" s="15">
        <f>'T5b-studenti'!F5</f>
        <v>2341.3000000000002</v>
      </c>
      <c r="F6" s="22">
        <f>'T5b-studenti'!G5</f>
        <v>3605.5684033201933</v>
      </c>
      <c r="G6" s="14">
        <v>1669.4090229999999</v>
      </c>
      <c r="H6" s="14">
        <v>1288.6393800000001</v>
      </c>
      <c r="I6" s="15">
        <v>647.52</v>
      </c>
      <c r="J6" s="25">
        <f>'T5b-studenti'!H5</f>
        <v>3662.7240000000002</v>
      </c>
      <c r="K6" s="22">
        <f>'T5b-studenti'!E5</f>
        <v>2006</v>
      </c>
      <c r="L6" s="14">
        <f>'T5b-studenti'!I5</f>
        <v>1809</v>
      </c>
      <c r="M6" s="14">
        <f>'T5b-studenti'!J5</f>
        <v>1972</v>
      </c>
      <c r="N6" s="15">
        <v>1972</v>
      </c>
      <c r="O6" s="22">
        <f t="shared" ref="O6:O13" si="12">P6+Q6+R6</f>
        <v>490.86029994</v>
      </c>
      <c r="P6" s="14">
        <v>33.757767440000002</v>
      </c>
      <c r="Q6" s="14">
        <v>431.54253249999999</v>
      </c>
      <c r="R6" s="15">
        <v>25.56</v>
      </c>
      <c r="S6" s="13"/>
      <c r="T6" s="80">
        <f t="shared" ref="T6:T13" si="13">F6+O6</f>
        <v>4096.4287032601933</v>
      </c>
      <c r="U6" s="84">
        <f t="shared" si="0"/>
        <v>69.915254237288138</v>
      </c>
      <c r="V6" s="85">
        <f t="shared" si="1"/>
        <v>458.01259323815833</v>
      </c>
      <c r="W6" s="88" t="s">
        <v>57</v>
      </c>
      <c r="X6" s="94">
        <v>1</v>
      </c>
      <c r="Y6" s="18">
        <f>'T16-KIVC'!M8</f>
        <v>1.3798190383023017</v>
      </c>
      <c r="Z6" s="18">
        <f>'T16-KIVC'!N8</f>
        <v>1.7596380766046034</v>
      </c>
      <c r="AA6" s="36">
        <f t="shared" si="2"/>
        <v>1703.1667904399999</v>
      </c>
      <c r="AB6" s="37">
        <f t="shared" si="3"/>
        <v>2400.0007277785521</v>
      </c>
      <c r="AC6" s="37">
        <f t="shared" si="4"/>
        <v>1154.5446257285955</v>
      </c>
      <c r="AD6" s="37">
        <f t="shared" si="10"/>
        <v>527.92784747544647</v>
      </c>
      <c r="AE6" s="445">
        <f t="shared" si="11"/>
        <v>2.1683325761261744E-2</v>
      </c>
      <c r="AF6" s="439">
        <f t="shared" si="5"/>
        <v>3.120582022927456E-2</v>
      </c>
      <c r="AG6" s="439">
        <f t="shared" si="6"/>
        <v>4.3764903342222279E-2</v>
      </c>
      <c r="AH6" s="446">
        <f t="shared" si="7"/>
        <v>1.8392591294124069E-2</v>
      </c>
      <c r="AI6" s="838">
        <f t="shared" ref="AI6:AI13" si="14">+SUMPRODUCT(AE6:AH6,$AE$1:$AH$1)</f>
        <v>2.7725019109842652E-2</v>
      </c>
      <c r="AJ6" s="38">
        <f t="shared" si="8"/>
        <v>2.2972978545820366E-2</v>
      </c>
      <c r="AK6" s="39">
        <f t="shared" si="9"/>
        <v>2.2754861150931609E-2</v>
      </c>
    </row>
    <row r="7" spans="1:37">
      <c r="A7" s="20" t="s">
        <v>5</v>
      </c>
      <c r="B7" s="22">
        <f>'T5b-studenti'!B6</f>
        <v>1286</v>
      </c>
      <c r="C7" s="14">
        <f>'T5b-studenti'!C6</f>
        <v>150</v>
      </c>
      <c r="D7" s="14">
        <f>'T5b-studenti'!D6</f>
        <v>1090</v>
      </c>
      <c r="E7" s="15">
        <f>'T5b-studenti'!F6</f>
        <v>1496.9</v>
      </c>
      <c r="F7" s="22">
        <f>'T5b-studenti'!G6</f>
        <v>2721.5444693706368</v>
      </c>
      <c r="G7" s="14">
        <v>930.71847130000003</v>
      </c>
      <c r="H7" s="14">
        <v>832.32599800000003</v>
      </c>
      <c r="I7" s="1206">
        <v>958.5</v>
      </c>
      <c r="J7" s="25">
        <f>'T5b-studenti'!H6</f>
        <v>2810.2550000000001</v>
      </c>
      <c r="K7" s="22">
        <f>'T5b-studenti'!E6</f>
        <v>859</v>
      </c>
      <c r="L7" s="14">
        <f>'T5b-studenti'!I6</f>
        <v>910</v>
      </c>
      <c r="M7" s="14">
        <f>'T5b-studenti'!J6</f>
        <v>1126</v>
      </c>
      <c r="N7" s="15">
        <v>1126</v>
      </c>
      <c r="O7" s="22">
        <f t="shared" si="12"/>
        <v>713.84007591</v>
      </c>
      <c r="P7" s="14">
        <v>16.279410710000001</v>
      </c>
      <c r="Q7" s="14">
        <v>484.56066520000002</v>
      </c>
      <c r="R7" s="15">
        <v>213</v>
      </c>
      <c r="S7" s="13"/>
      <c r="T7" s="80">
        <f t="shared" si="13"/>
        <v>3435.3845452806368</v>
      </c>
      <c r="U7" s="84">
        <f t="shared" si="0"/>
        <v>69.915254237288138</v>
      </c>
      <c r="V7" s="85">
        <f t="shared" si="1"/>
        <v>384.10271442098497</v>
      </c>
      <c r="W7" s="88" t="s">
        <v>58</v>
      </c>
      <c r="X7" s="94">
        <v>1</v>
      </c>
      <c r="Y7" s="18">
        <f>'T16-KIVC'!M9</f>
        <v>1.152447208522041</v>
      </c>
      <c r="Z7" s="18">
        <f>'T16-KIVC'!N9</f>
        <v>1.3048944170440819</v>
      </c>
      <c r="AA7" s="36">
        <f t="shared" si="2"/>
        <v>946.99788201000001</v>
      </c>
      <c r="AB7" s="37">
        <f t="shared" si="3"/>
        <v>1534.5615183324369</v>
      </c>
      <c r="AC7" s="37">
        <f t="shared" si="4"/>
        <v>1490.1787047565065</v>
      </c>
      <c r="AD7" s="37">
        <f t="shared" si="10"/>
        <v>454.01796865827311</v>
      </c>
      <c r="AE7" s="445">
        <f t="shared" si="11"/>
        <v>1.2056402042422943E-2</v>
      </c>
      <c r="AF7" s="439">
        <f t="shared" si="5"/>
        <v>1.9953015146028402E-2</v>
      </c>
      <c r="AG7" s="439">
        <f t="shared" si="6"/>
        <v>5.6487662341461971E-2</v>
      </c>
      <c r="AH7" s="446">
        <f t="shared" si="7"/>
        <v>1.5817629203787032E-2</v>
      </c>
      <c r="AI7" s="838">
        <f t="shared" si="14"/>
        <v>2.0807791839728002E-2</v>
      </c>
      <c r="AJ7" s="38">
        <f t="shared" si="8"/>
        <v>1.7626206021333961E-2</v>
      </c>
      <c r="AK7" s="39">
        <f t="shared" si="9"/>
        <v>1.4548221781416104E-2</v>
      </c>
    </row>
    <row r="8" spans="1:37">
      <c r="A8" s="20" t="s">
        <v>6</v>
      </c>
      <c r="B8" s="22">
        <f>'T5b-studenti'!B7</f>
        <v>929</v>
      </c>
      <c r="C8" s="14">
        <f>'T5b-studenti'!C7</f>
        <v>29</v>
      </c>
      <c r="D8" s="14">
        <f>'T5b-studenti'!D7</f>
        <v>858</v>
      </c>
      <c r="E8" s="15">
        <f>'T5b-studenti'!F7</f>
        <v>990.1</v>
      </c>
      <c r="F8" s="22">
        <f>'T5b-studenti'!G7</f>
        <v>1662.2870786713288</v>
      </c>
      <c r="G8" s="14">
        <v>965.08574999999996</v>
      </c>
      <c r="H8" s="14">
        <v>499.56132869999999</v>
      </c>
      <c r="I8" s="15">
        <v>197.64</v>
      </c>
      <c r="J8" s="25">
        <f>'T5b-studenti'!H7</f>
        <v>1811.367</v>
      </c>
      <c r="K8" s="22">
        <f>'T5b-studenti'!E7</f>
        <v>0</v>
      </c>
      <c r="L8" s="14">
        <f>'T5b-studenti'!I7</f>
        <v>499</v>
      </c>
      <c r="M8" s="14">
        <f>'T5b-studenti'!J7</f>
        <v>836</v>
      </c>
      <c r="N8" s="15">
        <v>836</v>
      </c>
      <c r="O8" s="22">
        <f>P8+Q8+R8</f>
        <v>244.82765387000001</v>
      </c>
      <c r="P8" s="14">
        <v>13.471727270000001</v>
      </c>
      <c r="Q8" s="14">
        <v>222.83592659999999</v>
      </c>
      <c r="R8" s="15">
        <v>8.52</v>
      </c>
      <c r="S8" s="13"/>
      <c r="T8" s="80">
        <f>F8+O8</f>
        <v>1907.1147325413287</v>
      </c>
      <c r="U8" s="84">
        <f>U$3/8</f>
        <v>69.915254237288138</v>
      </c>
      <c r="V8" s="85">
        <f t="shared" si="1"/>
        <v>213.23026165664226</v>
      </c>
      <c r="W8" s="88" t="s">
        <v>56</v>
      </c>
      <c r="X8" s="94">
        <v>1</v>
      </c>
      <c r="Y8" s="18">
        <f>'T16-KIVC'!M10</f>
        <v>0.90149209151310594</v>
      </c>
      <c r="Z8" s="18">
        <f>'T16-KIVC'!N10</f>
        <v>0.802984183026212</v>
      </c>
      <c r="AA8" s="36">
        <f t="shared" si="2"/>
        <v>978.55747726999994</v>
      </c>
      <c r="AB8" s="37">
        <f t="shared" si="3"/>
        <v>658.49559195304187</v>
      </c>
      <c r="AC8" s="37">
        <f t="shared" si="4"/>
        <v>161.37344975075277</v>
      </c>
      <c r="AD8" s="37">
        <f t="shared" si="10"/>
        <v>283.14551589393039</v>
      </c>
      <c r="AE8" s="445">
        <f t="shared" si="11"/>
        <v>1.2458192981958207E-2</v>
      </c>
      <c r="AF8" s="439">
        <f t="shared" si="5"/>
        <v>8.5620370137456086E-3</v>
      </c>
      <c r="AG8" s="439">
        <f t="shared" si="6"/>
        <v>6.1171246853154318E-3</v>
      </c>
      <c r="AH8" s="446">
        <f t="shared" si="7"/>
        <v>9.8645672424832291E-3</v>
      </c>
      <c r="AI8" s="838">
        <f>+SUMPRODUCT(AE8:AH8,$AE$1:$AH$1)</f>
        <v>9.9465999880329805E-3</v>
      </c>
      <c r="AJ8" s="38">
        <f t="shared" si="8"/>
        <v>1.1361078593311152E-2</v>
      </c>
      <c r="AK8" s="39">
        <f t="shared" si="9"/>
        <v>9.6226831356671025E-3</v>
      </c>
    </row>
    <row r="9" spans="1:37">
      <c r="A9" s="20" t="s">
        <v>4</v>
      </c>
      <c r="B9" s="22">
        <f>'T5b-studenti'!B8</f>
        <v>1701</v>
      </c>
      <c r="C9" s="14">
        <f>'T5b-studenti'!C8</f>
        <v>57</v>
      </c>
      <c r="D9" s="14">
        <f>'T5b-studenti'!D8</f>
        <v>1610</v>
      </c>
      <c r="E9" s="15">
        <f>'T5b-studenti'!F8</f>
        <v>1668.3000000000002</v>
      </c>
      <c r="F9" s="22">
        <f>'T5b-studenti'!G8</f>
        <v>2519.3989291903395</v>
      </c>
      <c r="G9" s="14">
        <v>1003.884</v>
      </c>
      <c r="H9" s="14">
        <v>1151.2849289999999</v>
      </c>
      <c r="I9" s="15">
        <v>364.23</v>
      </c>
      <c r="J9" s="25">
        <f>'T5b-studenti'!H8</f>
        <v>2580.2339999999999</v>
      </c>
      <c r="K9" s="22">
        <f>'T5b-studenti'!E8</f>
        <v>1285</v>
      </c>
      <c r="L9" s="14">
        <f>'T5b-studenti'!I8</f>
        <v>1120</v>
      </c>
      <c r="M9" s="14">
        <f>'T5b-studenti'!J8</f>
        <v>1416</v>
      </c>
      <c r="N9" s="15">
        <v>1416</v>
      </c>
      <c r="O9" s="22">
        <f t="shared" si="12"/>
        <v>502.40469420000005</v>
      </c>
      <c r="P9" s="14">
        <v>22.052</v>
      </c>
      <c r="Q9" s="14">
        <v>429.23269420000003</v>
      </c>
      <c r="R9" s="15">
        <v>51.12</v>
      </c>
      <c r="S9" s="13"/>
      <c r="T9" s="80">
        <f t="shared" si="13"/>
        <v>3021.8036233903395</v>
      </c>
      <c r="U9" s="84">
        <f t="shared" si="0"/>
        <v>69.915254237288138</v>
      </c>
      <c r="V9" s="85">
        <f t="shared" si="1"/>
        <v>337.86115030001133</v>
      </c>
      <c r="W9" s="88" t="s">
        <v>62</v>
      </c>
      <c r="X9" s="94">
        <v>1</v>
      </c>
      <c r="Y9" s="18">
        <f>'T16-KIVC'!M11</f>
        <v>0.99237055157674048</v>
      </c>
      <c r="Z9" s="18">
        <f>'T16-KIVC'!N11</f>
        <v>0.98474110315348096</v>
      </c>
      <c r="AA9" s="36">
        <f t="shared" si="2"/>
        <v>1025.9359999999999</v>
      </c>
      <c r="AB9" s="37">
        <f t="shared" si="3"/>
        <v>1585.9448265877825</v>
      </c>
      <c r="AC9" s="37">
        <f t="shared" si="4"/>
        <v>398.70985238047115</v>
      </c>
      <c r="AD9" s="37">
        <f t="shared" si="10"/>
        <v>407.77640453729947</v>
      </c>
      <c r="AE9" s="445">
        <f t="shared" si="11"/>
        <v>1.3061377560361437E-2</v>
      </c>
      <c r="AF9" s="439">
        <f t="shared" si="5"/>
        <v>2.0621122560181514E-2</v>
      </c>
      <c r="AG9" s="439">
        <f t="shared" si="6"/>
        <v>1.5113749405754863E-2</v>
      </c>
      <c r="AH9" s="446">
        <f t="shared" si="7"/>
        <v>1.4206609452233471E-2</v>
      </c>
      <c r="AI9" s="838">
        <f t="shared" si="14"/>
        <v>1.6342628009912354E-2</v>
      </c>
      <c r="AJ9" s="38">
        <f t="shared" si="8"/>
        <v>1.6183490845937683E-2</v>
      </c>
      <c r="AK9" s="39">
        <f t="shared" si="9"/>
        <v>1.6214041283944478E-2</v>
      </c>
    </row>
    <row r="10" spans="1:37">
      <c r="A10" s="20" t="s">
        <v>7</v>
      </c>
      <c r="B10" s="22">
        <f>'T5b-studenti'!B9</f>
        <v>1133</v>
      </c>
      <c r="C10" s="14">
        <f>'T5b-studenti'!C9</f>
        <v>22</v>
      </c>
      <c r="D10" s="14">
        <f>'T5b-studenti'!D9</f>
        <v>1096</v>
      </c>
      <c r="E10" s="15">
        <f>'T5b-studenti'!F9</f>
        <v>1162.5</v>
      </c>
      <c r="F10" s="22">
        <f>'T5b-studenti'!G9</f>
        <v>1759.4526254280843</v>
      </c>
      <c r="G10" s="14">
        <v>1015.045101</v>
      </c>
      <c r="H10" s="14">
        <v>556.96752449999997</v>
      </c>
      <c r="I10" s="15">
        <v>187.44</v>
      </c>
      <c r="J10" s="25">
        <f>'T5b-studenti'!H9</f>
        <v>1777.7000000000003</v>
      </c>
      <c r="K10" s="22">
        <f>'T5b-studenti'!E9</f>
        <v>1096</v>
      </c>
      <c r="L10" s="14">
        <f>'T5b-studenti'!I9</f>
        <v>1052</v>
      </c>
      <c r="M10" s="14">
        <f>'T5b-studenti'!J9</f>
        <v>1052</v>
      </c>
      <c r="N10" s="15">
        <v>1052</v>
      </c>
      <c r="O10" s="22">
        <f>P10+Q10+R10</f>
        <v>285.89505976999999</v>
      </c>
      <c r="P10" s="14">
        <v>20.005798169999998</v>
      </c>
      <c r="Q10" s="14">
        <v>265.8892616</v>
      </c>
      <c r="R10" s="15">
        <v>0</v>
      </c>
      <c r="S10" s="13"/>
      <c r="T10" s="80">
        <f>F10+O10</f>
        <v>2045.3476851980843</v>
      </c>
      <c r="U10" s="84">
        <f t="shared" si="0"/>
        <v>69.915254237288138</v>
      </c>
      <c r="V10" s="85">
        <f t="shared" si="1"/>
        <v>228.68578101351525</v>
      </c>
      <c r="W10" s="88" t="s">
        <v>59</v>
      </c>
      <c r="X10" s="94">
        <v>1</v>
      </c>
      <c r="Y10" s="18">
        <f>'T16-KIVC'!M12</f>
        <v>0.98362389561273655</v>
      </c>
      <c r="Z10" s="18">
        <f>'T16-KIVC'!N12</f>
        <v>0.96724779122547322</v>
      </c>
      <c r="AA10" s="36">
        <f t="shared" si="2"/>
        <v>1035.0508991700001</v>
      </c>
      <c r="AB10" s="37">
        <f t="shared" si="3"/>
        <v>818.40484077901237</v>
      </c>
      <c r="AC10" s="37">
        <f t="shared" si="4"/>
        <v>176.73424508591793</v>
      </c>
      <c r="AD10" s="37">
        <f t="shared" si="10"/>
        <v>298.60103525080342</v>
      </c>
      <c r="AE10" s="445">
        <f t="shared" si="11"/>
        <v>1.3177420997265881E-2</v>
      </c>
      <c r="AF10" s="439">
        <f t="shared" si="5"/>
        <v>1.0641244413186864E-2</v>
      </c>
      <c r="AG10" s="439">
        <f t="shared" si="6"/>
        <v>6.6994007689955394E-3</v>
      </c>
      <c r="AH10" s="446">
        <f t="shared" si="7"/>
        <v>1.0403025389990991E-2</v>
      </c>
      <c r="AI10" s="838">
        <f>+SUMPRODUCT(AE10:AH10,$AE$1:$AH$1)</f>
        <v>1.1159523640581275E-2</v>
      </c>
      <c r="AJ10" s="38">
        <f t="shared" si="8"/>
        <v>1.1149915735093571E-2</v>
      </c>
      <c r="AK10" s="39">
        <f t="shared" si="9"/>
        <v>1.1298221538443598E-2</v>
      </c>
    </row>
    <row r="11" spans="1:37">
      <c r="A11" s="20" t="s">
        <v>17</v>
      </c>
      <c r="B11" s="22">
        <f>'T5b-studenti'!B10</f>
        <v>184</v>
      </c>
      <c r="C11" s="14">
        <f>'T5b-studenti'!C10</f>
        <v>10</v>
      </c>
      <c r="D11" s="14">
        <f>'T5b-studenti'!D10</f>
        <v>160</v>
      </c>
      <c r="E11" s="15">
        <f>'T5b-studenti'!F10</f>
        <v>194.3</v>
      </c>
      <c r="F11" s="22">
        <f>'T5b-studenti'!G10</f>
        <v>247.56011680833564</v>
      </c>
      <c r="G11" s="14">
        <v>92.278000000000006</v>
      </c>
      <c r="H11" s="14">
        <v>86.562116810000006</v>
      </c>
      <c r="I11" s="15">
        <v>68.72</v>
      </c>
      <c r="J11" s="25">
        <f>'T5b-studenti'!H10</f>
        <v>255.22800000000001</v>
      </c>
      <c r="K11" s="22">
        <f>'T5b-studenti'!E10</f>
        <v>0</v>
      </c>
      <c r="L11" s="14">
        <f>'T5b-studenti'!I10</f>
        <v>60</v>
      </c>
      <c r="M11" s="14">
        <f>'T5b-studenti'!J10</f>
        <v>156</v>
      </c>
      <c r="N11" s="15">
        <v>157</v>
      </c>
      <c r="O11" s="22">
        <f t="shared" si="12"/>
        <v>74.475428569999991</v>
      </c>
      <c r="P11" s="14">
        <v>1.8240000000000001</v>
      </c>
      <c r="Q11" s="14">
        <v>38.571428570000002</v>
      </c>
      <c r="R11" s="15">
        <v>34.08</v>
      </c>
      <c r="S11" s="13"/>
      <c r="T11" s="80">
        <f t="shared" si="13"/>
        <v>322.03554537833566</v>
      </c>
      <c r="U11" s="84">
        <f t="shared" si="0"/>
        <v>69.915254237288138</v>
      </c>
      <c r="V11" s="85">
        <f t="shared" si="1"/>
        <v>36.006078938029447</v>
      </c>
      <c r="W11" s="88" t="s">
        <v>66</v>
      </c>
      <c r="X11" s="94">
        <v>1</v>
      </c>
      <c r="Y11" s="18">
        <f>'T16-KIVC'!M13</f>
        <v>1.0344927833985595</v>
      </c>
      <c r="Z11" s="18">
        <f>'T16-KIVC'!N13</f>
        <v>1.0689855667971193</v>
      </c>
      <c r="AA11" s="36">
        <f t="shared" si="2"/>
        <v>94.102000000000004</v>
      </c>
      <c r="AB11" s="37">
        <f t="shared" si="3"/>
        <v>130.8928966104001</v>
      </c>
      <c r="AC11" s="37">
        <f t="shared" si="4"/>
        <v>107.12371936235475</v>
      </c>
      <c r="AD11" s="37">
        <f t="shared" si="10"/>
        <v>105.92133317531759</v>
      </c>
      <c r="AE11" s="445">
        <f t="shared" si="11"/>
        <v>1.1980296540769913E-3</v>
      </c>
      <c r="AF11" s="439">
        <f t="shared" si="5"/>
        <v>1.7019245676204039E-3</v>
      </c>
      <c r="AG11" s="439">
        <f t="shared" si="6"/>
        <v>4.0606998803482302E-3</v>
      </c>
      <c r="AH11" s="446">
        <f t="shared" si="7"/>
        <v>3.6902160015587523E-3</v>
      </c>
      <c r="AI11" s="838">
        <f t="shared" si="14"/>
        <v>1.9676465716767064E-3</v>
      </c>
      <c r="AJ11" s="38">
        <f t="shared" si="8"/>
        <v>1.6008160506477255E-3</v>
      </c>
      <c r="AK11" s="39">
        <f t="shared" si="9"/>
        <v>1.8883823182104008E-3</v>
      </c>
    </row>
    <row r="12" spans="1:37">
      <c r="A12" s="267" t="s">
        <v>146</v>
      </c>
      <c r="B12" s="22">
        <f>'T5b-studenti'!B11</f>
        <v>0</v>
      </c>
      <c r="C12" s="14">
        <f>'T5b-studenti'!C11</f>
        <v>0</v>
      </c>
      <c r="D12" s="14">
        <f>'T5b-studenti'!D11</f>
        <v>0</v>
      </c>
      <c r="E12" s="15">
        <f>'T5b-studenti'!F11</f>
        <v>0</v>
      </c>
      <c r="F12" s="22">
        <f>'T5b-studenti'!G11</f>
        <v>0</v>
      </c>
      <c r="G12" s="14">
        <v>0</v>
      </c>
      <c r="H12" s="14">
        <v>0</v>
      </c>
      <c r="I12" s="15">
        <v>0</v>
      </c>
      <c r="J12" s="25">
        <f>'T5b-studenti'!H11</f>
        <v>0</v>
      </c>
      <c r="K12" s="22">
        <f>'T5b-studenti'!E11</f>
        <v>0</v>
      </c>
      <c r="L12" s="14">
        <f>'T5b-studenti'!I11</f>
        <v>0</v>
      </c>
      <c r="M12" s="14">
        <f>'T5b-studenti'!J11</f>
        <v>0</v>
      </c>
      <c r="N12" s="15">
        <v>0</v>
      </c>
      <c r="O12" s="22">
        <f t="shared" si="12"/>
        <v>0</v>
      </c>
      <c r="P12" s="14">
        <v>0</v>
      </c>
      <c r="Q12" s="14">
        <v>0</v>
      </c>
      <c r="R12" s="15">
        <v>0</v>
      </c>
      <c r="S12" s="13"/>
      <c r="T12" s="80">
        <f t="shared" si="13"/>
        <v>0</v>
      </c>
      <c r="U12" s="84">
        <v>0</v>
      </c>
      <c r="V12" s="85">
        <f t="shared" si="1"/>
        <v>0</v>
      </c>
      <c r="W12" s="88" t="s">
        <v>67</v>
      </c>
      <c r="X12" s="94">
        <v>1</v>
      </c>
      <c r="Y12" s="18">
        <f>'T16-KIVC'!M14</f>
        <v>1.9623860570339335</v>
      </c>
      <c r="Z12" s="18">
        <f>'T16-KIVC'!N14</f>
        <v>2.9247721140678671</v>
      </c>
      <c r="AA12" s="36">
        <f t="shared" si="2"/>
        <v>0</v>
      </c>
      <c r="AB12" s="37">
        <f t="shared" si="3"/>
        <v>0</v>
      </c>
      <c r="AC12" s="37">
        <f t="shared" si="4"/>
        <v>0</v>
      </c>
      <c r="AD12" s="37">
        <f t="shared" si="10"/>
        <v>0</v>
      </c>
      <c r="AE12" s="445">
        <f t="shared" si="11"/>
        <v>0</v>
      </c>
      <c r="AF12" s="439">
        <f t="shared" si="5"/>
        <v>0</v>
      </c>
      <c r="AG12" s="439">
        <f t="shared" si="6"/>
        <v>0</v>
      </c>
      <c r="AH12" s="446">
        <f t="shared" si="7"/>
        <v>0</v>
      </c>
      <c r="AI12" s="838">
        <f t="shared" si="14"/>
        <v>0</v>
      </c>
      <c r="AJ12" s="38">
        <f t="shared" si="8"/>
        <v>0</v>
      </c>
      <c r="AK12" s="39">
        <f t="shared" si="9"/>
        <v>0</v>
      </c>
    </row>
    <row r="13" spans="1:37">
      <c r="A13" s="21" t="s">
        <v>64</v>
      </c>
      <c r="B13" s="22">
        <f>'T5b-studenti'!B12</f>
        <v>0</v>
      </c>
      <c r="C13" s="14">
        <f>'T5b-studenti'!C12</f>
        <v>0</v>
      </c>
      <c r="D13" s="14">
        <f>'T5b-studenti'!D12</f>
        <v>0</v>
      </c>
      <c r="E13" s="15">
        <f>'T5b-studenti'!F12</f>
        <v>0</v>
      </c>
      <c r="F13" s="22">
        <f>'T5b-studenti'!G12</f>
        <v>0</v>
      </c>
      <c r="G13" s="14">
        <v>0</v>
      </c>
      <c r="H13" s="14">
        <v>0</v>
      </c>
      <c r="I13" s="15">
        <v>0</v>
      </c>
      <c r="J13" s="25">
        <f>'T5b-studenti'!H12</f>
        <v>0</v>
      </c>
      <c r="K13" s="22">
        <f>'T5b-studenti'!E12</f>
        <v>0</v>
      </c>
      <c r="L13" s="14">
        <f>'T5b-studenti'!I12</f>
        <v>0</v>
      </c>
      <c r="M13" s="14">
        <f>'T5b-studenti'!J12</f>
        <v>0</v>
      </c>
      <c r="N13" s="15">
        <v>0</v>
      </c>
      <c r="O13" s="22">
        <f t="shared" si="12"/>
        <v>0</v>
      </c>
      <c r="P13" s="14">
        <v>0</v>
      </c>
      <c r="Q13" s="14">
        <v>0</v>
      </c>
      <c r="R13" s="15">
        <v>0</v>
      </c>
      <c r="S13" s="13"/>
      <c r="T13" s="80">
        <f t="shared" si="13"/>
        <v>0</v>
      </c>
      <c r="U13" s="84">
        <v>0</v>
      </c>
      <c r="V13" s="85">
        <f t="shared" si="1"/>
        <v>0</v>
      </c>
      <c r="W13" s="88" t="s">
        <v>68</v>
      </c>
      <c r="X13" s="94">
        <v>1</v>
      </c>
      <c r="Y13" s="18">
        <f>'T16-KIVC'!M15</f>
        <v>0.5</v>
      </c>
      <c r="Z13" s="18">
        <f>'T16-KIVC'!N15</f>
        <v>0</v>
      </c>
      <c r="AA13" s="36">
        <f t="shared" si="2"/>
        <v>0</v>
      </c>
      <c r="AB13" s="37">
        <f t="shared" si="3"/>
        <v>0</v>
      </c>
      <c r="AC13" s="37">
        <f t="shared" si="4"/>
        <v>0</v>
      </c>
      <c r="AD13" s="37">
        <f t="shared" si="10"/>
        <v>0</v>
      </c>
      <c r="AE13" s="445">
        <f t="shared" si="11"/>
        <v>0</v>
      </c>
      <c r="AF13" s="439">
        <f t="shared" si="5"/>
        <v>0</v>
      </c>
      <c r="AG13" s="439">
        <f t="shared" si="6"/>
        <v>0</v>
      </c>
      <c r="AH13" s="446">
        <f t="shared" si="7"/>
        <v>0</v>
      </c>
      <c r="AI13" s="838">
        <f t="shared" si="14"/>
        <v>0</v>
      </c>
      <c r="AJ13" s="38">
        <f t="shared" si="8"/>
        <v>0</v>
      </c>
      <c r="AK13" s="39">
        <f t="shared" si="9"/>
        <v>0</v>
      </c>
    </row>
    <row r="14" spans="1:37" s="17" customFormat="1" thickBot="1">
      <c r="A14" s="68" t="s">
        <v>2</v>
      </c>
      <c r="B14" s="69">
        <f t="shared" ref="B14:R14" si="15">SUM(B4:B13)</f>
        <v>10548</v>
      </c>
      <c r="C14" s="70">
        <f t="shared" si="15"/>
        <v>500</v>
      </c>
      <c r="D14" s="70">
        <f t="shared" si="15"/>
        <v>9768</v>
      </c>
      <c r="E14" s="71">
        <f t="shared" si="15"/>
        <v>10861.399999999998</v>
      </c>
      <c r="F14" s="69">
        <f t="shared" si="15"/>
        <v>17116.979456945384</v>
      </c>
      <c r="G14" s="70">
        <f t="shared" si="15"/>
        <v>7879.3516183000002</v>
      </c>
      <c r="H14" s="70">
        <f t="shared" si="15"/>
        <v>5750.7078386100002</v>
      </c>
      <c r="I14" s="71">
        <f t="shared" si="15"/>
        <v>3486.9199999999996</v>
      </c>
      <c r="J14" s="72">
        <f t="shared" si="15"/>
        <v>17683.399999999998</v>
      </c>
      <c r="K14" s="69">
        <f t="shared" si="15"/>
        <v>7302</v>
      </c>
      <c r="L14" s="70">
        <f t="shared" si="15"/>
        <v>7516</v>
      </c>
      <c r="M14" s="70">
        <f t="shared" si="15"/>
        <v>9154</v>
      </c>
      <c r="N14" s="71">
        <f t="shared" si="15"/>
        <v>9155</v>
      </c>
      <c r="O14" s="69">
        <f t="shared" si="15"/>
        <v>3029.66366526</v>
      </c>
      <c r="P14" s="70">
        <f t="shared" si="15"/>
        <v>141.62907878999999</v>
      </c>
      <c r="Q14" s="70">
        <f t="shared" si="15"/>
        <v>2410.9145864699999</v>
      </c>
      <c r="R14" s="71">
        <f t="shared" si="15"/>
        <v>477.11999999999995</v>
      </c>
      <c r="S14" s="13"/>
      <c r="T14" s="81">
        <f>SUM(T4:T13)</f>
        <v>20146.643122205383</v>
      </c>
      <c r="U14" s="86">
        <f>SUM(U4:U13)</f>
        <v>559.32203389830511</v>
      </c>
      <c r="V14" s="643">
        <f>SUM(V4:V13)</f>
        <v>2252.5514124293786</v>
      </c>
      <c r="W14" s="89">
        <f>SUM(W4:W13)</f>
        <v>0</v>
      </c>
      <c r="X14" s="95"/>
      <c r="Y14" s="96"/>
      <c r="Z14" s="96"/>
      <c r="AA14" s="97">
        <f t="shared" ref="AA14:AK14" si="16">SUM(AA4:AA13)</f>
        <v>8020.980697089999</v>
      </c>
      <c r="AB14" s="97">
        <f t="shared" si="16"/>
        <v>9466.8034046101948</v>
      </c>
      <c r="AC14" s="97">
        <f t="shared" si="16"/>
        <v>5231.8736094910582</v>
      </c>
      <c r="AD14" s="438">
        <f t="shared" si="16"/>
        <v>2811.8734463276837</v>
      </c>
      <c r="AE14" s="116">
        <f t="shared" si="16"/>
        <v>0.10211656213356736</v>
      </c>
      <c r="AF14" s="117">
        <f t="shared" si="16"/>
        <v>0.1230913648362062</v>
      </c>
      <c r="AG14" s="117">
        <f t="shared" si="16"/>
        <v>0.19832273063815326</v>
      </c>
      <c r="AH14" s="118">
        <f t="shared" si="16"/>
        <v>9.7963460947209341E-2</v>
      </c>
      <c r="AI14" s="839">
        <f t="shared" si="16"/>
        <v>0.12143247153217049</v>
      </c>
      <c r="AJ14" s="421">
        <f t="shared" si="16"/>
        <v>0.1109120886032253</v>
      </c>
      <c r="AK14" s="422">
        <f t="shared" si="16"/>
        <v>0.10556086315496883</v>
      </c>
    </row>
    <row r="15" spans="1:37" s="17" customFormat="1" ht="16.5" thickBot="1">
      <c r="A15" s="73" t="s">
        <v>320</v>
      </c>
      <c r="B15" s="74">
        <v>117566</v>
      </c>
      <c r="C15" s="75">
        <v>3273</v>
      </c>
      <c r="D15" s="75">
        <v>97668</v>
      </c>
      <c r="E15" s="76">
        <v>102892.29999999999</v>
      </c>
      <c r="F15" s="74">
        <v>150289.1305574342</v>
      </c>
      <c r="G15" s="75">
        <v>74858.843530271522</v>
      </c>
      <c r="H15" s="75">
        <v>55687.06186922262</v>
      </c>
      <c r="I15" s="76">
        <v>19743.225157940102</v>
      </c>
      <c r="J15" s="73">
        <v>159436.1825</v>
      </c>
      <c r="K15" s="74">
        <v>23802</v>
      </c>
      <c r="L15" s="75">
        <v>26682</v>
      </c>
      <c r="M15" s="75">
        <v>89311</v>
      </c>
      <c r="N15" s="76">
        <v>89587</v>
      </c>
      <c r="O15" s="77">
        <v>29052.087604057193</v>
      </c>
      <c r="P15" s="78">
        <v>3688.4609373293642</v>
      </c>
      <c r="Q15" s="78">
        <v>20742.955523870693</v>
      </c>
      <c r="R15" s="79">
        <v>4620.6711428571425</v>
      </c>
      <c r="S15" s="13"/>
      <c r="T15" s="98"/>
      <c r="U15" s="99"/>
      <c r="V15" s="100"/>
      <c r="AA15" s="101">
        <v>78547.304467600887</v>
      </c>
      <c r="AB15" s="101">
        <v>77194.057641332867</v>
      </c>
      <c r="AC15" s="101">
        <v>26575.119662355704</v>
      </c>
      <c r="AD15" s="102">
        <v>28703.288135593219</v>
      </c>
      <c r="AE15" s="5"/>
      <c r="AF15" s="5"/>
      <c r="AG15" s="5"/>
      <c r="AH15" s="5"/>
      <c r="AI15" s="5"/>
      <c r="AJ15" s="5"/>
      <c r="AK15" s="5"/>
    </row>
    <row r="16" spans="1:37" ht="16.5" thickBot="1"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13"/>
      <c r="Q16" s="13"/>
      <c r="R16" s="13"/>
      <c r="S16" s="13"/>
      <c r="T16" s="16"/>
      <c r="U16" s="2"/>
      <c r="V16" s="2"/>
      <c r="W16" s="2"/>
      <c r="X16" s="2"/>
      <c r="Y16" s="2"/>
      <c r="Z16" s="2"/>
      <c r="AA16" s="101">
        <v>1</v>
      </c>
      <c r="AB16" s="101">
        <f>AB3/9362.42808059672</f>
        <v>1.0111483178417979</v>
      </c>
      <c r="AC16" s="101">
        <f>AC3/5367.0613162046</f>
        <v>0.97481159637483272</v>
      </c>
      <c r="AD16" s="102">
        <v>1</v>
      </c>
      <c r="AE16" s="1069">
        <v>1</v>
      </c>
      <c r="AF16" s="1069">
        <f>AF3/0.12263642686845</f>
        <v>1.0037096479355572</v>
      </c>
      <c r="AG16" s="1069">
        <f>AG3/0.196871121408425</f>
        <v>1.0073733984920854</v>
      </c>
      <c r="AH16" s="1069">
        <v>1</v>
      </c>
    </row>
    <row r="17" spans="1:3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AB17" s="1242"/>
      <c r="AC17" s="1242"/>
      <c r="AF17" s="1070"/>
      <c r="AG17" s="1070"/>
      <c r="AH17" s="1070"/>
    </row>
    <row r="18" spans="1:37" ht="16.5" thickBot="1">
      <c r="A18" s="1204" t="s">
        <v>406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AD18" s="5" t="s">
        <v>207</v>
      </c>
    </row>
    <row r="19" spans="1:37">
      <c r="A19" s="406" t="s">
        <v>2</v>
      </c>
      <c r="B19" s="261">
        <f t="shared" ref="B19:R19" si="17">B3-B34</f>
        <v>-137</v>
      </c>
      <c r="C19" s="262">
        <f t="shared" si="17"/>
        <v>-8</v>
      </c>
      <c r="D19" s="262">
        <f t="shared" si="17"/>
        <v>-165</v>
      </c>
      <c r="E19" s="407">
        <f t="shared" si="17"/>
        <v>62.500000000001819</v>
      </c>
      <c r="F19" s="261">
        <f t="shared" si="17"/>
        <v>213.91275308443073</v>
      </c>
      <c r="G19" s="262">
        <f t="shared" si="17"/>
        <v>28.319053852696015</v>
      </c>
      <c r="H19" s="262">
        <f t="shared" si="17"/>
        <v>224.79169923172412</v>
      </c>
      <c r="I19" s="407">
        <f t="shared" si="17"/>
        <v>-39.198000000001684</v>
      </c>
      <c r="J19" s="408">
        <f t="shared" si="17"/>
        <v>-18.866499999989173</v>
      </c>
      <c r="K19" s="261">
        <f t="shared" si="17"/>
        <v>637</v>
      </c>
      <c r="L19" s="262">
        <f t="shared" si="17"/>
        <v>697</v>
      </c>
      <c r="M19" s="262">
        <f t="shared" si="17"/>
        <v>31</v>
      </c>
      <c r="N19" s="407">
        <f t="shared" si="17"/>
        <v>27</v>
      </c>
      <c r="O19" s="261">
        <f t="shared" si="17"/>
        <v>209.76108581092376</v>
      </c>
      <c r="P19" s="262">
        <f t="shared" si="17"/>
        <v>25.319163240386544</v>
      </c>
      <c r="Q19" s="262">
        <f t="shared" si="17"/>
        <v>82.201922570539409</v>
      </c>
      <c r="R19" s="407">
        <f t="shared" si="17"/>
        <v>102.24000000000001</v>
      </c>
      <c r="S19" s="13"/>
      <c r="T19" s="415">
        <f t="shared" ref="T19:V29" si="18">T3-T34</f>
        <v>423.64312212274308</v>
      </c>
      <c r="U19" s="416">
        <f t="shared" si="18"/>
        <v>0</v>
      </c>
      <c r="V19" s="417">
        <f t="shared" si="18"/>
        <v>-20.433898305083858</v>
      </c>
      <c r="W19" s="418" t="s">
        <v>16</v>
      </c>
      <c r="X19" s="90">
        <f t="shared" ref="X19:AH19" si="19">X3-X34</f>
        <v>0</v>
      </c>
      <c r="Y19" s="91">
        <f t="shared" si="19"/>
        <v>2.5313820731902359E-2</v>
      </c>
      <c r="Z19" s="91">
        <f t="shared" si="19"/>
        <v>5.062764146380494E-2</v>
      </c>
      <c r="AA19" s="92">
        <f t="shared" si="19"/>
        <v>53.980696857694056</v>
      </c>
      <c r="AB19" s="93">
        <f t="shared" si="19"/>
        <v>554.80340461018568</v>
      </c>
      <c r="AC19" s="93">
        <f t="shared" si="19"/>
        <v>280.87360949101731</v>
      </c>
      <c r="AD19" s="93">
        <f t="shared" si="19"/>
        <v>15.873446327683268</v>
      </c>
      <c r="AE19" s="442">
        <f t="shared" si="19"/>
        <v>-2.5384334544191478E-3</v>
      </c>
      <c r="AF19" s="443">
        <f t="shared" si="19"/>
        <v>-2.0564941597723957E-3</v>
      </c>
      <c r="AG19" s="443">
        <f t="shared" si="19"/>
        <v>7.8113161955092603E-3</v>
      </c>
      <c r="AH19" s="444">
        <f t="shared" si="19"/>
        <v>1.306735859801636E-3</v>
      </c>
      <c r="AI19" s="440">
        <f t="shared" ref="AI19:AK29" si="20">AI3-AI34</f>
        <v>-7.517461610840187E-4</v>
      </c>
      <c r="AJ19" s="419">
        <f t="shared" si="20"/>
        <v>-9.472286668665425E-4</v>
      </c>
      <c r="AK19" s="420">
        <f t="shared" si="20"/>
        <v>1.5678968771599411E-3</v>
      </c>
    </row>
    <row r="20" spans="1:37">
      <c r="A20" s="384" t="s">
        <v>0</v>
      </c>
      <c r="B20" s="409">
        <f t="shared" ref="B20:R20" si="21">B4-B35</f>
        <v>103</v>
      </c>
      <c r="C20" s="410">
        <f t="shared" si="21"/>
        <v>-2</v>
      </c>
      <c r="D20" s="410">
        <f t="shared" si="21"/>
        <v>103</v>
      </c>
      <c r="E20" s="411">
        <f t="shared" si="21"/>
        <v>82.399999999999636</v>
      </c>
      <c r="F20" s="409">
        <f t="shared" si="21"/>
        <v>158.94456050750296</v>
      </c>
      <c r="G20" s="410">
        <f t="shared" si="21"/>
        <v>132.40951699999982</v>
      </c>
      <c r="H20" s="410">
        <f t="shared" si="21"/>
        <v>26.535044400000061</v>
      </c>
      <c r="I20" s="411">
        <f t="shared" si="21"/>
        <v>0</v>
      </c>
      <c r="J20" s="412">
        <f t="shared" si="21"/>
        <v>120.98900000000049</v>
      </c>
      <c r="K20" s="409">
        <f t="shared" si="21"/>
        <v>181</v>
      </c>
      <c r="L20" s="410">
        <f t="shared" si="21"/>
        <v>204</v>
      </c>
      <c r="M20" s="410">
        <f t="shared" si="21"/>
        <v>132</v>
      </c>
      <c r="N20" s="411">
        <f t="shared" si="21"/>
        <v>132</v>
      </c>
      <c r="O20" s="409">
        <f t="shared" si="21"/>
        <v>7.8834248800000069</v>
      </c>
      <c r="P20" s="410">
        <f t="shared" si="21"/>
        <v>2.7635494799999982</v>
      </c>
      <c r="Q20" s="410">
        <f t="shared" si="21"/>
        <v>-3.4001245999999696</v>
      </c>
      <c r="R20" s="411">
        <f t="shared" si="21"/>
        <v>8.519999999999996</v>
      </c>
      <c r="S20" s="13"/>
      <c r="T20" s="80">
        <f t="shared" si="18"/>
        <v>166.82798538750285</v>
      </c>
      <c r="U20" s="84">
        <f t="shared" si="18"/>
        <v>0</v>
      </c>
      <c r="V20" s="85">
        <f t="shared" si="18"/>
        <v>6.0313465025593587</v>
      </c>
      <c r="W20" s="88" t="s">
        <v>60</v>
      </c>
      <c r="X20" s="94">
        <f t="shared" ref="X20:AH20" si="22">X4-X35</f>
        <v>0</v>
      </c>
      <c r="Y20" s="18">
        <f t="shared" si="22"/>
        <v>8.8339861404358899E-2</v>
      </c>
      <c r="Z20" s="18">
        <f t="shared" si="22"/>
        <v>0.1766797228087178</v>
      </c>
      <c r="AA20" s="36">
        <f t="shared" si="22"/>
        <v>135.17306647999976</v>
      </c>
      <c r="AB20" s="37">
        <f t="shared" si="22"/>
        <v>156.75095925919027</v>
      </c>
      <c r="AC20" s="37">
        <f t="shared" si="22"/>
        <v>130.28217389661154</v>
      </c>
      <c r="AD20" s="37">
        <f t="shared" si="22"/>
        <v>6.0313465025593587</v>
      </c>
      <c r="AE20" s="445">
        <f t="shared" si="22"/>
        <v>1.0814376414553691E-3</v>
      </c>
      <c r="AF20" s="439">
        <f t="shared" si="22"/>
        <v>3.5162192842744244E-4</v>
      </c>
      <c r="AG20" s="439">
        <f t="shared" si="22"/>
        <v>4.6944412613416572E-3</v>
      </c>
      <c r="AH20" s="446">
        <f t="shared" si="22"/>
        <v>5.6151072939610372E-4</v>
      </c>
      <c r="AI20" s="114">
        <f t="shared" si="20"/>
        <v>1.1853621157175941E-3</v>
      </c>
      <c r="AJ20" s="38">
        <f t="shared" si="20"/>
        <v>6.0196049978195748E-4</v>
      </c>
      <c r="AK20" s="39">
        <f t="shared" si="20"/>
        <v>9.8761360621555869E-4</v>
      </c>
    </row>
    <row r="21" spans="1:37">
      <c r="A21" s="384" t="s">
        <v>1</v>
      </c>
      <c r="B21" s="409">
        <f t="shared" ref="B21:R21" si="23">B5-B36</f>
        <v>9</v>
      </c>
      <c r="C21" s="410">
        <f t="shared" si="23"/>
        <v>0</v>
      </c>
      <c r="D21" s="410">
        <f t="shared" si="23"/>
        <v>9</v>
      </c>
      <c r="E21" s="411">
        <f t="shared" si="23"/>
        <v>30.399999999999864</v>
      </c>
      <c r="F21" s="409">
        <f t="shared" si="23"/>
        <v>34.787774680297389</v>
      </c>
      <c r="G21" s="410">
        <f t="shared" si="23"/>
        <v>-16.462862200000018</v>
      </c>
      <c r="H21" s="410">
        <f t="shared" si="23"/>
        <v>44.860636899999975</v>
      </c>
      <c r="I21" s="411">
        <f t="shared" si="23"/>
        <v>6.3899999999999864</v>
      </c>
      <c r="J21" s="412">
        <f t="shared" si="23"/>
        <v>46.942000000000235</v>
      </c>
      <c r="K21" s="409">
        <f t="shared" si="23"/>
        <v>24</v>
      </c>
      <c r="L21" s="410">
        <f t="shared" si="23"/>
        <v>30</v>
      </c>
      <c r="M21" s="410">
        <f t="shared" si="23"/>
        <v>24</v>
      </c>
      <c r="N21" s="411">
        <f t="shared" si="23"/>
        <v>24</v>
      </c>
      <c r="O21" s="409">
        <f t="shared" si="23"/>
        <v>-63.405427299999985</v>
      </c>
      <c r="P21" s="410">
        <f t="shared" si="23"/>
        <v>5.476</v>
      </c>
      <c r="Q21" s="410">
        <f t="shared" si="23"/>
        <v>-77.401427299999995</v>
      </c>
      <c r="R21" s="411">
        <f t="shared" si="23"/>
        <v>8.5200000000000031</v>
      </c>
      <c r="S21" s="13"/>
      <c r="T21" s="80">
        <f t="shared" si="18"/>
        <v>-28.61765261970254</v>
      </c>
      <c r="U21" s="84">
        <f t="shared" si="18"/>
        <v>0</v>
      </c>
      <c r="V21" s="85">
        <f t="shared" si="18"/>
        <v>-8.3873334623521316</v>
      </c>
      <c r="W21" s="88" t="s">
        <v>61</v>
      </c>
      <c r="X21" s="94">
        <f t="shared" ref="X21:AD21" si="24">X5-X36</f>
        <v>0</v>
      </c>
      <c r="Y21" s="18">
        <f t="shared" si="24"/>
        <v>4.5306621623037557E-2</v>
      </c>
      <c r="Z21" s="18">
        <f t="shared" si="24"/>
        <v>9.0613243246075337E-2</v>
      </c>
      <c r="AA21" s="36">
        <f t="shared" si="24"/>
        <v>-10.986862200000019</v>
      </c>
      <c r="AB21" s="37">
        <f t="shared" si="24"/>
        <v>7.1008138365186824E-2</v>
      </c>
      <c r="AC21" s="37">
        <f t="shared" si="24"/>
        <v>37.867739924603768</v>
      </c>
      <c r="AD21" s="37">
        <f t="shared" si="24"/>
        <v>-8.3873334623521316</v>
      </c>
      <c r="AE21" s="445">
        <f t="shared" ref="AE21:AH21" si="25">AE5-AE36</f>
        <v>-3.5471016351108081E-4</v>
      </c>
      <c r="AF21" s="439">
        <f t="shared" si="25"/>
        <v>-8.1000188958334218E-4</v>
      </c>
      <c r="AG21" s="439">
        <f t="shared" si="25"/>
        <v>1.3544809318505446E-3</v>
      </c>
      <c r="AH21" s="446">
        <f t="shared" si="25"/>
        <v>-1.1843270929336527E-4</v>
      </c>
      <c r="AI21" s="114">
        <f t="shared" si="20"/>
        <v>-3.0366608039517594E-4</v>
      </c>
      <c r="AJ21" s="38">
        <f t="shared" si="20"/>
        <v>2.3508711855502705E-4</v>
      </c>
      <c r="AK21" s="39">
        <f t="shared" si="20"/>
        <v>3.6618049836792919E-4</v>
      </c>
    </row>
    <row r="22" spans="1:37">
      <c r="A22" s="384" t="s">
        <v>3</v>
      </c>
      <c r="B22" s="409">
        <f t="shared" ref="B22:R22" si="26">B6-B37</f>
        <v>-119</v>
      </c>
      <c r="C22" s="410">
        <f t="shared" si="26"/>
        <v>4</v>
      </c>
      <c r="D22" s="410">
        <f t="shared" si="26"/>
        <v>-126</v>
      </c>
      <c r="E22" s="411">
        <f t="shared" si="26"/>
        <v>85.300000000000182</v>
      </c>
      <c r="F22" s="409">
        <f t="shared" si="26"/>
        <v>174.39517313943588</v>
      </c>
      <c r="G22" s="410">
        <f t="shared" si="26"/>
        <v>-103.93341200000009</v>
      </c>
      <c r="H22" s="410">
        <f t="shared" si="26"/>
        <v>244.24858500000005</v>
      </c>
      <c r="I22" s="411">
        <f t="shared" si="26"/>
        <v>34.079999999999927</v>
      </c>
      <c r="J22" s="412">
        <f t="shared" si="26"/>
        <v>136.64400000000114</v>
      </c>
      <c r="K22" s="409">
        <f t="shared" si="26"/>
        <v>99</v>
      </c>
      <c r="L22" s="410">
        <f t="shared" si="26"/>
        <v>134</v>
      </c>
      <c r="M22" s="410">
        <f t="shared" si="26"/>
        <v>-53</v>
      </c>
      <c r="N22" s="411">
        <f t="shared" si="26"/>
        <v>-53</v>
      </c>
      <c r="O22" s="409">
        <f t="shared" si="26"/>
        <v>70.522411390000002</v>
      </c>
      <c r="P22" s="410">
        <f t="shared" si="26"/>
        <v>12.613071790000003</v>
      </c>
      <c r="Q22" s="410">
        <f t="shared" si="26"/>
        <v>40.869339599999989</v>
      </c>
      <c r="R22" s="411">
        <f t="shared" si="26"/>
        <v>17.04</v>
      </c>
      <c r="S22" s="13"/>
      <c r="T22" s="80">
        <f t="shared" si="18"/>
        <v>244.91758452943577</v>
      </c>
      <c r="U22" s="84">
        <f t="shared" si="18"/>
        <v>0</v>
      </c>
      <c r="V22" s="85">
        <f t="shared" si="18"/>
        <v>14.142906518232564</v>
      </c>
      <c r="W22" s="88" t="s">
        <v>57</v>
      </c>
      <c r="X22" s="94">
        <f t="shared" ref="X22:AH22" si="27">X6-X37</f>
        <v>0</v>
      </c>
      <c r="Y22" s="18">
        <f t="shared" si="27"/>
        <v>3.8894431370679605E-3</v>
      </c>
      <c r="Z22" s="18">
        <f t="shared" si="27"/>
        <v>7.778886274135699E-3</v>
      </c>
      <c r="AA22" s="36">
        <f t="shared" si="27"/>
        <v>-91.32034021000004</v>
      </c>
      <c r="AB22" s="37">
        <f t="shared" si="27"/>
        <v>425.45371587109912</v>
      </c>
      <c r="AC22" s="37">
        <f t="shared" si="27"/>
        <v>64.958283710657724</v>
      </c>
      <c r="AD22" s="37">
        <f t="shared" si="27"/>
        <v>14.142906518232621</v>
      </c>
      <c r="AE22" s="445">
        <f t="shared" si="27"/>
        <v>-1.8881528355909824E-3</v>
      </c>
      <c r="AF22" s="439">
        <f t="shared" si="27"/>
        <v>3.2715965994836657E-3</v>
      </c>
      <c r="AG22" s="439">
        <f t="shared" si="27"/>
        <v>2.2374710057919411E-3</v>
      </c>
      <c r="AH22" s="446">
        <f t="shared" si="27"/>
        <v>8.5891159433486644E-4</v>
      </c>
      <c r="AI22" s="114">
        <f t="shared" si="20"/>
        <v>8.6060069055745106E-4</v>
      </c>
      <c r="AJ22" s="38">
        <f t="shared" si="20"/>
        <v>6.9193891511965325E-4</v>
      </c>
      <c r="AK22" s="39">
        <f t="shared" si="20"/>
        <v>1.0296732222780484E-3</v>
      </c>
    </row>
    <row r="23" spans="1:37">
      <c r="A23" s="384" t="s">
        <v>5</v>
      </c>
      <c r="B23" s="409">
        <f t="shared" ref="B23:R23" si="28">B7-B38</f>
        <v>-48</v>
      </c>
      <c r="C23" s="410">
        <f t="shared" si="28"/>
        <v>-2</v>
      </c>
      <c r="D23" s="410">
        <f t="shared" si="28"/>
        <v>-62</v>
      </c>
      <c r="E23" s="411">
        <f t="shared" si="28"/>
        <v>-89</v>
      </c>
      <c r="F23" s="409">
        <f t="shared" si="28"/>
        <v>-184.11588276212842</v>
      </c>
      <c r="G23" s="410">
        <f t="shared" si="28"/>
        <v>-54.754834799999912</v>
      </c>
      <c r="H23" s="410">
        <f t="shared" si="28"/>
        <v>-117.43304799999999</v>
      </c>
      <c r="I23" s="411">
        <f t="shared" si="28"/>
        <v>-11.927999999999997</v>
      </c>
      <c r="J23" s="412">
        <f t="shared" si="28"/>
        <v>-228.10850000000028</v>
      </c>
      <c r="K23" s="409">
        <f t="shared" si="28"/>
        <v>-3</v>
      </c>
      <c r="L23" s="410">
        <f t="shared" si="28"/>
        <v>0</v>
      </c>
      <c r="M23" s="410">
        <f t="shared" si="28"/>
        <v>-59</v>
      </c>
      <c r="N23" s="411">
        <f t="shared" si="28"/>
        <v>-59</v>
      </c>
      <c r="O23" s="409">
        <f t="shared" si="28"/>
        <v>115.26988731000006</v>
      </c>
      <c r="P23" s="410">
        <f t="shared" si="28"/>
        <v>2.7994107100000001</v>
      </c>
      <c r="Q23" s="410">
        <f t="shared" si="28"/>
        <v>61.350476600000036</v>
      </c>
      <c r="R23" s="411">
        <f t="shared" si="28"/>
        <v>51.120000000000005</v>
      </c>
      <c r="S23" s="13"/>
      <c r="T23" s="80">
        <f t="shared" si="18"/>
        <v>-68.845995452128136</v>
      </c>
      <c r="U23" s="84">
        <f t="shared" si="18"/>
        <v>0</v>
      </c>
      <c r="V23" s="85">
        <f t="shared" si="18"/>
        <v>-19.744415798913849</v>
      </c>
      <c r="W23" s="88" t="s">
        <v>58</v>
      </c>
      <c r="X23" s="94">
        <f t="shared" ref="X23:AH23" si="29">X7-X38</f>
        <v>0</v>
      </c>
      <c r="Y23" s="18">
        <f t="shared" si="29"/>
        <v>2.4489183068012288E-2</v>
      </c>
      <c r="Z23" s="18">
        <f t="shared" si="29"/>
        <v>4.8978366136024798E-2</v>
      </c>
      <c r="AA23" s="36">
        <f t="shared" si="29"/>
        <v>-51.955424089999951</v>
      </c>
      <c r="AB23" s="37">
        <f t="shared" si="29"/>
        <v>-14.090148536108018</v>
      </c>
      <c r="AC23" s="37">
        <f t="shared" si="29"/>
        <v>68.094912984906159</v>
      </c>
      <c r="AD23" s="37">
        <f t="shared" si="29"/>
        <v>-19.744415798913849</v>
      </c>
      <c r="AE23" s="445">
        <f t="shared" si="29"/>
        <v>-1.0653451530903985E-3</v>
      </c>
      <c r="AF23" s="439">
        <f t="shared" si="29"/>
        <v>-1.9560008085544901E-3</v>
      </c>
      <c r="AG23" s="439">
        <f t="shared" si="29"/>
        <v>2.2877461327498044E-3</v>
      </c>
      <c r="AH23" s="446">
        <f t="shared" si="29"/>
        <v>-3.5022088423737607E-4</v>
      </c>
      <c r="AI23" s="114">
        <f t="shared" si="20"/>
        <v>-9.4100230231547802E-4</v>
      </c>
      <c r="AJ23" s="38">
        <f t="shared" si="20"/>
        <v>-1.572988992952315E-3</v>
      </c>
      <c r="AK23" s="39">
        <f t="shared" si="20"/>
        <v>-7.2393049520255021E-4</v>
      </c>
    </row>
    <row r="24" spans="1:37">
      <c r="A24" s="384" t="s">
        <v>6</v>
      </c>
      <c r="B24" s="409">
        <f t="shared" ref="B24:R24" si="30">B8-B39</f>
        <v>-14</v>
      </c>
      <c r="C24" s="410">
        <f t="shared" si="30"/>
        <v>-5</v>
      </c>
      <c r="D24" s="410">
        <f t="shared" si="30"/>
        <v>-24</v>
      </c>
      <c r="E24" s="411">
        <f t="shared" si="30"/>
        <v>-30.799999999999955</v>
      </c>
      <c r="F24" s="409">
        <f t="shared" si="30"/>
        <v>-77.756738196140986</v>
      </c>
      <c r="G24" s="410">
        <f t="shared" si="30"/>
        <v>33.417533132530025</v>
      </c>
      <c r="H24" s="410">
        <f t="shared" si="30"/>
        <v>-64.454271299999959</v>
      </c>
      <c r="I24" s="411">
        <f t="shared" si="30"/>
        <v>-46.720000000000027</v>
      </c>
      <c r="J24" s="412">
        <f t="shared" si="30"/>
        <v>-43.717000000000098</v>
      </c>
      <c r="K24" s="409">
        <f t="shared" si="30"/>
        <v>0</v>
      </c>
      <c r="L24" s="410">
        <f t="shared" si="30"/>
        <v>-25</v>
      </c>
      <c r="M24" s="410">
        <f t="shared" si="30"/>
        <v>-28</v>
      </c>
      <c r="N24" s="411">
        <f t="shared" si="30"/>
        <v>-28</v>
      </c>
      <c r="O24" s="409">
        <f t="shared" si="30"/>
        <v>-6.4903762499999971</v>
      </c>
      <c r="P24" s="410">
        <f t="shared" si="30"/>
        <v>-2.6208028499999987</v>
      </c>
      <c r="Q24" s="410">
        <f t="shared" si="30"/>
        <v>-3.8695734000000073</v>
      </c>
      <c r="R24" s="411">
        <f t="shared" si="30"/>
        <v>0</v>
      </c>
      <c r="S24" s="13"/>
      <c r="T24" s="80">
        <f t="shared" si="18"/>
        <v>-84.24711444614104</v>
      </c>
      <c r="U24" s="84">
        <f t="shared" si="18"/>
        <v>0</v>
      </c>
      <c r="V24" s="85">
        <f t="shared" si="18"/>
        <v>-16.265417291216181</v>
      </c>
      <c r="W24" s="88" t="s">
        <v>56</v>
      </c>
      <c r="X24" s="94">
        <f t="shared" ref="X24:AH24" si="31">X8-X39</f>
        <v>0</v>
      </c>
      <c r="Y24" s="18">
        <f t="shared" si="31"/>
        <v>-2.5871892655129125E-2</v>
      </c>
      <c r="Z24" s="18">
        <f t="shared" si="31"/>
        <v>-5.1743785310258361E-2</v>
      </c>
      <c r="AA24" s="36">
        <f t="shared" si="31"/>
        <v>30.796730282530007</v>
      </c>
      <c r="AB24" s="37">
        <f t="shared" si="31"/>
        <v>-74.790677708847511</v>
      </c>
      <c r="AC24" s="37">
        <f t="shared" si="31"/>
        <v>-54.770158882173888</v>
      </c>
      <c r="AD24" s="37">
        <f t="shared" si="31"/>
        <v>-16.265417291216181</v>
      </c>
      <c r="AE24" s="445">
        <f t="shared" si="31"/>
        <v>8.8854438984320439E-6</v>
      </c>
      <c r="AF24" s="439">
        <f t="shared" si="31"/>
        <v>-1.8118778729921906E-3</v>
      </c>
      <c r="AG24" s="439">
        <f t="shared" si="31"/>
        <v>-2.1207622414169637E-3</v>
      </c>
      <c r="AH24" s="446">
        <f t="shared" si="31"/>
        <v>-3.532787521904994E-4</v>
      </c>
      <c r="AI24" s="114">
        <f t="shared" si="20"/>
        <v>-9.8610263690744777E-4</v>
      </c>
      <c r="AJ24" s="38">
        <f t="shared" si="20"/>
        <v>-3.6106047394733783E-4</v>
      </c>
      <c r="AK24" s="39">
        <f t="shared" si="20"/>
        <v>-2.0854219959992766E-4</v>
      </c>
    </row>
    <row r="25" spans="1:37">
      <c r="A25" s="384" t="s">
        <v>4</v>
      </c>
      <c r="B25" s="409">
        <f t="shared" ref="B25:R25" si="32">B9-B40</f>
        <v>-85</v>
      </c>
      <c r="C25" s="410">
        <f t="shared" si="32"/>
        <v>-6</v>
      </c>
      <c r="D25" s="410">
        <f t="shared" si="32"/>
        <v>-78</v>
      </c>
      <c r="E25" s="411">
        <f t="shared" si="32"/>
        <v>-37.499999999999773</v>
      </c>
      <c r="F25" s="409">
        <f t="shared" si="32"/>
        <v>72.891839309841089</v>
      </c>
      <c r="G25" s="410">
        <f t="shared" si="32"/>
        <v>-21.633272999999917</v>
      </c>
      <c r="H25" s="410">
        <f t="shared" si="32"/>
        <v>132.86511299999995</v>
      </c>
      <c r="I25" s="411">
        <f t="shared" si="32"/>
        <v>-38.339999999999975</v>
      </c>
      <c r="J25" s="412">
        <f t="shared" si="32"/>
        <v>-67.200000000000728</v>
      </c>
      <c r="K25" s="409">
        <f t="shared" si="32"/>
        <v>351</v>
      </c>
      <c r="L25" s="410">
        <f t="shared" si="32"/>
        <v>322</v>
      </c>
      <c r="M25" s="410">
        <f t="shared" si="32"/>
        <v>-19</v>
      </c>
      <c r="N25" s="411">
        <f t="shared" si="32"/>
        <v>-19</v>
      </c>
      <c r="O25" s="409">
        <f t="shared" si="32"/>
        <v>35.51056052000007</v>
      </c>
      <c r="P25" s="410">
        <f t="shared" si="32"/>
        <v>-0.89957838000000123</v>
      </c>
      <c r="Q25" s="410">
        <f t="shared" si="32"/>
        <v>36.410138900000049</v>
      </c>
      <c r="R25" s="411">
        <f t="shared" si="32"/>
        <v>0</v>
      </c>
      <c r="S25" s="13"/>
      <c r="T25" s="80">
        <f t="shared" si="18"/>
        <v>108.40239982984122</v>
      </c>
      <c r="U25" s="84">
        <f t="shared" si="18"/>
        <v>0</v>
      </c>
      <c r="V25" s="85">
        <f t="shared" si="18"/>
        <v>2.1044956970243902</v>
      </c>
      <c r="W25" s="88" t="s">
        <v>62</v>
      </c>
      <c r="X25" s="94">
        <f t="shared" ref="X25:AH25" si="33">X9-X40</f>
        <v>0</v>
      </c>
      <c r="Y25" s="18">
        <f t="shared" si="33"/>
        <v>2.2015012564036152E-3</v>
      </c>
      <c r="Z25" s="18">
        <f t="shared" si="33"/>
        <v>4.4030025128071193E-3</v>
      </c>
      <c r="AA25" s="36">
        <f t="shared" si="33"/>
        <v>-22.532851380000011</v>
      </c>
      <c r="AB25" s="37">
        <f t="shared" si="33"/>
        <v>188.5763080258414</v>
      </c>
      <c r="AC25" s="37">
        <f t="shared" si="33"/>
        <v>-46.059740499196153</v>
      </c>
      <c r="AD25" s="37">
        <f t="shared" si="33"/>
        <v>2.1044956970243902</v>
      </c>
      <c r="AE25" s="445">
        <f t="shared" si="33"/>
        <v>-7.1078088405077296E-4</v>
      </c>
      <c r="AF25" s="439">
        <f t="shared" si="33"/>
        <v>8.5233283000900675E-4</v>
      </c>
      <c r="AG25" s="439">
        <f t="shared" si="33"/>
        <v>-1.8377655512011419E-3</v>
      </c>
      <c r="AH25" s="446">
        <f t="shared" si="33"/>
        <v>3.6244870366103354E-4</v>
      </c>
      <c r="AI25" s="114">
        <f t="shared" si="20"/>
        <v>-1.4174779573640495E-4</v>
      </c>
      <c r="AJ25" s="38">
        <f t="shared" si="20"/>
        <v>-5.4544947126004134E-4</v>
      </c>
      <c r="AK25" s="39">
        <f t="shared" si="20"/>
        <v>-2.1274309934330576E-4</v>
      </c>
    </row>
    <row r="26" spans="1:37">
      <c r="A26" s="384" t="s">
        <v>7</v>
      </c>
      <c r="B26" s="409">
        <f t="shared" ref="B26:R26" si="34">B10-B41</f>
        <v>-13</v>
      </c>
      <c r="C26" s="410">
        <f t="shared" si="34"/>
        <v>3</v>
      </c>
      <c r="D26" s="410">
        <f t="shared" si="34"/>
        <v>-15</v>
      </c>
      <c r="E26" s="411">
        <f t="shared" si="34"/>
        <v>-6.2999999999999545</v>
      </c>
      <c r="F26" s="409">
        <f t="shared" si="34"/>
        <v>12.163926706572511</v>
      </c>
      <c r="G26" s="410">
        <f t="shared" si="34"/>
        <v>39.508386700000074</v>
      </c>
      <c r="H26" s="410">
        <f t="shared" si="34"/>
        <v>-52.904459900000006</v>
      </c>
      <c r="I26" s="411">
        <f t="shared" si="34"/>
        <v>25.560000000000002</v>
      </c>
      <c r="J26" s="412">
        <f t="shared" si="34"/>
        <v>-1.5239999999996598</v>
      </c>
      <c r="K26" s="409">
        <f t="shared" si="34"/>
        <v>-15</v>
      </c>
      <c r="L26" s="410">
        <f t="shared" si="34"/>
        <v>4</v>
      </c>
      <c r="M26" s="410">
        <f t="shared" si="34"/>
        <v>4</v>
      </c>
      <c r="N26" s="411">
        <f t="shared" si="34"/>
        <v>-1</v>
      </c>
      <c r="O26" s="409">
        <f t="shared" si="34"/>
        <v>30.867631159999974</v>
      </c>
      <c r="P26" s="410">
        <f t="shared" si="34"/>
        <v>4.2755124599999981</v>
      </c>
      <c r="Q26" s="410">
        <f t="shared" si="34"/>
        <v>26.592118699999986</v>
      </c>
      <c r="R26" s="411">
        <f t="shared" si="34"/>
        <v>0</v>
      </c>
      <c r="S26" s="13"/>
      <c r="T26" s="80">
        <f t="shared" si="18"/>
        <v>43.031557866572484</v>
      </c>
      <c r="U26" s="84">
        <f t="shared" si="18"/>
        <v>0</v>
      </c>
      <c r="V26" s="85">
        <f t="shared" si="18"/>
        <v>-2.0723304795605202</v>
      </c>
      <c r="W26" s="88" t="s">
        <v>59</v>
      </c>
      <c r="X26" s="94">
        <f t="shared" ref="X26:AH26" si="35">X10-X41</f>
        <v>0</v>
      </c>
      <c r="Y26" s="18">
        <f t="shared" si="35"/>
        <v>-9.5673919992809831E-2</v>
      </c>
      <c r="Z26" s="18">
        <f t="shared" si="35"/>
        <v>-0.19134783998561955</v>
      </c>
      <c r="AA26" s="36">
        <f t="shared" si="35"/>
        <v>43.783899160000146</v>
      </c>
      <c r="AB26" s="37">
        <f t="shared" si="35"/>
        <v>-98.101543395545832</v>
      </c>
      <c r="AC26" s="37">
        <f t="shared" si="35"/>
        <v>-10.819215694533767</v>
      </c>
      <c r="AD26" s="37">
        <f t="shared" si="35"/>
        <v>-2.0723304795604918</v>
      </c>
      <c r="AE26" s="445">
        <f t="shared" si="35"/>
        <v>1.5663724495297571E-4</v>
      </c>
      <c r="AF26" s="439">
        <f t="shared" si="35"/>
        <v>-2.3247139252429699E-3</v>
      </c>
      <c r="AG26" s="439">
        <f t="shared" si="35"/>
        <v>-4.4882911575032294E-4</v>
      </c>
      <c r="AH26" s="446">
        <f t="shared" si="35"/>
        <v>1.4209699619285171E-4</v>
      </c>
      <c r="AI26" s="114">
        <f t="shared" si="20"/>
        <v>-8.788178665341019E-4</v>
      </c>
      <c r="AJ26" s="38">
        <f t="shared" si="20"/>
        <v>-9.2869583417028861E-5</v>
      </c>
      <c r="AK26" s="39">
        <f t="shared" si="20"/>
        <v>4.2725239236913667E-5</v>
      </c>
    </row>
    <row r="27" spans="1:37">
      <c r="A27" s="384" t="s">
        <v>17</v>
      </c>
      <c r="B27" s="409">
        <f t="shared" ref="B27:R27" si="36">B11-B42</f>
        <v>30</v>
      </c>
      <c r="C27" s="410">
        <f t="shared" si="36"/>
        <v>0</v>
      </c>
      <c r="D27" s="410">
        <f t="shared" si="36"/>
        <v>28</v>
      </c>
      <c r="E27" s="411">
        <f t="shared" si="36"/>
        <v>28</v>
      </c>
      <c r="F27" s="409">
        <f t="shared" si="36"/>
        <v>22.602099699040423</v>
      </c>
      <c r="G27" s="410">
        <f t="shared" si="36"/>
        <v>19.768000000000001</v>
      </c>
      <c r="H27" s="410">
        <f t="shared" si="36"/>
        <v>11.074099700704807</v>
      </c>
      <c r="I27" s="411">
        <f t="shared" si="36"/>
        <v>-8.2399999999999949</v>
      </c>
      <c r="J27" s="412">
        <f t="shared" si="36"/>
        <v>17.107999999999976</v>
      </c>
      <c r="K27" s="409">
        <f t="shared" si="36"/>
        <v>0</v>
      </c>
      <c r="L27" s="410">
        <f t="shared" si="36"/>
        <v>28</v>
      </c>
      <c r="M27" s="410">
        <f t="shared" si="36"/>
        <v>30</v>
      </c>
      <c r="N27" s="411">
        <f t="shared" si="36"/>
        <v>31</v>
      </c>
      <c r="O27" s="409">
        <f t="shared" si="36"/>
        <v>19.602974019999991</v>
      </c>
      <c r="P27" s="410">
        <f t="shared" si="36"/>
        <v>0.91200000000000003</v>
      </c>
      <c r="Q27" s="410">
        <f t="shared" si="36"/>
        <v>1.6509740199999996</v>
      </c>
      <c r="R27" s="411">
        <f t="shared" si="36"/>
        <v>17.04</v>
      </c>
      <c r="S27" s="13"/>
      <c r="T27" s="80">
        <f t="shared" si="18"/>
        <v>42.205073719040456</v>
      </c>
      <c r="U27" s="84">
        <f t="shared" si="18"/>
        <v>0</v>
      </c>
      <c r="V27" s="85">
        <f t="shared" si="18"/>
        <v>3.7568500091428234</v>
      </c>
      <c r="W27" s="88" t="s">
        <v>66</v>
      </c>
      <c r="X27" s="94">
        <f t="shared" ref="X27:AH27" si="37">X11-X42</f>
        <v>0</v>
      </c>
      <c r="Y27" s="18">
        <f t="shared" si="37"/>
        <v>0.19728661508638634</v>
      </c>
      <c r="Z27" s="18">
        <f t="shared" si="37"/>
        <v>0.39457323017277279</v>
      </c>
      <c r="AA27" s="36">
        <f t="shared" si="37"/>
        <v>20.679999999999993</v>
      </c>
      <c r="AB27" s="37">
        <f t="shared" si="37"/>
        <v>36.783830766694052</v>
      </c>
      <c r="AC27" s="37">
        <f t="shared" si="37"/>
        <v>43.728959719666179</v>
      </c>
      <c r="AD27" s="37">
        <f t="shared" si="37"/>
        <v>3.7568500091428234</v>
      </c>
      <c r="AE27" s="445">
        <f t="shared" si="37"/>
        <v>2.3359526389485667E-4</v>
      </c>
      <c r="AF27" s="439">
        <f t="shared" si="37"/>
        <v>3.7054897867999951E-4</v>
      </c>
      <c r="AG27" s="439">
        <f t="shared" si="37"/>
        <v>1.6445337721439539E-3</v>
      </c>
      <c r="AH27" s="446">
        <f t="shared" si="37"/>
        <v>2.0370018193805123E-4</v>
      </c>
      <c r="AI27" s="114">
        <f t="shared" si="20"/>
        <v>4.5362771948037465E-4</v>
      </c>
      <c r="AJ27" s="38">
        <f t="shared" si="20"/>
        <v>9.6153321253481363E-5</v>
      </c>
      <c r="AK27" s="39">
        <f t="shared" si="20"/>
        <v>2.8692010520725932E-4</v>
      </c>
    </row>
    <row r="28" spans="1:37">
      <c r="A28" s="396" t="s">
        <v>146</v>
      </c>
      <c r="B28" s="409">
        <f t="shared" ref="B28:R28" si="38">B12-B43</f>
        <v>0</v>
      </c>
      <c r="C28" s="410">
        <f t="shared" si="38"/>
        <v>0</v>
      </c>
      <c r="D28" s="410">
        <f t="shared" si="38"/>
        <v>0</v>
      </c>
      <c r="E28" s="411">
        <f t="shared" si="38"/>
        <v>0</v>
      </c>
      <c r="F28" s="409">
        <f t="shared" si="38"/>
        <v>0</v>
      </c>
      <c r="G28" s="410">
        <f t="shared" si="38"/>
        <v>0</v>
      </c>
      <c r="H28" s="410">
        <f t="shared" si="38"/>
        <v>0</v>
      </c>
      <c r="I28" s="411">
        <f t="shared" si="38"/>
        <v>0</v>
      </c>
      <c r="J28" s="412">
        <f t="shared" si="38"/>
        <v>0</v>
      </c>
      <c r="K28" s="409">
        <f t="shared" si="38"/>
        <v>0</v>
      </c>
      <c r="L28" s="410">
        <f t="shared" si="38"/>
        <v>0</v>
      </c>
      <c r="M28" s="410">
        <f t="shared" si="38"/>
        <v>0</v>
      </c>
      <c r="N28" s="411">
        <f t="shared" si="38"/>
        <v>0</v>
      </c>
      <c r="O28" s="409">
        <f t="shared" si="38"/>
        <v>0</v>
      </c>
      <c r="P28" s="410">
        <f t="shared" si="38"/>
        <v>0</v>
      </c>
      <c r="Q28" s="410">
        <f t="shared" si="38"/>
        <v>0</v>
      </c>
      <c r="R28" s="411">
        <f t="shared" si="38"/>
        <v>0</v>
      </c>
      <c r="S28" s="13"/>
      <c r="T28" s="80">
        <f t="shared" si="18"/>
        <v>0</v>
      </c>
      <c r="U28" s="84">
        <f t="shared" si="18"/>
        <v>0</v>
      </c>
      <c r="V28" s="85">
        <f t="shared" si="18"/>
        <v>0</v>
      </c>
      <c r="W28" s="88" t="s">
        <v>67</v>
      </c>
      <c r="X28" s="94">
        <f t="shared" ref="X28:AH28" si="39">X12-X43</f>
        <v>0</v>
      </c>
      <c r="Y28" s="18">
        <f t="shared" si="39"/>
        <v>1.2790346120259433</v>
      </c>
      <c r="Z28" s="18">
        <f t="shared" si="39"/>
        <v>2.5580692240518865</v>
      </c>
      <c r="AA28" s="36">
        <f t="shared" si="39"/>
        <v>0</v>
      </c>
      <c r="AB28" s="37">
        <f t="shared" si="39"/>
        <v>0</v>
      </c>
      <c r="AC28" s="37">
        <f t="shared" si="39"/>
        <v>0</v>
      </c>
      <c r="AD28" s="37">
        <f t="shared" si="39"/>
        <v>0</v>
      </c>
      <c r="AE28" s="445">
        <f t="shared" si="39"/>
        <v>0</v>
      </c>
      <c r="AF28" s="439">
        <f t="shared" si="39"/>
        <v>0</v>
      </c>
      <c r="AG28" s="439">
        <f t="shared" si="39"/>
        <v>0</v>
      </c>
      <c r="AH28" s="446">
        <f t="shared" si="39"/>
        <v>0</v>
      </c>
      <c r="AI28" s="114">
        <f t="shared" si="20"/>
        <v>0</v>
      </c>
      <c r="AJ28" s="38">
        <f t="shared" si="20"/>
        <v>0</v>
      </c>
      <c r="AK28" s="39">
        <f t="shared" si="20"/>
        <v>0</v>
      </c>
    </row>
    <row r="29" spans="1:37">
      <c r="A29" s="413" t="s">
        <v>64</v>
      </c>
      <c r="B29" s="409">
        <f t="shared" ref="B29:R29" si="40">B13-B44</f>
        <v>0</v>
      </c>
      <c r="C29" s="410">
        <f t="shared" si="40"/>
        <v>0</v>
      </c>
      <c r="D29" s="410">
        <f t="shared" si="40"/>
        <v>0</v>
      </c>
      <c r="E29" s="411">
        <f t="shared" si="40"/>
        <v>0</v>
      </c>
      <c r="F29" s="409">
        <f t="shared" si="40"/>
        <v>0</v>
      </c>
      <c r="G29" s="410">
        <f t="shared" si="40"/>
        <v>0</v>
      </c>
      <c r="H29" s="410">
        <f t="shared" si="40"/>
        <v>0</v>
      </c>
      <c r="I29" s="411">
        <f t="shared" si="40"/>
        <v>0</v>
      </c>
      <c r="J29" s="412">
        <f t="shared" si="40"/>
        <v>0</v>
      </c>
      <c r="K29" s="409">
        <f t="shared" si="40"/>
        <v>0</v>
      </c>
      <c r="L29" s="410">
        <f t="shared" si="40"/>
        <v>0</v>
      </c>
      <c r="M29" s="410">
        <f t="shared" si="40"/>
        <v>0</v>
      </c>
      <c r="N29" s="411">
        <f t="shared" si="40"/>
        <v>0</v>
      </c>
      <c r="O29" s="409">
        <f t="shared" si="40"/>
        <v>0</v>
      </c>
      <c r="P29" s="410">
        <f t="shared" si="40"/>
        <v>0</v>
      </c>
      <c r="Q29" s="410">
        <f t="shared" si="40"/>
        <v>0</v>
      </c>
      <c r="R29" s="411">
        <f t="shared" si="40"/>
        <v>0</v>
      </c>
      <c r="S29" s="13"/>
      <c r="T29" s="80">
        <f t="shared" si="18"/>
        <v>0</v>
      </c>
      <c r="U29" s="84">
        <f t="shared" si="18"/>
        <v>0</v>
      </c>
      <c r="V29" s="85">
        <f t="shared" si="18"/>
        <v>0</v>
      </c>
      <c r="W29" s="88" t="s">
        <v>68</v>
      </c>
      <c r="X29" s="94">
        <f t="shared" ref="X29:AH29" si="41">X13-X44</f>
        <v>0</v>
      </c>
      <c r="Y29" s="18">
        <f t="shared" si="41"/>
        <v>-1.8945519298314446</v>
      </c>
      <c r="Z29" s="18">
        <f t="shared" si="41"/>
        <v>-3.7891038596628897</v>
      </c>
      <c r="AA29" s="36">
        <f t="shared" si="41"/>
        <v>0</v>
      </c>
      <c r="AB29" s="37">
        <f t="shared" si="41"/>
        <v>0</v>
      </c>
      <c r="AC29" s="37">
        <f t="shared" si="41"/>
        <v>0</v>
      </c>
      <c r="AD29" s="37">
        <f t="shared" si="41"/>
        <v>0</v>
      </c>
      <c r="AE29" s="445">
        <f t="shared" si="41"/>
        <v>0</v>
      </c>
      <c r="AF29" s="439">
        <f t="shared" si="41"/>
        <v>0</v>
      </c>
      <c r="AG29" s="439">
        <f t="shared" si="41"/>
        <v>0</v>
      </c>
      <c r="AH29" s="446">
        <f t="shared" si="41"/>
        <v>0</v>
      </c>
      <c r="AI29" s="114">
        <f t="shared" si="20"/>
        <v>0</v>
      </c>
      <c r="AJ29" s="38">
        <f t="shared" si="20"/>
        <v>0</v>
      </c>
      <c r="AK29" s="39">
        <f t="shared" si="20"/>
        <v>0</v>
      </c>
    </row>
    <row r="30" spans="1:37" s="17" customFormat="1" thickBot="1">
      <c r="A30" s="206" t="s">
        <v>2</v>
      </c>
      <c r="B30" s="95">
        <f>SUM(B20:B29)</f>
        <v>-137</v>
      </c>
      <c r="C30" s="97">
        <f>SUM(C20:C29)</f>
        <v>-8</v>
      </c>
      <c r="D30" s="97">
        <f>SUM(D20:D29)</f>
        <v>-165</v>
      </c>
      <c r="E30" s="87">
        <f>SUM(E20:E29)</f>
        <v>62.5</v>
      </c>
      <c r="F30" s="95">
        <f t="shared" ref="F30:R30" si="42">SUM(F20:F29)</f>
        <v>213.91275308442084</v>
      </c>
      <c r="G30" s="97">
        <f t="shared" si="42"/>
        <v>28.319054832529986</v>
      </c>
      <c r="H30" s="97">
        <f t="shared" si="42"/>
        <v>224.79169980070489</v>
      </c>
      <c r="I30" s="87">
        <f t="shared" si="42"/>
        <v>-39.198000000000079</v>
      </c>
      <c r="J30" s="89">
        <f t="shared" si="42"/>
        <v>-18.866499999998922</v>
      </c>
      <c r="K30" s="95">
        <f t="shared" si="42"/>
        <v>637</v>
      </c>
      <c r="L30" s="97">
        <f t="shared" si="42"/>
        <v>697</v>
      </c>
      <c r="M30" s="97">
        <f t="shared" si="42"/>
        <v>31</v>
      </c>
      <c r="N30" s="87">
        <f t="shared" si="42"/>
        <v>27</v>
      </c>
      <c r="O30" s="95">
        <f t="shared" si="42"/>
        <v>209.7610857300001</v>
      </c>
      <c r="P30" s="97">
        <f t="shared" si="42"/>
        <v>25.319163209999996</v>
      </c>
      <c r="Q30" s="97">
        <f t="shared" si="42"/>
        <v>82.201922520000096</v>
      </c>
      <c r="R30" s="87">
        <f t="shared" si="42"/>
        <v>102.24000000000001</v>
      </c>
      <c r="S30" s="13"/>
      <c r="T30" s="81">
        <f>SUM(T20:T29)</f>
        <v>423.67383881442106</v>
      </c>
      <c r="U30" s="86">
        <f>SUM(U20:U29)</f>
        <v>0</v>
      </c>
      <c r="V30" s="87">
        <f>SUM(V20:V29)</f>
        <v>-20.433898305083545</v>
      </c>
      <c r="W30" s="89">
        <f>SUM(W20:W29)</f>
        <v>0</v>
      </c>
      <c r="X30" s="95">
        <f t="shared" ref="X30:AH30" si="43">X14-X45</f>
        <v>0</v>
      </c>
      <c r="Y30" s="96">
        <f t="shared" si="43"/>
        <v>0</v>
      </c>
      <c r="Z30" s="96">
        <f t="shared" si="43"/>
        <v>0</v>
      </c>
      <c r="AA30" s="97">
        <f t="shared" si="43"/>
        <v>53.638218042528933</v>
      </c>
      <c r="AB30" s="97">
        <f t="shared" si="43"/>
        <v>620.65345242068906</v>
      </c>
      <c r="AC30" s="97">
        <f t="shared" si="43"/>
        <v>233.28295516054095</v>
      </c>
      <c r="AD30" s="438">
        <f t="shared" si="43"/>
        <v>-20.433898305083403</v>
      </c>
      <c r="AE30" s="116">
        <f t="shared" si="43"/>
        <v>-2.5384334420416044E-3</v>
      </c>
      <c r="AF30" s="117">
        <f t="shared" si="43"/>
        <v>-2.0564941597728537E-3</v>
      </c>
      <c r="AG30" s="117">
        <f t="shared" si="43"/>
        <v>7.8113161955094546E-3</v>
      </c>
      <c r="AH30" s="118">
        <f t="shared" si="43"/>
        <v>1.3067358598016637E-3</v>
      </c>
      <c r="AI30" s="441">
        <f>SUM(AI20:AI29)</f>
        <v>-7.5174615613318881E-4</v>
      </c>
      <c r="AJ30" s="421">
        <f>SUM(AJ20:AJ29)</f>
        <v>-9.4722866686660387E-4</v>
      </c>
      <c r="AK30" s="422">
        <f>SUM(AK20:AK29)</f>
        <v>1.5678968771599257E-3</v>
      </c>
    </row>
    <row r="31" spans="1:3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37" ht="16.5" thickBot="1">
      <c r="A33" s="1205" t="s">
        <v>408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X33" s="5" t="s">
        <v>204</v>
      </c>
      <c r="AD33" s="5" t="s">
        <v>205</v>
      </c>
    </row>
    <row r="34" spans="1:37">
      <c r="A34" s="406" t="s">
        <v>2</v>
      </c>
      <c r="B34" s="261">
        <v>10685</v>
      </c>
      <c r="C34" s="262">
        <v>508</v>
      </c>
      <c r="D34" s="262">
        <v>9933</v>
      </c>
      <c r="E34" s="407">
        <v>10798.899999999996</v>
      </c>
      <c r="F34" s="261">
        <v>16903.066703860961</v>
      </c>
      <c r="G34" s="262">
        <v>7851.0325641838872</v>
      </c>
      <c r="H34" s="262">
        <v>5525.9161396770787</v>
      </c>
      <c r="I34" s="407">
        <v>3526.1179999999999</v>
      </c>
      <c r="J34" s="408">
        <v>17702.266499999987</v>
      </c>
      <c r="K34" s="261">
        <v>6665</v>
      </c>
      <c r="L34" s="262">
        <v>6819</v>
      </c>
      <c r="M34" s="262">
        <v>9123</v>
      </c>
      <c r="N34" s="407">
        <v>9128</v>
      </c>
      <c r="O34" s="261">
        <v>2819.9025793664268</v>
      </c>
      <c r="P34" s="262">
        <v>116.30991558072431</v>
      </c>
      <c r="Q34" s="262">
        <v>2328.7126637857018</v>
      </c>
      <c r="R34" s="407">
        <v>374.87999999999994</v>
      </c>
      <c r="S34" s="13"/>
      <c r="T34" s="415">
        <v>19723</v>
      </c>
      <c r="U34" s="416">
        <v>559.32203389830511</v>
      </c>
      <c r="V34" s="417">
        <v>2272.985310734462</v>
      </c>
      <c r="W34" s="418" t="s">
        <v>16</v>
      </c>
      <c r="X34" s="90">
        <v>1</v>
      </c>
      <c r="Y34" s="91">
        <v>1.1346030329692485</v>
      </c>
      <c r="Z34" s="91">
        <v>1.2692060659384967</v>
      </c>
      <c r="AA34" s="92">
        <v>7967</v>
      </c>
      <c r="AB34" s="93">
        <v>8912</v>
      </c>
      <c r="AC34" s="93">
        <v>4951</v>
      </c>
      <c r="AD34" s="93">
        <v>2796</v>
      </c>
      <c r="AE34" s="442">
        <v>0.10465499558502898</v>
      </c>
      <c r="AF34" s="443">
        <v>0.12514785899597905</v>
      </c>
      <c r="AG34" s="443">
        <v>0.1905114144426438</v>
      </c>
      <c r="AH34" s="444">
        <v>9.6656725087407691E-2</v>
      </c>
      <c r="AI34" s="440">
        <v>0.12218421769207166</v>
      </c>
      <c r="AJ34" s="419">
        <v>0.11185931727009184</v>
      </c>
      <c r="AK34" s="420">
        <v>0.10399296627780888</v>
      </c>
    </row>
    <row r="35" spans="1:37">
      <c r="A35" s="384" t="s">
        <v>0</v>
      </c>
      <c r="B35" s="409">
        <v>2112</v>
      </c>
      <c r="C35" s="410">
        <v>121</v>
      </c>
      <c r="D35" s="410">
        <v>1954</v>
      </c>
      <c r="E35" s="411">
        <v>2100</v>
      </c>
      <c r="F35" s="409">
        <v>3175.5198795336455</v>
      </c>
      <c r="G35" s="410">
        <v>1562.7337560000001</v>
      </c>
      <c r="H35" s="410">
        <v>852.37612309999997</v>
      </c>
      <c r="I35" s="411">
        <v>760.41</v>
      </c>
      <c r="J35" s="412">
        <v>3350.7149999999997</v>
      </c>
      <c r="K35" s="409">
        <v>1316</v>
      </c>
      <c r="L35" s="410">
        <v>1322</v>
      </c>
      <c r="M35" s="410">
        <v>1793</v>
      </c>
      <c r="N35" s="411">
        <v>1793</v>
      </c>
      <c r="O35" s="409">
        <v>495.79989522000005</v>
      </c>
      <c r="P35" s="410">
        <v>18.89482572</v>
      </c>
      <c r="Q35" s="410">
        <v>383.1850695</v>
      </c>
      <c r="R35" s="411">
        <v>93.72</v>
      </c>
      <c r="S35" s="13"/>
      <c r="T35" s="80">
        <v>3671.3197747536456</v>
      </c>
      <c r="U35" s="84">
        <v>69.915254237288138</v>
      </c>
      <c r="V35" s="85">
        <v>423.10342824755753</v>
      </c>
      <c r="W35" s="88" t="s">
        <v>60</v>
      </c>
      <c r="X35" s="94">
        <v>1</v>
      </c>
      <c r="Y35" s="18">
        <v>1.1924015616205119</v>
      </c>
      <c r="Z35" s="18">
        <v>1.3848031232410238</v>
      </c>
      <c r="AA35" s="36">
        <v>1581.6285817200001</v>
      </c>
      <c r="AB35" s="37">
        <v>1473.285095533942</v>
      </c>
      <c r="AC35" s="37">
        <v>1182.8018916538556</v>
      </c>
      <c r="AD35" s="37">
        <v>493.01868248484567</v>
      </c>
      <c r="AE35" s="445">
        <v>2.0775475970496071E-2</v>
      </c>
      <c r="AF35" s="439">
        <v>2.0842793350018207E-2</v>
      </c>
      <c r="AG35" s="439">
        <v>4.5080158982250401E-2</v>
      </c>
      <c r="AH35" s="446">
        <v>1.682500006441651E-2</v>
      </c>
      <c r="AI35" s="114">
        <v>2.3360779163505853E-2</v>
      </c>
      <c r="AJ35" s="38">
        <v>2.1172921120956801E-2</v>
      </c>
      <c r="AK35" s="39">
        <v>2.0222914295289218E-2</v>
      </c>
    </row>
    <row r="36" spans="1:37">
      <c r="A36" s="384" t="s">
        <v>1</v>
      </c>
      <c r="B36" s="409">
        <v>777</v>
      </c>
      <c r="C36" s="410">
        <v>37</v>
      </c>
      <c r="D36" s="410">
        <v>707</v>
      </c>
      <c r="E36" s="411">
        <v>795.19999999999993</v>
      </c>
      <c r="F36" s="409">
        <v>1231.9156194350214</v>
      </c>
      <c r="G36" s="410">
        <v>524.25086220000003</v>
      </c>
      <c r="H36" s="410">
        <v>411.5947572</v>
      </c>
      <c r="I36" s="411">
        <v>296.07</v>
      </c>
      <c r="J36" s="412">
        <v>1267.2459999999999</v>
      </c>
      <c r="K36" s="409">
        <v>535</v>
      </c>
      <c r="L36" s="410">
        <v>510</v>
      </c>
      <c r="M36" s="410">
        <v>647</v>
      </c>
      <c r="N36" s="411">
        <v>647</v>
      </c>
      <c r="O36" s="409">
        <v>277.08256019999999</v>
      </c>
      <c r="P36" s="410">
        <v>7.1040000000000001</v>
      </c>
      <c r="Q36" s="410">
        <v>235.89856019999999</v>
      </c>
      <c r="R36" s="411">
        <v>34.08</v>
      </c>
      <c r="S36" s="13"/>
      <c r="T36" s="80">
        <v>1508.9981796350214</v>
      </c>
      <c r="U36" s="84">
        <v>69.915254237288138</v>
      </c>
      <c r="V36" s="85">
        <v>173.9053915742721</v>
      </c>
      <c r="W36" s="88" t="s">
        <v>61</v>
      </c>
      <c r="X36" s="94">
        <v>1</v>
      </c>
      <c r="Y36" s="18">
        <v>1.0940590745894117</v>
      </c>
      <c r="Z36" s="18">
        <v>1.1881181491788233</v>
      </c>
      <c r="AA36" s="36">
        <v>531.35486220000007</v>
      </c>
      <c r="AB36" s="37">
        <v>708.39593963747222</v>
      </c>
      <c r="AC36" s="37">
        <v>392.25720695138847</v>
      </c>
      <c r="AD36" s="37">
        <v>243.82064581156024</v>
      </c>
      <c r="AE36" s="445">
        <v>6.9796096877798091E-3</v>
      </c>
      <c r="AF36" s="439">
        <v>1.002178751730652E-2</v>
      </c>
      <c r="AG36" s="439">
        <v>1.4950109038612347E-2</v>
      </c>
      <c r="AH36" s="446">
        <v>8.320744278512553E-3</v>
      </c>
      <c r="AI36" s="114">
        <v>9.2407871735682434E-3</v>
      </c>
      <c r="AJ36" s="38">
        <v>8.0076340717870724E-3</v>
      </c>
      <c r="AK36" s="39">
        <v>7.6577435464828501E-3</v>
      </c>
    </row>
    <row r="37" spans="1:37">
      <c r="A37" s="384" t="s">
        <v>3</v>
      </c>
      <c r="B37" s="409">
        <v>2433</v>
      </c>
      <c r="C37" s="410">
        <v>72</v>
      </c>
      <c r="D37" s="410">
        <v>2307</v>
      </c>
      <c r="E37" s="411">
        <v>2256</v>
      </c>
      <c r="F37" s="409">
        <v>3431.1732301807574</v>
      </c>
      <c r="G37" s="410">
        <v>1773.342435</v>
      </c>
      <c r="H37" s="410">
        <v>1044.390795</v>
      </c>
      <c r="I37" s="411">
        <v>613.44000000000005</v>
      </c>
      <c r="J37" s="412">
        <v>3526.079999999999</v>
      </c>
      <c r="K37" s="409">
        <v>1907</v>
      </c>
      <c r="L37" s="410">
        <v>1675</v>
      </c>
      <c r="M37" s="410">
        <v>2025</v>
      </c>
      <c r="N37" s="411">
        <v>2025</v>
      </c>
      <c r="O37" s="409">
        <v>420.33788855</v>
      </c>
      <c r="P37" s="410">
        <v>21.144695649999999</v>
      </c>
      <c r="Q37" s="410">
        <v>390.6731929</v>
      </c>
      <c r="R37" s="411">
        <v>8.52</v>
      </c>
      <c r="S37" s="13"/>
      <c r="T37" s="80">
        <v>3851.5111187307575</v>
      </c>
      <c r="U37" s="84">
        <v>69.915254237288138</v>
      </c>
      <c r="V37" s="85">
        <v>443.86968671992577</v>
      </c>
      <c r="W37" s="88" t="s">
        <v>57</v>
      </c>
      <c r="X37" s="94">
        <v>1</v>
      </c>
      <c r="Y37" s="18">
        <v>1.3759295951652337</v>
      </c>
      <c r="Z37" s="18">
        <v>1.7518591903304677</v>
      </c>
      <c r="AA37" s="36">
        <v>1794.4871306499999</v>
      </c>
      <c r="AB37" s="37">
        <v>1974.547011907453</v>
      </c>
      <c r="AC37" s="37">
        <v>1089.5863420179378</v>
      </c>
      <c r="AD37" s="37">
        <v>513.78494095721385</v>
      </c>
      <c r="AE37" s="445">
        <v>2.3571478596852727E-2</v>
      </c>
      <c r="AF37" s="439">
        <v>2.7934223629790894E-2</v>
      </c>
      <c r="AG37" s="439">
        <v>4.1527432336430338E-2</v>
      </c>
      <c r="AH37" s="446">
        <v>1.7533679699789202E-2</v>
      </c>
      <c r="AI37" s="114">
        <v>2.6864418419285201E-2</v>
      </c>
      <c r="AJ37" s="38">
        <v>2.2281039630700713E-2</v>
      </c>
      <c r="AK37" s="39">
        <v>2.172518792865356E-2</v>
      </c>
    </row>
    <row r="38" spans="1:37">
      <c r="A38" s="384" t="s">
        <v>5</v>
      </c>
      <c r="B38" s="409">
        <v>1334</v>
      </c>
      <c r="C38" s="410">
        <v>152</v>
      </c>
      <c r="D38" s="410">
        <v>1152</v>
      </c>
      <c r="E38" s="411">
        <v>1585.9</v>
      </c>
      <c r="F38" s="409">
        <v>2905.6603521327652</v>
      </c>
      <c r="G38" s="410">
        <v>985.47330609999995</v>
      </c>
      <c r="H38" s="410">
        <v>949.75904600000001</v>
      </c>
      <c r="I38" s="411">
        <v>970.428</v>
      </c>
      <c r="J38" s="412">
        <v>3038.3635000000004</v>
      </c>
      <c r="K38" s="409">
        <v>862</v>
      </c>
      <c r="L38" s="410">
        <v>910</v>
      </c>
      <c r="M38" s="410">
        <v>1185</v>
      </c>
      <c r="N38" s="411">
        <v>1185</v>
      </c>
      <c r="O38" s="409">
        <v>598.57018859999994</v>
      </c>
      <c r="P38" s="410">
        <v>13.48</v>
      </c>
      <c r="Q38" s="410">
        <v>423.21018859999998</v>
      </c>
      <c r="R38" s="411">
        <v>161.88</v>
      </c>
      <c r="S38" s="13"/>
      <c r="T38" s="80">
        <v>3504.2305407327649</v>
      </c>
      <c r="U38" s="84">
        <v>69.915254237288138</v>
      </c>
      <c r="V38" s="85">
        <v>403.84713021989882</v>
      </c>
      <c r="W38" s="88" t="s">
        <v>58</v>
      </c>
      <c r="X38" s="94">
        <v>1</v>
      </c>
      <c r="Y38" s="18">
        <v>1.1279580254540287</v>
      </c>
      <c r="Z38" s="18">
        <v>1.2559160509080571</v>
      </c>
      <c r="AA38" s="36">
        <v>998.95330609999996</v>
      </c>
      <c r="AB38" s="37">
        <v>1548.6516668685449</v>
      </c>
      <c r="AC38" s="37">
        <v>1422.0837917716003</v>
      </c>
      <c r="AD38" s="37">
        <v>473.76238445718695</v>
      </c>
      <c r="AE38" s="445">
        <v>1.3121747195513341E-2</v>
      </c>
      <c r="AF38" s="439">
        <v>2.1909015954582892E-2</v>
      </c>
      <c r="AG38" s="439">
        <v>5.4199916208712166E-2</v>
      </c>
      <c r="AH38" s="446">
        <v>1.6167850088024408E-2</v>
      </c>
      <c r="AI38" s="114">
        <v>2.174879414204348E-2</v>
      </c>
      <c r="AJ38" s="38">
        <v>1.9199195014286276E-2</v>
      </c>
      <c r="AK38" s="39">
        <v>1.5272152276618654E-2</v>
      </c>
    </row>
    <row r="39" spans="1:37">
      <c r="A39" s="384" t="s">
        <v>6</v>
      </c>
      <c r="B39" s="409">
        <v>943</v>
      </c>
      <c r="C39" s="410">
        <v>34</v>
      </c>
      <c r="D39" s="410">
        <v>882</v>
      </c>
      <c r="E39" s="411">
        <v>1020.9</v>
      </c>
      <c r="F39" s="409">
        <v>1740.0438168674698</v>
      </c>
      <c r="G39" s="410">
        <v>931.66821686746994</v>
      </c>
      <c r="H39" s="410">
        <v>564.01559999999995</v>
      </c>
      <c r="I39" s="411">
        <v>244.36</v>
      </c>
      <c r="J39" s="412">
        <v>1855.0840000000001</v>
      </c>
      <c r="K39" s="409">
        <v>0</v>
      </c>
      <c r="L39" s="410">
        <v>524</v>
      </c>
      <c r="M39" s="410">
        <v>864</v>
      </c>
      <c r="N39" s="411">
        <v>864</v>
      </c>
      <c r="O39" s="409">
        <v>251.31803012</v>
      </c>
      <c r="P39" s="410">
        <v>16.092530119999999</v>
      </c>
      <c r="Q39" s="410">
        <v>226.7055</v>
      </c>
      <c r="R39" s="411">
        <v>8.52</v>
      </c>
      <c r="S39" s="13"/>
      <c r="T39" s="80">
        <v>1991.3618469874698</v>
      </c>
      <c r="U39" s="84">
        <v>69.915254237288138</v>
      </c>
      <c r="V39" s="85">
        <v>229.49567894785844</v>
      </c>
      <c r="W39" s="88" t="s">
        <v>56</v>
      </c>
      <c r="X39" s="94">
        <v>1</v>
      </c>
      <c r="Y39" s="18">
        <v>0.92736398416823507</v>
      </c>
      <c r="Z39" s="18">
        <v>0.85472796833647036</v>
      </c>
      <c r="AA39" s="36">
        <v>947.76074698746993</v>
      </c>
      <c r="AB39" s="37">
        <v>733.28626966188938</v>
      </c>
      <c r="AC39" s="37">
        <v>216.14360863292666</v>
      </c>
      <c r="AD39" s="37">
        <v>299.41093318514658</v>
      </c>
      <c r="AE39" s="445">
        <v>1.2449307538059775E-2</v>
      </c>
      <c r="AF39" s="439">
        <v>1.0373914886737799E-2</v>
      </c>
      <c r="AG39" s="439">
        <v>8.2378869267323955E-3</v>
      </c>
      <c r="AH39" s="446">
        <v>1.0217845994673729E-2</v>
      </c>
      <c r="AI39" s="114">
        <v>1.0932702624940428E-2</v>
      </c>
      <c r="AJ39" s="38">
        <v>1.172213906725849E-2</v>
      </c>
      <c r="AK39" s="39">
        <v>9.8312253352670301E-3</v>
      </c>
    </row>
    <row r="40" spans="1:37">
      <c r="A40" s="384" t="s">
        <v>4</v>
      </c>
      <c r="B40" s="409">
        <v>1786</v>
      </c>
      <c r="C40" s="410">
        <v>63</v>
      </c>
      <c r="D40" s="410">
        <v>1688</v>
      </c>
      <c r="E40" s="411">
        <v>1705.8</v>
      </c>
      <c r="F40" s="409">
        <v>2446.5070898804984</v>
      </c>
      <c r="G40" s="410">
        <v>1025.5172729999999</v>
      </c>
      <c r="H40" s="410">
        <v>1018.419816</v>
      </c>
      <c r="I40" s="411">
        <v>402.57</v>
      </c>
      <c r="J40" s="412">
        <v>2647.4340000000007</v>
      </c>
      <c r="K40" s="409">
        <v>934</v>
      </c>
      <c r="L40" s="410">
        <v>798</v>
      </c>
      <c r="M40" s="410">
        <v>1435</v>
      </c>
      <c r="N40" s="411">
        <v>1435</v>
      </c>
      <c r="O40" s="409">
        <v>466.89413367999998</v>
      </c>
      <c r="P40" s="410">
        <v>22.951578380000001</v>
      </c>
      <c r="Q40" s="410">
        <v>392.82255529999998</v>
      </c>
      <c r="R40" s="411">
        <v>51.12</v>
      </c>
      <c r="S40" s="13"/>
      <c r="T40" s="80">
        <v>2913.4012235604982</v>
      </c>
      <c r="U40" s="84">
        <v>69.915254237288138</v>
      </c>
      <c r="V40" s="85">
        <v>335.75665460298694</v>
      </c>
      <c r="W40" s="88" t="s">
        <v>62</v>
      </c>
      <c r="X40" s="94">
        <v>1</v>
      </c>
      <c r="Y40" s="18">
        <v>0.99016905032033686</v>
      </c>
      <c r="Z40" s="18">
        <v>0.98033810064067384</v>
      </c>
      <c r="AA40" s="36">
        <v>1048.4688513799999</v>
      </c>
      <c r="AB40" s="37">
        <v>1397.3685185619411</v>
      </c>
      <c r="AC40" s="37">
        <v>444.7695928796673</v>
      </c>
      <c r="AD40" s="37">
        <v>405.67190884027508</v>
      </c>
      <c r="AE40" s="445">
        <v>1.377215844441221E-2</v>
      </c>
      <c r="AF40" s="439">
        <v>1.9768789730172508E-2</v>
      </c>
      <c r="AG40" s="439">
        <v>1.6951514956956005E-2</v>
      </c>
      <c r="AH40" s="446">
        <v>1.3844160748572438E-2</v>
      </c>
      <c r="AI40" s="114">
        <v>1.6484375805648759E-2</v>
      </c>
      <c r="AJ40" s="38">
        <v>1.6728940317197724E-2</v>
      </c>
      <c r="AK40" s="39">
        <v>1.6426784383287783E-2</v>
      </c>
    </row>
    <row r="41" spans="1:37">
      <c r="A41" s="384" t="s">
        <v>7</v>
      </c>
      <c r="B41" s="409">
        <v>1146</v>
      </c>
      <c r="C41" s="410">
        <v>19</v>
      </c>
      <c r="D41" s="410">
        <v>1111</v>
      </c>
      <c r="E41" s="411">
        <v>1168.8</v>
      </c>
      <c r="F41" s="409">
        <v>1747.2886987215118</v>
      </c>
      <c r="G41" s="410">
        <v>975.53671429999997</v>
      </c>
      <c r="H41" s="410">
        <v>609.87198439999997</v>
      </c>
      <c r="I41" s="411">
        <v>161.88</v>
      </c>
      <c r="J41" s="412">
        <v>1779.2239999999999</v>
      </c>
      <c r="K41" s="409">
        <v>1111</v>
      </c>
      <c r="L41" s="410">
        <v>1048</v>
      </c>
      <c r="M41" s="410">
        <v>1048</v>
      </c>
      <c r="N41" s="411">
        <v>1053</v>
      </c>
      <c r="O41" s="409">
        <v>255.02742861000002</v>
      </c>
      <c r="P41" s="410">
        <v>15.73028571</v>
      </c>
      <c r="Q41" s="410">
        <v>239.29714290000001</v>
      </c>
      <c r="R41" s="411">
        <v>0</v>
      </c>
      <c r="S41" s="13"/>
      <c r="T41" s="80">
        <v>2002.3161273315118</v>
      </c>
      <c r="U41" s="84">
        <v>69.915254237288138</v>
      </c>
      <c r="V41" s="85">
        <v>230.75811149307577</v>
      </c>
      <c r="W41" s="88" t="s">
        <v>59</v>
      </c>
      <c r="X41" s="94">
        <v>1</v>
      </c>
      <c r="Y41" s="18">
        <v>1.0792978156055464</v>
      </c>
      <c r="Z41" s="18">
        <v>1.1585956312110928</v>
      </c>
      <c r="AA41" s="36">
        <v>991.26700000999995</v>
      </c>
      <c r="AB41" s="37">
        <v>916.50638417455821</v>
      </c>
      <c r="AC41" s="37">
        <v>187.5534607804517</v>
      </c>
      <c r="AD41" s="37">
        <v>300.67336573036391</v>
      </c>
      <c r="AE41" s="445">
        <v>1.3020783752312906E-2</v>
      </c>
      <c r="AF41" s="439">
        <v>1.2965958338429834E-2</v>
      </c>
      <c r="AG41" s="439">
        <v>7.1482298847458624E-3</v>
      </c>
      <c r="AH41" s="446">
        <v>1.0260928393798139E-2</v>
      </c>
      <c r="AI41" s="114">
        <v>1.2038341507115377E-2</v>
      </c>
      <c r="AJ41" s="38">
        <v>1.12427853185106E-2</v>
      </c>
      <c r="AK41" s="39">
        <v>1.1255496299206684E-2</v>
      </c>
    </row>
    <row r="42" spans="1:37">
      <c r="A42" s="384" t="s">
        <v>17</v>
      </c>
      <c r="B42" s="409">
        <v>154</v>
      </c>
      <c r="C42" s="410">
        <v>10</v>
      </c>
      <c r="D42" s="410">
        <v>132</v>
      </c>
      <c r="E42" s="411">
        <v>166.3</v>
      </c>
      <c r="F42" s="409">
        <v>224.95801710929521</v>
      </c>
      <c r="G42" s="410">
        <v>72.510000000000005</v>
      </c>
      <c r="H42" s="410">
        <v>75.4880171092952</v>
      </c>
      <c r="I42" s="411">
        <v>76.959999999999994</v>
      </c>
      <c r="J42" s="412">
        <v>238.12000000000003</v>
      </c>
      <c r="K42" s="409">
        <v>0</v>
      </c>
      <c r="L42" s="410">
        <v>32</v>
      </c>
      <c r="M42" s="410">
        <v>126</v>
      </c>
      <c r="N42" s="411">
        <v>126</v>
      </c>
      <c r="O42" s="409">
        <v>54.87245455</v>
      </c>
      <c r="P42" s="410">
        <v>0.91200000000000003</v>
      </c>
      <c r="Q42" s="410">
        <v>36.920454550000002</v>
      </c>
      <c r="R42" s="411">
        <v>17.04</v>
      </c>
      <c r="S42" s="13"/>
      <c r="T42" s="80">
        <v>279.8304716592952</v>
      </c>
      <c r="U42" s="84">
        <v>69.915254237288138</v>
      </c>
      <c r="V42" s="85">
        <v>32.249228928886623</v>
      </c>
      <c r="W42" s="88" t="s">
        <v>66</v>
      </c>
      <c r="X42" s="94">
        <v>1</v>
      </c>
      <c r="Y42" s="18">
        <v>0.8372061683121732</v>
      </c>
      <c r="Z42" s="18">
        <v>0.67441233662434652</v>
      </c>
      <c r="AA42" s="36">
        <v>73.422000000000011</v>
      </c>
      <c r="AB42" s="37">
        <v>94.109065843706048</v>
      </c>
      <c r="AC42" s="37">
        <v>63.39475964268857</v>
      </c>
      <c r="AD42" s="37">
        <v>102.16448316617476</v>
      </c>
      <c r="AE42" s="445">
        <v>9.6443439018213466E-4</v>
      </c>
      <c r="AF42" s="439">
        <v>1.3313755889404044E-3</v>
      </c>
      <c r="AG42" s="439">
        <v>2.4161661082042762E-3</v>
      </c>
      <c r="AH42" s="446">
        <v>3.4865158196207011E-3</v>
      </c>
      <c r="AI42" s="114">
        <v>1.5140188521963317E-3</v>
      </c>
      <c r="AJ42" s="38">
        <v>1.5046627293942441E-3</v>
      </c>
      <c r="AK42" s="39">
        <v>1.6014622130031415E-3</v>
      </c>
    </row>
    <row r="43" spans="1:37">
      <c r="A43" s="396" t="s">
        <v>146</v>
      </c>
      <c r="B43" s="409">
        <v>0</v>
      </c>
      <c r="C43" s="410">
        <v>0</v>
      </c>
      <c r="D43" s="410">
        <v>0</v>
      </c>
      <c r="E43" s="411">
        <v>0</v>
      </c>
      <c r="F43" s="409">
        <v>0</v>
      </c>
      <c r="G43" s="410">
        <v>0</v>
      </c>
      <c r="H43" s="410">
        <v>0</v>
      </c>
      <c r="I43" s="411">
        <v>0</v>
      </c>
      <c r="J43" s="412">
        <v>0</v>
      </c>
      <c r="K43" s="409">
        <v>0</v>
      </c>
      <c r="L43" s="410">
        <v>0</v>
      </c>
      <c r="M43" s="410">
        <v>0</v>
      </c>
      <c r="N43" s="411">
        <v>0</v>
      </c>
      <c r="O43" s="409">
        <v>0</v>
      </c>
      <c r="P43" s="410">
        <v>0</v>
      </c>
      <c r="Q43" s="410">
        <v>0</v>
      </c>
      <c r="R43" s="411">
        <v>0</v>
      </c>
      <c r="S43" s="13"/>
      <c r="T43" s="80">
        <v>0</v>
      </c>
      <c r="U43" s="84">
        <v>0</v>
      </c>
      <c r="V43" s="85">
        <v>0</v>
      </c>
      <c r="W43" s="88" t="s">
        <v>67</v>
      </c>
      <c r="X43" s="94">
        <v>1</v>
      </c>
      <c r="Y43" s="18">
        <v>0.68335144500799028</v>
      </c>
      <c r="Z43" s="18">
        <v>0.36670289001598055</v>
      </c>
      <c r="AA43" s="36">
        <v>0</v>
      </c>
      <c r="AB43" s="37">
        <v>0</v>
      </c>
      <c r="AC43" s="37">
        <v>0</v>
      </c>
      <c r="AD43" s="37">
        <v>0</v>
      </c>
      <c r="AE43" s="445">
        <v>0</v>
      </c>
      <c r="AF43" s="439">
        <v>0</v>
      </c>
      <c r="AG43" s="439">
        <v>0</v>
      </c>
      <c r="AH43" s="446">
        <v>0</v>
      </c>
      <c r="AI43" s="114">
        <v>0</v>
      </c>
      <c r="AJ43" s="38">
        <v>0</v>
      </c>
      <c r="AK43" s="39">
        <v>0</v>
      </c>
    </row>
    <row r="44" spans="1:37">
      <c r="A44" s="413" t="s">
        <v>64</v>
      </c>
      <c r="B44" s="409">
        <v>0</v>
      </c>
      <c r="C44" s="410">
        <v>0</v>
      </c>
      <c r="D44" s="410">
        <v>0</v>
      </c>
      <c r="E44" s="411">
        <v>0</v>
      </c>
      <c r="F44" s="409">
        <v>0</v>
      </c>
      <c r="G44" s="410">
        <v>0</v>
      </c>
      <c r="H44" s="410">
        <v>0</v>
      </c>
      <c r="I44" s="411">
        <v>0</v>
      </c>
      <c r="J44" s="412">
        <v>0</v>
      </c>
      <c r="K44" s="409">
        <v>0</v>
      </c>
      <c r="L44" s="410">
        <v>0</v>
      </c>
      <c r="M44" s="410">
        <v>0</v>
      </c>
      <c r="N44" s="411">
        <v>0</v>
      </c>
      <c r="O44" s="409">
        <v>0</v>
      </c>
      <c r="P44" s="410">
        <v>0</v>
      </c>
      <c r="Q44" s="410">
        <v>0</v>
      </c>
      <c r="R44" s="411">
        <v>0</v>
      </c>
      <c r="S44" s="13"/>
      <c r="T44" s="80">
        <v>0</v>
      </c>
      <c r="U44" s="84">
        <v>0</v>
      </c>
      <c r="V44" s="85">
        <v>0</v>
      </c>
      <c r="W44" s="88" t="s">
        <v>68</v>
      </c>
      <c r="X44" s="94">
        <v>1</v>
      </c>
      <c r="Y44" s="18">
        <v>2.3945519298314446</v>
      </c>
      <c r="Z44" s="18">
        <v>3.7891038596628897</v>
      </c>
      <c r="AA44" s="36">
        <v>0</v>
      </c>
      <c r="AB44" s="37">
        <v>0</v>
      </c>
      <c r="AC44" s="37">
        <v>0</v>
      </c>
      <c r="AD44" s="37">
        <v>0</v>
      </c>
      <c r="AE44" s="445">
        <v>0</v>
      </c>
      <c r="AF44" s="439">
        <v>0</v>
      </c>
      <c r="AG44" s="439">
        <v>0</v>
      </c>
      <c r="AH44" s="446">
        <v>0</v>
      </c>
      <c r="AI44" s="114">
        <v>0</v>
      </c>
      <c r="AJ44" s="38">
        <v>0</v>
      </c>
      <c r="AK44" s="39">
        <v>0</v>
      </c>
    </row>
    <row r="45" spans="1:37" s="17" customFormat="1" thickBot="1">
      <c r="A45" s="206" t="s">
        <v>2</v>
      </c>
      <c r="B45" s="95">
        <v>10685</v>
      </c>
      <c r="C45" s="97">
        <v>508</v>
      </c>
      <c r="D45" s="97">
        <v>9933</v>
      </c>
      <c r="E45" s="87">
        <v>10798.899999999998</v>
      </c>
      <c r="F45" s="95">
        <v>16903.066703860968</v>
      </c>
      <c r="G45" s="97">
        <v>7851.03256346747</v>
      </c>
      <c r="H45" s="97">
        <v>5525.9161388092944</v>
      </c>
      <c r="I45" s="87">
        <v>3526.1180000000004</v>
      </c>
      <c r="J45" s="89">
        <v>17702.266499999998</v>
      </c>
      <c r="K45" s="95">
        <v>6665</v>
      </c>
      <c r="L45" s="97">
        <v>6819</v>
      </c>
      <c r="M45" s="97">
        <v>9123</v>
      </c>
      <c r="N45" s="87">
        <v>9128</v>
      </c>
      <c r="O45" s="95">
        <v>2819.9025795300004</v>
      </c>
      <c r="P45" s="97">
        <v>116.30991558000002</v>
      </c>
      <c r="Q45" s="97">
        <v>2328.7126639499998</v>
      </c>
      <c r="R45" s="87">
        <v>374.88</v>
      </c>
      <c r="S45" s="13"/>
      <c r="T45" s="81">
        <v>19722.969283390965</v>
      </c>
      <c r="U45" s="86">
        <v>559.32203389830511</v>
      </c>
      <c r="V45" s="87">
        <v>2272.9853107344625</v>
      </c>
      <c r="W45" s="89">
        <v>0</v>
      </c>
      <c r="X45" s="95"/>
      <c r="Y45" s="96"/>
      <c r="Z45" s="96"/>
      <c r="AA45" s="97">
        <v>7967.3424790474701</v>
      </c>
      <c r="AB45" s="97">
        <v>8846.1499521895057</v>
      </c>
      <c r="AC45" s="97">
        <v>4998.5906543305173</v>
      </c>
      <c r="AD45" s="438">
        <v>2832.3073446327671</v>
      </c>
      <c r="AE45" s="116">
        <v>0.10465499557560896</v>
      </c>
      <c r="AF45" s="117">
        <v>0.12514785899597905</v>
      </c>
      <c r="AG45" s="117">
        <v>0.1905114144426438</v>
      </c>
      <c r="AH45" s="118">
        <v>9.6656725087407677E-2</v>
      </c>
      <c r="AI45" s="441">
        <v>0.12218421768830368</v>
      </c>
      <c r="AJ45" s="421">
        <v>0.11185931727009192</v>
      </c>
      <c r="AK45" s="422">
        <v>0.10399296627780893</v>
      </c>
    </row>
    <row r="46" spans="1:3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3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3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>
      <c r="A1973" s="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>
      <c r="A1974" s="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>
      <c r="A1975" s="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>
      <c r="A1976" s="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>
      <c r="A1977" s="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>
      <c r="A1978" s="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>
      <c r="A1979" s="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>
      <c r="A1981" s="2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>
      <c r="A1982" s="2"/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1:10">
      <c r="A1983" s="2"/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1:10">
      <c r="A1984" s="2"/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1:10">
      <c r="A1985" s="2"/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1:10">
      <c r="A1986" s="2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>
      <c r="A1987" s="2"/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1:10">
      <c r="A1988" s="2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>
      <c r="A1989" s="2"/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1:10">
      <c r="A1990" s="2"/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1:10">
      <c r="A1991" s="2"/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1:10">
      <c r="A1992" s="2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>
      <c r="A1993" s="2"/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1:10">
      <c r="A1994" s="2"/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1:10">
      <c r="A1995" s="2"/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1:10">
      <c r="A1996" s="2"/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1:10">
      <c r="A1997" s="2"/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1:10">
      <c r="A1998" s="2"/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1:10">
      <c r="A1999" s="2"/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1:10">
      <c r="A2000" s="2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>
      <c r="A2001" s="2"/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1:10">
      <c r="A2002" s="2"/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1:10">
      <c r="A2003" s="2"/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1:10">
      <c r="A2004" s="2"/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1:10">
      <c r="A2005" s="2"/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1:10">
      <c r="A2006" s="2"/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1:10">
      <c r="A2007" s="2"/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1:10">
      <c r="A2008" s="2"/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1:10">
      <c r="A2009" s="2"/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1:10">
      <c r="A2010" s="2"/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1:10">
      <c r="A2011" s="2"/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1:10">
      <c r="A2012" s="2"/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1:10">
      <c r="A2013" s="2"/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1:10">
      <c r="A2014" s="2"/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1:10">
      <c r="A2015" s="2"/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1:10">
      <c r="A2016" s="2"/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1:10">
      <c r="A2017" s="2"/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1:10">
      <c r="A2018" s="2"/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1:10">
      <c r="A2019" s="2"/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1:10">
      <c r="A2020" s="2"/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1:10">
      <c r="A2021" s="2"/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1:10">
      <c r="A2022" s="2"/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1:10">
      <c r="A2023" s="2"/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1:10">
      <c r="A2024" s="2"/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1:10">
      <c r="A2025" s="2"/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1:10">
      <c r="A2026" s="2"/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1:10">
      <c r="A2027" s="2"/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1:10">
      <c r="A2028" s="2"/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1:10">
      <c r="A2029" s="2"/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1:10">
      <c r="A2030" s="2"/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1:10">
      <c r="A2031" s="2"/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1:10">
      <c r="A2032" s="2"/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1:10">
      <c r="A2033" s="2"/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1:10">
      <c r="A2034" s="2"/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1:10">
      <c r="A2035" s="2"/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1:10">
      <c r="A2036" s="2"/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1:10">
      <c r="A2037" s="2"/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1:10">
      <c r="A2038" s="2"/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1:10">
      <c r="A2039" s="2"/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1:10">
      <c r="A2040" s="2"/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1:10">
      <c r="A2041" s="2"/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1:10">
      <c r="A2042" s="2"/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1:10">
      <c r="A2043" s="2"/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1:10">
      <c r="A2044" s="2"/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1:10">
      <c r="A2045" s="2"/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1:10">
      <c r="A2046" s="2"/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1:10">
      <c r="A2047" s="2"/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1:10">
      <c r="A2048" s="2"/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1:10">
      <c r="A2049" s="2"/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1:10">
      <c r="A2050" s="2"/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1:10">
      <c r="A2051" s="2"/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1:10">
      <c r="A2052" s="2"/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1:10">
      <c r="A2053" s="2"/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1:10">
      <c r="A2054" s="2"/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1:10">
      <c r="A2055" s="2"/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1:10">
      <c r="A2056" s="2"/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1:10">
      <c r="A2057" s="2"/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1:10">
      <c r="A2058" s="2"/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1:10">
      <c r="A2059" s="2"/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1:10">
      <c r="A2060" s="2"/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1:10">
      <c r="A2061" s="2"/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1:10">
      <c r="A2062" s="2"/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1:10">
      <c r="A2063" s="2"/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1:10">
      <c r="A2064" s="2"/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1:10">
      <c r="A2065" s="2"/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1:10">
      <c r="A2066" s="2"/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1:10">
      <c r="A2067" s="2"/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1:10">
      <c r="A2068" s="2"/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1:10">
      <c r="A2069" s="2"/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1:10">
      <c r="A2070" s="2"/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1:10">
      <c r="A2071" s="2"/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1:10">
      <c r="A2072" s="2"/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1:10">
      <c r="A2073" s="2"/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1:10">
      <c r="A2074" s="2"/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1:10">
      <c r="A2075" s="2"/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1:10">
      <c r="A2076" s="2"/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1:10">
      <c r="A2077" s="2"/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1:10">
      <c r="A2078" s="2"/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1:10">
      <c r="A2079" s="2"/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1:10">
      <c r="A2080" s="2"/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1:10">
      <c r="A2081" s="2"/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1:10">
      <c r="A2082" s="2"/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1:10">
      <c r="A2083" s="2"/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1:10">
      <c r="A2084" s="2"/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1:10">
      <c r="A2085" s="2"/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1:10">
      <c r="A2086" s="2"/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1:10">
      <c r="A2087" s="2"/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1:10">
      <c r="A2088" s="2"/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1:10">
      <c r="A2089" s="2"/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1:10">
      <c r="A2090" s="2"/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1:10">
      <c r="A2091" s="2"/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1:10">
      <c r="A2092" s="2"/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1:10">
      <c r="A2093" s="2"/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1:10">
      <c r="A2094" s="2"/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1:10">
      <c r="A2095" s="2"/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1:10">
      <c r="A2096" s="2"/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1:10">
      <c r="A2097" s="2"/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1:10">
      <c r="A2098" s="2"/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1:10">
      <c r="A2099" s="2"/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1:10">
      <c r="A2100" s="2"/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1:10">
      <c r="A2101" s="2"/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1:10">
      <c r="A2102" s="2"/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1:10">
      <c r="A2103" s="2"/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1:10">
      <c r="A2104" s="2"/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1:10">
      <c r="A2105" s="2"/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1:10">
      <c r="A2106" s="2"/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1:10">
      <c r="A2107" s="2"/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1:10">
      <c r="A2108" s="2"/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1:10">
      <c r="A2109" s="2"/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1:10">
      <c r="A2110" s="2"/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1:10">
      <c r="A2111" s="2"/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1:10">
      <c r="A2112" s="2"/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1:10">
      <c r="A2113" s="2"/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1:10">
      <c r="A2114" s="2"/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1:10">
      <c r="A2115" s="2"/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1:10">
      <c r="A2116" s="2"/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1:10">
      <c r="A2117" s="2"/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1:10">
      <c r="A2118" s="2"/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1:10">
      <c r="A2119" s="2"/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1:10">
      <c r="A2120" s="2"/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1:10">
      <c r="A2121" s="2"/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1:10">
      <c r="A2122" s="2"/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1:10">
      <c r="A2123" s="2"/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1:10">
      <c r="A2124" s="2"/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1:10">
      <c r="A2125" s="2"/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1:10">
      <c r="A2126" s="2"/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1:10">
      <c r="A2127" s="2"/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1:10">
      <c r="A2128" s="2"/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1:10">
      <c r="A2129" s="2"/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1:10">
      <c r="A2130" s="2"/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1:10">
      <c r="A2131" s="2"/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1:10">
      <c r="A2132" s="2"/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1:10">
      <c r="A2133" s="2"/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1:10">
      <c r="A2134" s="2"/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1:10">
      <c r="A2135" s="2"/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1:10">
      <c r="A2136" s="2"/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1:10">
      <c r="A2137" s="2"/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1:10">
      <c r="A2138" s="2"/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1:10">
      <c r="A2139" s="2"/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1:10">
      <c r="A2140" s="2"/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1:10">
      <c r="A2141" s="2"/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1:10">
      <c r="A2142" s="2"/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1:10">
      <c r="A2143" s="2"/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1:10">
      <c r="A2144" s="2"/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1:10">
      <c r="A2145" s="2"/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1:10">
      <c r="A2146" s="2"/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1:10">
      <c r="A2147" s="2"/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1:10">
      <c r="A2148" s="2"/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1:10">
      <c r="A2149" s="2"/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1:10">
      <c r="A2150" s="2"/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1:10">
      <c r="A2151" s="2"/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1:10">
      <c r="A2152" s="2"/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1:10">
      <c r="A2153" s="2"/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1:10">
      <c r="A2154" s="2"/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1:10">
      <c r="A2155" s="2"/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1:10">
      <c r="A2156" s="2"/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1:10">
      <c r="A2157" s="2"/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1:10">
      <c r="A2158" s="2"/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1:10">
      <c r="A2159" s="2"/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1:10">
      <c r="A2160" s="2"/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1:10">
      <c r="A2161" s="2"/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1:10">
      <c r="A2162" s="2"/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1:10">
      <c r="A2163" s="2"/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1:10">
      <c r="A2164" s="2"/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1:10">
      <c r="A2165" s="2"/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1:10">
      <c r="A2166" s="2"/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1:10">
      <c r="A2167" s="2"/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1:10">
      <c r="A2168" s="2"/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1:10">
      <c r="A2169" s="2"/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1:10">
      <c r="A2170" s="2"/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1:10">
      <c r="A2171" s="2"/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1:10">
      <c r="A2172" s="2"/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1:10">
      <c r="A2173" s="2"/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1:10">
      <c r="A2174" s="2"/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1:10">
      <c r="A2175" s="2"/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1:10">
      <c r="A2176" s="2"/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1:10">
      <c r="A2177" s="2"/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1:10">
      <c r="A2178" s="2"/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1:10">
      <c r="A2179" s="2"/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1:10">
      <c r="A2180" s="2"/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1:10">
      <c r="A2181" s="2"/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1:10">
      <c r="A2182" s="2"/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1:10">
      <c r="A2183" s="2"/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1:10">
      <c r="A2184" s="2"/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1:10">
      <c r="A2185" s="2"/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1:10">
      <c r="A2186" s="2"/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1:10">
      <c r="A2187" s="2"/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1:10">
      <c r="A2188" s="2"/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1:10">
      <c r="A2189" s="2"/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1:10">
      <c r="A2190" s="2"/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1:10">
      <c r="A2191" s="2"/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1:10">
      <c r="A2192" s="2"/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1:10">
      <c r="A2193" s="2"/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1:10">
      <c r="A2194" s="2"/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1:10">
      <c r="A2195" s="2"/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1:10">
      <c r="A2196" s="2"/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1:10">
      <c r="A2197" s="2"/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1:10">
      <c r="A2198" s="2"/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1:10">
      <c r="A2199" s="2"/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1:10">
      <c r="A2200" s="2"/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1:10">
      <c r="A2201" s="2"/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1:10">
      <c r="A2202" s="2"/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1:10">
      <c r="A2203" s="2"/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1:10">
      <c r="A2204" s="2"/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1:10">
      <c r="A2205" s="2"/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1:10">
      <c r="A2206" s="2"/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1:10">
      <c r="A2207" s="2"/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1:10">
      <c r="A2208" s="2"/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1:10">
      <c r="A2209" s="2"/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1:10">
      <c r="A2210" s="2"/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1:10">
      <c r="A2211" s="2"/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1:10">
      <c r="A2212" s="2"/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1:10">
      <c r="A2213" s="2"/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1:10">
      <c r="A2214" s="2"/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1:10">
      <c r="A2215" s="2"/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1:10">
      <c r="A2216" s="2"/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1:10">
      <c r="A2217" s="2"/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1:10">
      <c r="A2218" s="2"/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1:10">
      <c r="A2219" s="2"/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1:10">
      <c r="A2220" s="2"/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1:10">
      <c r="A2221" s="2"/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1:10">
      <c r="A2222" s="2"/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1:10">
      <c r="A2223" s="2"/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1:10">
      <c r="A2224" s="2"/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1:10">
      <c r="A2225" s="2"/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1:10">
      <c r="A2226" s="2"/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1:10">
      <c r="A2227" s="2"/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1:10">
      <c r="A2228" s="2"/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1:10">
      <c r="A2229" s="2"/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1:10">
      <c r="A2230" s="2"/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1:10">
      <c r="A2231" s="2"/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1:10">
      <c r="A2232" s="2"/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1:10">
      <c r="A2233" s="2"/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1:10">
      <c r="A2234" s="2"/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1:10">
      <c r="A2235" s="2"/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1:10">
      <c r="A2236" s="2"/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1:10">
      <c r="A2237" s="2"/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1:10">
      <c r="A2238" s="2"/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1:10">
      <c r="A2239" s="2"/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1:10">
      <c r="A2240" s="2"/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1:10">
      <c r="A2241" s="2"/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1:10">
      <c r="A2242" s="2"/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1:10">
      <c r="A2243" s="2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>
      <c r="A2254" s="2"/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1:10">
      <c r="A2255" s="2"/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1:10">
      <c r="A2256" s="2"/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1:10">
      <c r="A2257" s="2"/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1:10">
      <c r="A2258" s="2"/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1:10">
      <c r="A2259" s="2"/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1:10">
      <c r="A2260" s="2"/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1:10">
      <c r="A2261" s="2"/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1:10">
      <c r="A2262" s="2"/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1:10">
      <c r="A2263" s="2"/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1:10">
      <c r="A2264" s="2"/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1:10">
      <c r="A2265" s="2"/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1:10">
      <c r="A2266" s="2"/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1:10">
      <c r="A2267" s="2"/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1:10">
      <c r="A2268" s="2"/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1:10">
      <c r="A2269" s="2"/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1:10">
      <c r="A2270" s="2"/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1:10">
      <c r="A2271" s="2"/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1:10">
      <c r="A2272" s="2"/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1:10">
      <c r="A2273" s="2"/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1:10">
      <c r="A2274" s="2"/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1:10">
      <c r="A2275" s="2"/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1:10">
      <c r="A2276" s="2"/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1:10">
      <c r="A2277" s="2"/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1:10">
      <c r="A2278" s="2"/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1:10">
      <c r="A2279" s="2"/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1:10">
      <c r="A2280" s="2"/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1:10">
      <c r="A2281" s="2"/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1:10">
      <c r="A2282" s="2"/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1:10">
      <c r="A2283" s="2"/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1:10">
      <c r="A2284" s="2"/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1:10">
      <c r="A2285" s="2"/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1:10">
      <c r="A2286" s="2"/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1:10">
      <c r="A2287" s="2"/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1:10">
      <c r="A2288" s="2"/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1:10">
      <c r="A2289" s="2"/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1:10">
      <c r="A2290" s="2"/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1:10">
      <c r="A2291" s="2"/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1:10">
      <c r="A2292" s="2"/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1:10">
      <c r="A2293" s="2"/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1:10">
      <c r="A2294" s="2"/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1:10">
      <c r="A2295" s="2"/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1:10">
      <c r="A2296" s="2"/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1:10">
      <c r="A2297" s="2"/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1:10">
      <c r="A2298" s="2"/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1:10">
      <c r="A2299" s="2"/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1:10">
      <c r="A2300" s="2"/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1:10">
      <c r="A2301" s="2"/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1:10">
      <c r="A2302" s="2"/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1:10">
      <c r="A2303" s="2"/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1:10">
      <c r="A2304" s="2"/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1:10">
      <c r="A2305" s="2"/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1:10">
      <c r="A2306" s="2"/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1:10">
      <c r="A2307" s="2"/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1:10">
      <c r="A2308" s="2"/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1:10">
      <c r="A2309" s="2"/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1:10">
      <c r="A2310" s="2"/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1:10">
      <c r="A2311" s="2"/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1:10">
      <c r="A2312" s="2"/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1:10">
      <c r="A2313" s="2"/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1:10">
      <c r="A2314" s="2"/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1:10">
      <c r="A2315" s="2"/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1:10">
      <c r="A2316" s="2"/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1:10">
      <c r="A2317" s="2"/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1:10">
      <c r="A2318" s="2"/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1:10">
      <c r="A2319" s="2"/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1:10">
      <c r="A2320" s="2"/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1:10">
      <c r="A2321" s="2"/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1:10">
      <c r="A2322" s="2"/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1:10">
      <c r="A2323" s="2"/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1:10">
      <c r="A2324" s="2"/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1:10">
      <c r="A2325" s="2"/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1:10">
      <c r="A2326" s="2"/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1:10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>
      <c r="A2372" s="2"/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>
      <c r="A2373" s="2"/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>
      <c r="A2374" s="2"/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>
      <c r="A2375" s="2"/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>
      <c r="A2376" s="2"/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>
      <c r="A2377" s="2"/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>
      <c r="A2378" s="2"/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>
      <c r="A2379" s="2"/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>
      <c r="A2380" s="2"/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1:10">
      <c r="A2381" s="2"/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1:10">
      <c r="A2382" s="2"/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1:10">
      <c r="A2383" s="2"/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1:10">
      <c r="A2384" s="2"/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1:10">
      <c r="A2385" s="2"/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1:10">
      <c r="A2386" s="2"/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1:10">
      <c r="A2387" s="2"/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1:10">
      <c r="A2388" s="2"/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1:10">
      <c r="A2389" s="2"/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1:10">
      <c r="A2390" s="2"/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1:10">
      <c r="A2391" s="2"/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1:10">
      <c r="A2392" s="2"/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1:10">
      <c r="A2393" s="2"/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1:10">
      <c r="A2394" s="2"/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1:10">
      <c r="A2395" s="2"/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1:10">
      <c r="A2396" s="2"/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1:10">
      <c r="A2397" s="2"/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1:10">
      <c r="A2398" s="2"/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1:10">
      <c r="A2399" s="2"/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1:10">
      <c r="A2400" s="2"/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1:10">
      <c r="A2401" s="2"/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1:10">
      <c r="A2402" s="2"/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1:10">
      <c r="A2403" s="2"/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1:10">
      <c r="A2404" s="2"/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1:10">
      <c r="A2405" s="2"/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1:10">
      <c r="A2406" s="2"/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1:10">
      <c r="A2407" s="2"/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1:10">
      <c r="A2408" s="2"/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1:10">
      <c r="A2409" s="2"/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1:10">
      <c r="A2410" s="2"/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1:10">
      <c r="A2411" s="2"/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1:10">
      <c r="A2412" s="2"/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1:10">
      <c r="A2413" s="2"/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1:10">
      <c r="A2414" s="2"/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1:10">
      <c r="A2415" s="2"/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1:10">
      <c r="A2416" s="2"/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1:10">
      <c r="A2417" s="2"/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1:10">
      <c r="A2418" s="2"/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1:10">
      <c r="A2419" s="2"/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1:10">
      <c r="A2420" s="2"/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1:10">
      <c r="A2421" s="2"/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1:10">
      <c r="A2422" s="2"/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1:10">
      <c r="A2423" s="2"/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1:10">
      <c r="A2424" s="2"/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1:10">
      <c r="A2425" s="2"/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1:10">
      <c r="A2426" s="2"/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1:10">
      <c r="A2427" s="2"/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1:10">
      <c r="A2428" s="2"/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1:10">
      <c r="A2429" s="2"/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1:10">
      <c r="A2430" s="2"/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1:10">
      <c r="A2431" s="2"/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1:10">
      <c r="A2432" s="2"/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1:10">
      <c r="A2433" s="2"/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1:10">
      <c r="A2434" s="2"/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1:10">
      <c r="A2435" s="2"/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1:10">
      <c r="A2436" s="2"/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1:10">
      <c r="A2437" s="2"/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1:10">
      <c r="A2438" s="2"/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1:10">
      <c r="A2439" s="2"/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1:10">
      <c r="A2440" s="2"/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1:10">
      <c r="A2441" s="2"/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1:10">
      <c r="A2442" s="2"/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1:10">
      <c r="A2443" s="2"/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1:10">
      <c r="A2444" s="2"/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1:10">
      <c r="A2445" s="2"/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1:10">
      <c r="A2446" s="2"/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1:10">
      <c r="A2447" s="2"/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1:10">
      <c r="A2448" s="2"/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1:10">
      <c r="A2449" s="2"/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1:10">
      <c r="A2450" s="2"/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1:10">
      <c r="A2451" s="2"/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1:10">
      <c r="A2452" s="2"/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1:10">
      <c r="A2453" s="2"/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1:10">
      <c r="A2454" s="2"/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1:10">
      <c r="A2455" s="2"/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1:10">
      <c r="A2456" s="2"/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1:10">
      <c r="A2457" s="2"/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1:10">
      <c r="A2458" s="2"/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1:10">
      <c r="A2459" s="2"/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1:10">
      <c r="A2460" s="2"/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1:10">
      <c r="A2461" s="2"/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1:10">
      <c r="A2462" s="2"/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1:10">
      <c r="A2463" s="2"/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1:10">
      <c r="A2464" s="2"/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1:10">
      <c r="A2465" s="2"/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1:10">
      <c r="A2466" s="2"/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1:10">
      <c r="A2467" s="2"/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1:10">
      <c r="A2468" s="2"/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1:10">
      <c r="A2469" s="2"/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1:10">
      <c r="A2470" s="2"/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1:10">
      <c r="A2471" s="2"/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1:10">
      <c r="A2472" s="2"/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1:10">
      <c r="A2473" s="2"/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1:10">
      <c r="A2474" s="2"/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1:10">
      <c r="A2475" s="2"/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1:10">
      <c r="A2476" s="2"/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1:10">
      <c r="A2477" s="2"/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1:10">
      <c r="A2478" s="2"/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1:10">
      <c r="A2479" s="2"/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1:10">
      <c r="A2480" s="2"/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1:10">
      <c r="A2481" s="2"/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1:10">
      <c r="A2482" s="2"/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1:10">
      <c r="A2483" s="2"/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1:10">
      <c r="A2484" s="2"/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1:10">
      <c r="A2485" s="2"/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1:10">
      <c r="A2486" s="2"/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1:10">
      <c r="A2487" s="2"/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1:10">
      <c r="A2488" s="2"/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1:10">
      <c r="A2489" s="2"/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1:10">
      <c r="A2490" s="2"/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1:10">
      <c r="A2491" s="2"/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1:10">
      <c r="A2492" s="2"/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1:10">
      <c r="A2493" s="2"/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1:10">
      <c r="A2494" s="2"/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1:10">
      <c r="A2495" s="2"/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1:10">
      <c r="A2496" s="2"/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1:10">
      <c r="A2497" s="2"/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1:10">
      <c r="A2498" s="2"/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1:10">
      <c r="A2499" s="2"/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1:10">
      <c r="A2500" s="2"/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1:10">
      <c r="A2501" s="2"/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1:10">
      <c r="A2502" s="2"/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1:10">
      <c r="A2503" s="2"/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1:10">
      <c r="A2504" s="2"/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1:10">
      <c r="A2505" s="2"/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1:10">
      <c r="A2506" s="2"/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1:10">
      <c r="A2507" s="2"/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1:10">
      <c r="A2508" s="2"/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1:10">
      <c r="A2509" s="2"/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1:10">
      <c r="A2510" s="2"/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1:10">
      <c r="A2511" s="2"/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1:10">
      <c r="A2512" s="2"/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1:10">
      <c r="A2513" s="2"/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1:10">
      <c r="A2514" s="2"/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1:10">
      <c r="A2515" s="2"/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1:10">
      <c r="A2516" s="2"/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1:10">
      <c r="A2517" s="2"/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1:10">
      <c r="A2518" s="2"/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1:10">
      <c r="A2519" s="2"/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1:10">
      <c r="A2520" s="2"/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1:10">
      <c r="A2521" s="2"/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1:10">
      <c r="A2522" s="2"/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1:10">
      <c r="A2523" s="2"/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1:10">
      <c r="A2524" s="2"/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1:10">
      <c r="A2525" s="2"/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1:10">
      <c r="A2526" s="2"/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1:10">
      <c r="A2527" s="2"/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1:10">
      <c r="A2528" s="2"/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1:10">
      <c r="A2529" s="2"/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1:10">
      <c r="A2530" s="2"/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1:10">
      <c r="A2531" s="2"/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1:10">
      <c r="A2532" s="2"/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1:10">
      <c r="A2533" s="2"/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1:10">
      <c r="A2534" s="2"/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1:10">
      <c r="A2535" s="2"/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1:10">
      <c r="A2536" s="2"/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1:10">
      <c r="A2537" s="2"/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1:10">
      <c r="A2538" s="2"/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1:10">
      <c r="A2539" s="2"/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1:10">
      <c r="A2540" s="2"/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1:10">
      <c r="A2541" s="2"/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1:10">
      <c r="A2542" s="2"/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1:10">
      <c r="A2543" s="2"/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1:10">
      <c r="A2544" s="2"/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1:10">
      <c r="A2545" s="2"/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1:10">
      <c r="A2546" s="2"/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1:10">
      <c r="A2547" s="2"/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1:10">
      <c r="A2548" s="2"/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1:10">
      <c r="A2549" s="2"/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1:10">
      <c r="A2550" s="2"/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1:10">
      <c r="A2551" s="2"/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1:10">
      <c r="A2552" s="2"/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1:10">
      <c r="A2553" s="2"/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1:10">
      <c r="A2554" s="2"/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1:10">
      <c r="A2555" s="2"/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1:10">
      <c r="A2556" s="2"/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1:10">
      <c r="A2557" s="2"/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1:10">
      <c r="A2558" s="2"/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1:10">
      <c r="A2559" s="2"/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1:10">
      <c r="A2560" s="2"/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1:10">
      <c r="A2561" s="2"/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1:10">
      <c r="A2562" s="2"/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1:10">
      <c r="A2563" s="2"/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1:10">
      <c r="A2564" s="2"/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1:10">
      <c r="A2565" s="2"/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1:10">
      <c r="A2566" s="2"/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1:10">
      <c r="A2567" s="2"/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1:10">
      <c r="A2568" s="2"/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1:10">
      <c r="A2569" s="2"/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1:10">
      <c r="A2570" s="2"/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1:10">
      <c r="A2571" s="2"/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1:10">
      <c r="A2572" s="2"/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1:10">
      <c r="A2573" s="2"/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1:10">
      <c r="A2574" s="2"/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1:10">
      <c r="A2575" s="2"/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1:10">
      <c r="A2576" s="2"/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1:10">
      <c r="A2577" s="2"/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1:10">
      <c r="A2578" s="2"/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1:10">
      <c r="A2579" s="2"/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1:10">
      <c r="A2580" s="2"/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1:10">
      <c r="A2581" s="2"/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1:10">
      <c r="A2582" s="2"/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1:10">
      <c r="A2583" s="2"/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1:10">
      <c r="A2584" s="2"/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1:10">
      <c r="A2585" s="2"/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1:10">
      <c r="A2586" s="2"/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1:10">
      <c r="A2587" s="2"/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1:10">
      <c r="A2588" s="2"/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1:10">
      <c r="A2589" s="2"/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1:10">
      <c r="A2590" s="2"/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1:10">
      <c r="A2591" s="2"/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1:10">
      <c r="A2592" s="2"/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1:10">
      <c r="A2593" s="2"/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1:10">
      <c r="A2594" s="2"/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1:10">
      <c r="A2595" s="2"/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1:10">
      <c r="A2596" s="2"/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1:10">
      <c r="A2597" s="2"/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1:10">
      <c r="A2598" s="2"/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1:10">
      <c r="A2599" s="2"/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1:10">
      <c r="A2600" s="2"/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1:10">
      <c r="A2601" s="2"/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1:10">
      <c r="A2602" s="2"/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1:10">
      <c r="A2603" s="2"/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1:10">
      <c r="A2604" s="2"/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1:10">
      <c r="A2605" s="2"/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1:10">
      <c r="A2606" s="2"/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1:10">
      <c r="A2607" s="2"/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1:10">
      <c r="A2608" s="2"/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1:10">
      <c r="A2609" s="2"/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1:10">
      <c r="A2610" s="2"/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1:10">
      <c r="A2611" s="2"/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1:10">
      <c r="A2612" s="2"/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1:10">
      <c r="A2613" s="2"/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1:10">
      <c r="A2614" s="2"/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1:10">
      <c r="A2615" s="2"/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1:10">
      <c r="A2616" s="2"/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1:10">
      <c r="A2617" s="2"/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1:10">
      <c r="A2618" s="2"/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1:10">
      <c r="A2619" s="2"/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1:10">
      <c r="A2620" s="2"/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1:10">
      <c r="A2621" s="2"/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1:10">
      <c r="A2622" s="2"/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1:10">
      <c r="A2623" s="2"/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1:10">
      <c r="A2624" s="2"/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1:10">
      <c r="A2625" s="2"/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1:10">
      <c r="A2626" s="2"/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1:10">
      <c r="A2627" s="2"/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1:10">
      <c r="A2628" s="2"/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1:10">
      <c r="A2629" s="2"/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1:10">
      <c r="A2630" s="2"/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1:10">
      <c r="A2631" s="2"/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1:10">
      <c r="A2632" s="2"/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1:10">
      <c r="A2633" s="2"/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1:10">
      <c r="A2634" s="2"/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1:10">
      <c r="A2635" s="2"/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1:10">
      <c r="A2636" s="2"/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1:10">
      <c r="A2637" s="2"/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1:10">
      <c r="A2638" s="2"/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1:10">
      <c r="A2639" s="2"/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1:10">
      <c r="A2640" s="2"/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1:10">
      <c r="A2641" s="2"/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1:10">
      <c r="A2642" s="2"/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1:10">
      <c r="A2643" s="2"/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1:10">
      <c r="A2644" s="2"/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1:10">
      <c r="A2645" s="2"/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1:10">
      <c r="A2646" s="2"/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1:10">
      <c r="A2647" s="2"/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1:10">
      <c r="A2648" s="2"/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1:10">
      <c r="A2649" s="2"/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1:10">
      <c r="A2650" s="2"/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1:10">
      <c r="A2651" s="2"/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1:10">
      <c r="A2652" s="2"/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1:10">
      <c r="A2653" s="2"/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1:10">
      <c r="A2654" s="2"/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1:10">
      <c r="A2655" s="2"/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1:10">
      <c r="A2656" s="2"/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1:10">
      <c r="A2657" s="2"/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1:10">
      <c r="A2658" s="2"/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1:10">
      <c r="A2659" s="2"/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1:10">
      <c r="A2660" s="2"/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1:10">
      <c r="A2661" s="2"/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1:10">
      <c r="A2662" s="2"/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1:10">
      <c r="A2663" s="2"/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1:10">
      <c r="A2664" s="2"/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1:10">
      <c r="A2665" s="2"/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1:10">
      <c r="A2666" s="2"/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1:10">
      <c r="A2667" s="2"/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1:10">
      <c r="A2668" s="2"/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1:10">
      <c r="A2669" s="2"/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1:10">
      <c r="A2670" s="2"/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1:10">
      <c r="A2671" s="2"/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1:10">
      <c r="A2672" s="2"/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1:10">
      <c r="A2673" s="2"/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1:10">
      <c r="A2674" s="2"/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1:10">
      <c r="A2675" s="2"/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1:10">
      <c r="A2676" s="2"/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1:10">
      <c r="A2677" s="2"/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1:10">
      <c r="A2678" s="2"/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1:10">
      <c r="A2679" s="2"/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1:10">
      <c r="A2680" s="2"/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1:10">
      <c r="A2681" s="2"/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1:10">
      <c r="A2682" s="2"/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1:10">
      <c r="A2683" s="2"/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1:10">
      <c r="A2684" s="2"/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1:10">
      <c r="A2685" s="2"/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1:10">
      <c r="A2686" s="2"/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1:10">
      <c r="A2687" s="2"/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1:10">
      <c r="A2688" s="2"/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1:10">
      <c r="A2689" s="2"/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1:10">
      <c r="A2690" s="2"/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1:10">
      <c r="A2691" s="2"/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1:10">
      <c r="A2692" s="2"/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1:10">
      <c r="A2693" s="2"/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1:10">
      <c r="A2694" s="2"/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1:10">
      <c r="A2695" s="2"/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1:10">
      <c r="A2696" s="2"/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1:10">
      <c r="A2697" s="2"/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1:10">
      <c r="A2698" s="2"/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1:10">
      <c r="A2699" s="2"/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1:10">
      <c r="A2700" s="2"/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1:10">
      <c r="A2701" s="2"/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1:10">
      <c r="A2702" s="2"/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1:10">
      <c r="A2703" s="2"/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1:10">
      <c r="A2704" s="2"/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1:10">
      <c r="A2705" s="2"/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1:10">
      <c r="A2706" s="2"/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1:10">
      <c r="A2707" s="2"/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1:10">
      <c r="A2708" s="2"/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1:10">
      <c r="A2709" s="2"/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1:10">
      <c r="A2710" s="2"/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1:10">
      <c r="A2711" s="2"/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1:10">
      <c r="A2712" s="2"/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1:10">
      <c r="A2713" s="2"/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1:10">
      <c r="A2714" s="2"/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1:10">
      <c r="A2715" s="2"/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1:10">
      <c r="A2716" s="2"/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1:10">
      <c r="A2717" s="2"/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1:10">
      <c r="A2718" s="2"/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1:10">
      <c r="A2719" s="2"/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1:10">
      <c r="A2720" s="2"/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1:10">
      <c r="A2721" s="2"/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1:10">
      <c r="A2722" s="2"/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1:10">
      <c r="A2723" s="2"/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1:10">
      <c r="A2724" s="2"/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1:10">
      <c r="A2725" s="2"/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1:10">
      <c r="A2726" s="2"/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1:10">
      <c r="A2727" s="2"/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1:10">
      <c r="A2728" s="2"/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1:10">
      <c r="A2729" s="2"/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1:10">
      <c r="A2730" s="2"/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1:10">
      <c r="A2731" s="2"/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1:10">
      <c r="A2732" s="2"/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1:10">
      <c r="A2733" s="2"/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1:10">
      <c r="A2734" s="2"/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1:10">
      <c r="A2735" s="2"/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1:10">
      <c r="A2736" s="2"/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1:10">
      <c r="A2737" s="2"/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1:10">
      <c r="A2738" s="2"/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1:10">
      <c r="A2739" s="2"/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1:10">
      <c r="A2740" s="2"/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1:10">
      <c r="A2741" s="2"/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1:10">
      <c r="A2742" s="2"/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1:10">
      <c r="A2743" s="2"/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1:10">
      <c r="A2744" s="2"/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1:10">
      <c r="A2745" s="2"/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1:10">
      <c r="A2746" s="2"/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1:10">
      <c r="A2747" s="2"/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1:10">
      <c r="A2748" s="2"/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1:10">
      <c r="A2749" s="2"/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1:10">
      <c r="A2750" s="2"/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1:10">
      <c r="A2751" s="2"/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1:10">
      <c r="A2752" s="2"/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1:10">
      <c r="A2753" s="2"/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1:10">
      <c r="A2754" s="2"/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1:10">
      <c r="A2755" s="2"/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1:10">
      <c r="A2756" s="2"/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1:10">
      <c r="A2757" s="2"/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1:10">
      <c r="A2758" s="2"/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1:10">
      <c r="A2759" s="2"/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1:10">
      <c r="A2760" s="2"/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1:10">
      <c r="A2761" s="2"/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1:10">
      <c r="A2762" s="2"/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1:10">
      <c r="A2763" s="2"/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1:10">
      <c r="A2764" s="2"/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1:10">
      <c r="A2765" s="2"/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1:10">
      <c r="A2766" s="2"/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1:10">
      <c r="A2767" s="2"/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1:10">
      <c r="A2768" s="2"/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1:10">
      <c r="A2769" s="2"/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1:10">
      <c r="A2770" s="2"/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1:10">
      <c r="A2771" s="2"/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1:10">
      <c r="A2772" s="2"/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1:10">
      <c r="A2773" s="2"/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1:10">
      <c r="A2774" s="2"/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1:10">
      <c r="A2775" s="2"/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1:10">
      <c r="A2776" s="2"/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1:10">
      <c r="A2777" s="2"/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1:10">
      <c r="A2778" s="2"/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1:10">
      <c r="A2779" s="2"/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1:10">
      <c r="A2780" s="2"/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1:10">
      <c r="A2781" s="2"/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1:10">
      <c r="A2782" s="2"/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1:10">
      <c r="A2783" s="2"/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1:10">
      <c r="A2784" s="2"/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1:10">
      <c r="A2785" s="2"/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1:10">
      <c r="A2786" s="2"/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1:10">
      <c r="A2787" s="2"/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1:10">
      <c r="A2788" s="2"/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1:10">
      <c r="A2789" s="2"/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1:10">
      <c r="A2790" s="2"/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1:10">
      <c r="A2791" s="2"/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1:10">
      <c r="A2792" s="2"/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1:10">
      <c r="A2793" s="2"/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1:10">
      <c r="A2794" s="2"/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1:10">
      <c r="A2795" s="2"/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1:10">
      <c r="A2796" s="2"/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1:10">
      <c r="A2797" s="2"/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1:10">
      <c r="A2798" s="2"/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1:10">
      <c r="A2799" s="2"/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1:10">
      <c r="A2800" s="2"/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1:10">
      <c r="A2801" s="2"/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1:10">
      <c r="A2802" s="2"/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1:10">
      <c r="A2803" s="2"/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1:10">
      <c r="A2804" s="2"/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1:10">
      <c r="A2805" s="2"/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1:10">
      <c r="A2806" s="2"/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1:10">
      <c r="A2807" s="2"/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1:10">
      <c r="A2808" s="2"/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1:10">
      <c r="A2809" s="2"/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1:10">
      <c r="A2810" s="2"/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1:10">
      <c r="A2811" s="2"/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1:10">
      <c r="A2812" s="2"/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1:10">
      <c r="A2813" s="2"/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1:10">
      <c r="A2814" s="2"/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1:10">
      <c r="A2815" s="2"/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1:10">
      <c r="A2816" s="2"/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1:10">
      <c r="A2817" s="2"/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1:10">
      <c r="A2818" s="2"/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1:10">
      <c r="A2819" s="2"/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1:10">
      <c r="A2820" s="2"/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1:10">
      <c r="A2821" s="2"/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1:10">
      <c r="A2822" s="2"/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1:10">
      <c r="A2823" s="2"/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1:10">
      <c r="A2824" s="2"/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1:10">
      <c r="A2825" s="2"/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1:10">
      <c r="A2826" s="2"/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1:10">
      <c r="A2827" s="2"/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1:10">
      <c r="A2828" s="2"/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1:10">
      <c r="A2829" s="2"/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1:10">
      <c r="A2830" s="2"/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1:10">
      <c r="A2831" s="2"/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1:10">
      <c r="A2832" s="2"/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1:10">
      <c r="A2833" s="2"/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1:10">
      <c r="A2834" s="2"/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1:10">
      <c r="A2835" s="2"/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1:10">
      <c r="A2836" s="2"/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1:10">
      <c r="A2837" s="2"/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1:10">
      <c r="A2838" s="2"/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1:10">
      <c r="A2839" s="2"/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1:10">
      <c r="A2840" s="2"/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1:10">
      <c r="A2841" s="2"/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1:10">
      <c r="A2842" s="2"/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1:10">
      <c r="A2843" s="2"/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1:10">
      <c r="A2844" s="2"/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1:10">
      <c r="A2845" s="2"/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1:10">
      <c r="A2846" s="2"/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1:10">
      <c r="A2847" s="2"/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1:10">
      <c r="A2848" s="2"/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1:10">
      <c r="A2849" s="2"/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1:10">
      <c r="A2850" s="2"/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1:10">
      <c r="A2851" s="2"/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1:10">
      <c r="A2852" s="2"/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1:10">
      <c r="A2853" s="2"/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1:10">
      <c r="A2854" s="2"/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1:10">
      <c r="A2855" s="2"/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1:10">
      <c r="A2856" s="2"/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1:10">
      <c r="A2857" s="2"/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1:10">
      <c r="A2858" s="2"/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1:10">
      <c r="A2859" s="2"/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1:10">
      <c r="A2860" s="2"/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1:10">
      <c r="A2861" s="2"/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1:10">
      <c r="A2862" s="2"/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1:10">
      <c r="A2863" s="2"/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1:10">
      <c r="A2864" s="2"/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1:10">
      <c r="A2865" s="2"/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1:10">
      <c r="A2866" s="2"/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1:10">
      <c r="A2867" s="2"/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1:10">
      <c r="A2868" s="2"/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1:10">
      <c r="A2869" s="2"/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1:10">
      <c r="A2870" s="2"/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1:10">
      <c r="A2871" s="2"/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1:10">
      <c r="A2872" s="2"/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1:10">
      <c r="A2873" s="2"/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1:10">
      <c r="A2874" s="2"/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1:10">
      <c r="A2875" s="2"/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1:10">
      <c r="A2876" s="2"/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1:10">
      <c r="A2877" s="2"/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1:10">
      <c r="A2878" s="2"/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1:10">
      <c r="A2879" s="2"/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1:10">
      <c r="A2880" s="2"/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1:10">
      <c r="A2881" s="2"/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1:10">
      <c r="A2882" s="2"/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1:10">
      <c r="A2883" s="2"/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1:10">
      <c r="A2884" s="2"/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1:10">
      <c r="A2885" s="2"/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1:10">
      <c r="A2886" s="2"/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1:10">
      <c r="A2887" s="2"/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1:10">
      <c r="A2888" s="2"/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1:10">
      <c r="A2889" s="2"/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1:10">
      <c r="A2890" s="2"/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1:10">
      <c r="A2891" s="2"/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1:10">
      <c r="A2892" s="2"/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1:10">
      <c r="A2893" s="2"/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1:10">
      <c r="A2894" s="2"/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1:10">
      <c r="A2895" s="2"/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1:10">
      <c r="A2896" s="2"/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1:10">
      <c r="A2897" s="2"/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1:10">
      <c r="A2898" s="2"/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1:10">
      <c r="A2899" s="2"/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1:10">
      <c r="A2900" s="2"/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1:10">
      <c r="A2901" s="2"/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1:10">
      <c r="A2902" s="2"/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1:10">
      <c r="A2903" s="2"/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1:10">
      <c r="A2904" s="2"/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1:10">
      <c r="A2905" s="2"/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1:10">
      <c r="A2906" s="2"/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1:10">
      <c r="A2907" s="2"/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1:10">
      <c r="A2908" s="2"/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1:10">
      <c r="A2909" s="2"/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1:10">
      <c r="A2910" s="2"/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1:10">
      <c r="A2911" s="2"/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1:10">
      <c r="A2912" s="2"/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1:10">
      <c r="A2913" s="2"/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1:10">
      <c r="A2914" s="2"/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1:10">
      <c r="A2915" s="2"/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1:10">
      <c r="A2916" s="2"/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1:10">
      <c r="A2917" s="2"/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1:10">
      <c r="A2918" s="2"/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1:10">
      <c r="A2919" s="2"/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1:10">
      <c r="A2920" s="2"/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1:10">
      <c r="A2921" s="2"/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1:10">
      <c r="A2922" s="2"/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1:10">
      <c r="A2923" s="2"/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1:10">
      <c r="A2924" s="2"/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1:10">
      <c r="A2925" s="2"/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1:10">
      <c r="A2926" s="2"/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1:10">
      <c r="A2927" s="2"/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1:10">
      <c r="A2928" s="2"/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1:10">
      <c r="A2929" s="2"/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1:10">
      <c r="A2930" s="2"/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1:10">
      <c r="A2931" s="2"/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1:10">
      <c r="A2932" s="2"/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1:10">
      <c r="A2933" s="2"/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1:10">
      <c r="A2934" s="2"/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1:10">
      <c r="A2935" s="2"/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1:10">
      <c r="A2936" s="2"/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1:10">
      <c r="A2937" s="2"/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1:10">
      <c r="A2938" s="2"/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1:10">
      <c r="A2939" s="2"/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1:10">
      <c r="A2940" s="2"/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1:10">
      <c r="A2941" s="2"/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1:10">
      <c r="A2942" s="2"/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1:10">
      <c r="A2943" s="2"/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1:10">
      <c r="A2944" s="2"/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1:10">
      <c r="A2945" s="2"/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1:10">
      <c r="A2946" s="2"/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1:10">
      <c r="A2947" s="2"/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1:10">
      <c r="A2948" s="2"/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1:10">
      <c r="A2949" s="2"/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1:10">
      <c r="A2950" s="2"/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1:10">
      <c r="A2951" s="2"/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1:10">
      <c r="A2952" s="2"/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1:10">
      <c r="A2953" s="2"/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1:10">
      <c r="A2954" s="2"/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1:10">
      <c r="A2955" s="2"/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1:10">
      <c r="A2956" s="2"/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1:10">
      <c r="A2957" s="2"/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1:10">
      <c r="A2958" s="2"/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1:10">
      <c r="A2959" s="2"/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1:10">
      <c r="A2960" s="2"/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1:10">
      <c r="A2961" s="2"/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1:10">
      <c r="A2962" s="2"/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1:10">
      <c r="A2963" s="2"/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1:10">
      <c r="A2964" s="2"/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1:10">
      <c r="A2965" s="2"/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1:10">
      <c r="A2966" s="2"/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1:10">
      <c r="A2967" s="2"/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1:10">
      <c r="A2968" s="2"/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1:10">
      <c r="A2969" s="2"/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1:10">
      <c r="A2970" s="2"/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1:10">
      <c r="A2971" s="2"/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1:10">
      <c r="A2972" s="2"/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1:10">
      <c r="A2973" s="2"/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1:10">
      <c r="A2974" s="2"/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1:10">
      <c r="A2975" s="2"/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1:10">
      <c r="A2976" s="2"/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1:10">
      <c r="A2977" s="2"/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1:10">
      <c r="A2978" s="2"/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1:10">
      <c r="A2979" s="2"/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1:10">
      <c r="A2980" s="2"/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1:10">
      <c r="A2981" s="2"/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1:10">
      <c r="A2982" s="2"/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1:10">
      <c r="A2983" s="2"/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1:10">
      <c r="A2984" s="2"/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1:10">
      <c r="A2985" s="2"/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1:10">
      <c r="A2986" s="2"/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1:10">
      <c r="A2987" s="2"/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1:10">
      <c r="A2988" s="2"/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1:10">
      <c r="A2989" s="2"/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1:10">
      <c r="A2990" s="2"/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1:10">
      <c r="A2991" s="2"/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1:10">
      <c r="A2992" s="2"/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1:10">
      <c r="A2993" s="2"/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1:10">
      <c r="A2994" s="2"/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1:10">
      <c r="A2995" s="2"/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1:10">
      <c r="A2996" s="2"/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1:10">
      <c r="A2997" s="2"/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1:10">
      <c r="A2998" s="2"/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1:10">
      <c r="A2999" s="2"/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1:10">
      <c r="A3000" s="2"/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1:10">
      <c r="A3001" s="2"/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1:10">
      <c r="A3002" s="2"/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1:10">
      <c r="A3003" s="2"/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1:10">
      <c r="A3004" s="2"/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1:10">
      <c r="A3005" s="2"/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1:10">
      <c r="A3006" s="2"/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1:10">
      <c r="A3007" s="2"/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1:10">
      <c r="A3008" s="2"/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1:10">
      <c r="A3009" s="2"/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1:10">
      <c r="A3010" s="2"/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1:10">
      <c r="A3011" s="2"/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1:10">
      <c r="A3012" s="2"/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1:10">
      <c r="A3013" s="2"/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1:10">
      <c r="A3014" s="2"/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1:10">
      <c r="A3015" s="2"/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1:10">
      <c r="A3016" s="2"/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1:10">
      <c r="A3017" s="2"/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1:10">
      <c r="A3018" s="2"/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1:10">
      <c r="A3019" s="2"/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1:10">
      <c r="A3020" s="2"/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1:10">
      <c r="A3021" s="2"/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1:10">
      <c r="A3022" s="2"/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1:10">
      <c r="A3023" s="2"/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1:10">
      <c r="A3024" s="2"/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1:10">
      <c r="A3025" s="2"/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1:10">
      <c r="A3026" s="2"/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1:10">
      <c r="A3027" s="2"/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1:10">
      <c r="A3028" s="2"/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1:10">
      <c r="A3029" s="2"/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1:10">
      <c r="A3030" s="2"/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1:10">
      <c r="A3031" s="2"/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1:10">
      <c r="A3032" s="2"/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1:10">
      <c r="A3033" s="2"/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1:10">
      <c r="A3034" s="2"/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1:10">
      <c r="A3035" s="2"/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1:10">
      <c r="A3036" s="2"/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1:10">
      <c r="A3037" s="2"/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1:10">
      <c r="A3038" s="2"/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1:10">
      <c r="A3039" s="2"/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1:10">
      <c r="A3040" s="2"/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1:10">
      <c r="A3041" s="2"/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1:10">
      <c r="A3042" s="2"/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1:10">
      <c r="A3043" s="2"/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1:10">
      <c r="A3044" s="2"/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1:10">
      <c r="A3045" s="2"/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1:10">
      <c r="A3046" s="2"/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1:10">
      <c r="A3047" s="2"/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1:10">
      <c r="A3048" s="2"/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1:10">
      <c r="A3049" s="2"/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1:10">
      <c r="A3050" s="2"/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1:10">
      <c r="A3051" s="2"/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1:10">
      <c r="A3052" s="2"/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1:10">
      <c r="A3053" s="2"/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1:10">
      <c r="A3054" s="2"/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1:10">
      <c r="A3055" s="2"/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1:10">
      <c r="A3056" s="2"/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1:10">
      <c r="A3057" s="2"/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1:10">
      <c r="A3058" s="2"/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1:10">
      <c r="A3059" s="2"/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1:10">
      <c r="A3060" s="2"/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1:10">
      <c r="A3061" s="2"/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1:10">
      <c r="A3062" s="2"/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1:10">
      <c r="A3063" s="2"/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1:10">
      <c r="A3064" s="2"/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1:10">
      <c r="A3065" s="2"/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1:10">
      <c r="A3066" s="2"/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1:10">
      <c r="A3067" s="2"/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1:10">
      <c r="A3068" s="2"/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1:10">
      <c r="A3069" s="2"/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1:10">
      <c r="A3070" s="2"/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1:10">
      <c r="A3071" s="2"/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1:10">
      <c r="A3072" s="2"/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1:10">
      <c r="A3073" s="2"/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1:10">
      <c r="A3074" s="2"/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1:10">
      <c r="A3075" s="2"/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1:10">
      <c r="A3076" s="2"/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1:10">
      <c r="A3077" s="2"/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1:10">
      <c r="A3078" s="2"/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1:10">
      <c r="A3079" s="2"/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1:10">
      <c r="A3080" s="2"/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1:10">
      <c r="A3081" s="2"/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1:10">
      <c r="A3082" s="2"/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1:10">
      <c r="A3083" s="2"/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1:10">
      <c r="A3084" s="2"/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1:10">
      <c r="A3085" s="2"/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1:10">
      <c r="A3086" s="2"/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1:10">
      <c r="A3087" s="2"/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1:10">
      <c r="A3088" s="2"/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1:10">
      <c r="A3089" s="2"/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1:10">
      <c r="A3090" s="2"/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1:10">
      <c r="A3091" s="2"/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1:10">
      <c r="A3092" s="2"/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1:10">
      <c r="A3093" s="2"/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1:10">
      <c r="A3094" s="2"/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1:10">
      <c r="A3095" s="2"/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1:10">
      <c r="A3096" s="2"/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1:10">
      <c r="A3097" s="2"/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1:10">
      <c r="A3098" s="2"/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1:10">
      <c r="A3099" s="2"/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1:10">
      <c r="A3100" s="2"/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1:10">
      <c r="A3101" s="2"/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1:10">
      <c r="A3102" s="2"/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1:10">
      <c r="A3103" s="2"/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1:10">
      <c r="A3104" s="2"/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1:10">
      <c r="A3105" s="2"/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1:10">
      <c r="A3106" s="2"/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1:10">
      <c r="A3107" s="2"/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1:10">
      <c r="A3108" s="2"/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1:10">
      <c r="A3109" s="2"/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1:10">
      <c r="A3110" s="2"/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1:10">
      <c r="A3111" s="2"/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1:10">
      <c r="A3112" s="2"/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1:10">
      <c r="A3113" s="2"/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1:10">
      <c r="A3114" s="2"/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1:10">
      <c r="A3115" s="2"/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1:10">
      <c r="A3116" s="2"/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1:10">
      <c r="A3117" s="2"/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1:10">
      <c r="A3118" s="2"/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1:10">
      <c r="A3119" s="2"/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1:10">
      <c r="A3120" s="2"/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1:10">
      <c r="A3121" s="2"/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1:10">
      <c r="A3122" s="2"/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1:10">
      <c r="A3123" s="2"/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1:10">
      <c r="A3124" s="2"/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1:10">
      <c r="A3125" s="2"/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1:10">
      <c r="A3126" s="2"/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1:10">
      <c r="A3127" s="2"/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1:10">
      <c r="A3128" s="2"/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1:10">
      <c r="A3129" s="2"/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1:10">
      <c r="A3130" s="2"/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1:10">
      <c r="A3131" s="2"/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1:10">
      <c r="A3132" s="2"/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1:10">
      <c r="A3133" s="2"/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1:10">
      <c r="A3134" s="2"/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1:10">
      <c r="A3135" s="2"/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1:10">
      <c r="A3136" s="2"/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1:10">
      <c r="A3137" s="2"/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1:10">
      <c r="A3138" s="2"/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1:10">
      <c r="A3139" s="2"/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1:10">
      <c r="A3140" s="2"/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1:10">
      <c r="A3141" s="2"/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1:10">
      <c r="A3142" s="2"/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1:10">
      <c r="A3143" s="2"/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1:10">
      <c r="A3144" s="2"/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1:10">
      <c r="A3145" s="2"/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1:10">
      <c r="A3146" s="2"/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1:10">
      <c r="A3147" s="2"/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1:10">
      <c r="A3148" s="2"/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1:10">
      <c r="A3149" s="2"/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1:10">
      <c r="A3150" s="2"/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1:10">
      <c r="A3151" s="2"/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1:10">
      <c r="A3152" s="2"/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1:10">
      <c r="A3153" s="2"/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1:10">
      <c r="A3154" s="2"/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1:10">
      <c r="A3155" s="2"/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1:10">
      <c r="A3156" s="2"/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1:10">
      <c r="A3157" s="2"/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1:10">
      <c r="A3158" s="2"/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1:10">
      <c r="A3159" s="2"/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1:10">
      <c r="A3160" s="2"/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1:10">
      <c r="A3161" s="2"/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1:10">
      <c r="A3162" s="2"/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1:10">
      <c r="A3163" s="2"/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1:10">
      <c r="A3164" s="2"/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1:10">
      <c r="A3165" s="2"/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1:10">
      <c r="A3166" s="2"/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1:10">
      <c r="A3167" s="2"/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1:10">
      <c r="A3168" s="2"/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1:10">
      <c r="A3169" s="2"/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1:10">
      <c r="A3170" s="2"/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1:10">
      <c r="A3171" s="2"/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1:10">
      <c r="A3172" s="2"/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1:10">
      <c r="A3173" s="2"/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1:10">
      <c r="A3174" s="2"/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1:10">
      <c r="A3175" s="2"/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1:10">
      <c r="A3176" s="2"/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1:10">
      <c r="A3177" s="2"/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1:10">
      <c r="A3178" s="2"/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1:10">
      <c r="A3179" s="2"/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1:10">
      <c r="A3180" s="2"/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1:10">
      <c r="A3181" s="2"/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1:10">
      <c r="A3182" s="2"/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1:10">
      <c r="A3183" s="2"/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1:10">
      <c r="A3184" s="2"/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1:10">
      <c r="A3185" s="2"/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1:10">
      <c r="A3186" s="2"/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1:10">
      <c r="A3187" s="2"/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1:10">
      <c r="A3188" s="2"/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1:10">
      <c r="A3189" s="2"/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1:10">
      <c r="A3190" s="2"/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1:10">
      <c r="A3191" s="2"/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1:10">
      <c r="A3192" s="2"/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1:10">
      <c r="A3193" s="2"/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1:10">
      <c r="A3194" s="2"/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1:10">
      <c r="A3195" s="2"/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1:10">
      <c r="A3196" s="2"/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1:10">
      <c r="A3197" s="2"/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1:10">
      <c r="A3198" s="2"/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1:10">
      <c r="A3199" s="2"/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1:10">
      <c r="A3200" s="2"/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1:10">
      <c r="A3201" s="2"/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1:10">
      <c r="A3202" s="2"/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1:10">
      <c r="A3203" s="2"/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1:10">
      <c r="A3204" s="2"/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1:10">
      <c r="A3205" s="2"/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1:10">
      <c r="A3206" s="2"/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1:10">
      <c r="A3207" s="2"/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1:10">
      <c r="A3208" s="2"/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1:10">
      <c r="A3209" s="2"/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1:10">
      <c r="A3210" s="2"/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1:10">
      <c r="A3211" s="2"/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1:10">
      <c r="A3212" s="2"/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1:10">
      <c r="A3213" s="2"/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1:10">
      <c r="A3214" s="2"/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1:10">
      <c r="A3215" s="2"/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1:10">
      <c r="A3216" s="2"/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1:10">
      <c r="A3217" s="2"/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1:10">
      <c r="A3218" s="2"/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1:10">
      <c r="A3219" s="2"/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1:10">
      <c r="A3220" s="2"/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1:10">
      <c r="A3221" s="2"/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1:10">
      <c r="A3222" s="2"/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1:10">
      <c r="A3223" s="2"/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1:10">
      <c r="A3224" s="2"/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1:10">
      <c r="A3225" s="2"/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1:10">
      <c r="A3226" s="2"/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1:10">
      <c r="A3227" s="2"/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1:10">
      <c r="A3228" s="2"/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1:10">
      <c r="A3229" s="2"/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1:10">
      <c r="A3230" s="2"/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1:10">
      <c r="A3231" s="2"/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1:10">
      <c r="A3232" s="2"/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>
      <c r="A3233" s="2"/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1:10">
      <c r="A3234" s="2"/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1:10">
      <c r="A3235" s="2"/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1:10">
      <c r="A3236" s="2"/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1:10">
      <c r="A3237" s="2"/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1:10">
      <c r="A3238" s="2"/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1:10">
      <c r="A3239" s="2"/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1:10">
      <c r="A3240" s="2"/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1:10">
      <c r="A3241" s="2"/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1:10">
      <c r="A3242" s="2"/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1:10">
      <c r="A3243" s="2"/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1:10">
      <c r="A3244" s="2"/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1:10">
      <c r="A3245" s="2"/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1:10">
      <c r="A3246" s="2"/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1:10">
      <c r="A3247" s="2"/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1:10">
      <c r="A3248" s="2"/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1:10">
      <c r="A3249" s="2"/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1:10">
      <c r="A3250" s="2"/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1:10">
      <c r="A3251" s="2"/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1:10">
      <c r="A3252" s="2"/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1:10">
      <c r="A3253" s="2"/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1:10">
      <c r="A3254" s="2"/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1:10">
      <c r="A3255" s="2"/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1:10">
      <c r="A3256" s="2"/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1:10">
      <c r="A3257" s="2"/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1:10">
      <c r="A3258" s="2"/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1:10">
      <c r="A3259" s="2"/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1:10">
      <c r="A3260" s="2"/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1:10">
      <c r="A3261" s="2"/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1:10">
      <c r="A3262" s="2"/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1:10">
      <c r="A3263" s="2"/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1:10">
      <c r="A3264" s="2"/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1:10">
      <c r="A3265" s="2"/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1:10">
      <c r="A3266" s="2"/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1:10">
      <c r="A3267" s="2"/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1:10">
      <c r="A3268" s="2"/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1:10">
      <c r="A3269" s="2"/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1:10">
      <c r="A3270" s="2"/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1:10">
      <c r="A3271" s="2"/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1:10">
      <c r="A3272" s="2"/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1:10">
      <c r="A3273" s="2"/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1:10">
      <c r="A3274" s="2"/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1:10">
      <c r="A3275" s="2"/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1:10">
      <c r="A3276" s="2"/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1:10">
      <c r="A3277" s="2"/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1:10">
      <c r="A3278" s="2"/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1:10">
      <c r="A3279" s="2"/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1:10">
      <c r="A3280" s="2"/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1:10">
      <c r="A3281" s="2"/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1:10">
      <c r="A3282" s="2"/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1:10">
      <c r="A3283" s="2"/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1:10">
      <c r="A3284" s="2"/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1:10">
      <c r="A3285" s="2"/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1:10">
      <c r="A3286" s="2"/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1:10">
      <c r="A3287" s="2"/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1:10">
      <c r="A3288" s="2"/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1:10">
      <c r="A3289" s="2"/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1:10">
      <c r="A3290" s="2"/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1:10">
      <c r="A3291" s="2"/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1:10">
      <c r="A3292" s="2"/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1:10">
      <c r="A3293" s="2"/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1:10">
      <c r="A3294" s="2"/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1:10">
      <c r="A3295" s="2"/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1:10">
      <c r="A3296" s="2"/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1:10">
      <c r="A3297" s="2"/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1:10">
      <c r="A3298" s="2"/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1:10">
      <c r="A3299" s="2"/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1:10">
      <c r="A3300" s="2"/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1:10">
      <c r="A3301" s="2"/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1:10">
      <c r="A3302" s="2"/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1:10">
      <c r="A3303" s="2"/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1:10">
      <c r="A3304" s="2"/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1:10">
      <c r="A3305" s="2"/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1:10">
      <c r="A3306" s="2"/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1:10">
      <c r="A3307" s="2"/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1:10">
      <c r="A3308" s="2"/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1:10">
      <c r="A3309" s="2"/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1:10">
      <c r="A3310" s="2"/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1:10">
      <c r="A3311" s="2"/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1:10">
      <c r="A3312" s="2"/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1:10">
      <c r="A3313" s="2"/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1:10">
      <c r="A3314" s="2"/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1:10">
      <c r="A3315" s="2"/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1:10">
      <c r="A3316" s="2"/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1:10">
      <c r="A3317" s="2"/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1:10">
      <c r="A3318" s="2"/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1:10">
      <c r="A3319" s="2"/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1:10">
      <c r="A3320" s="2"/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1:10">
      <c r="A3321" s="2"/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1:10">
      <c r="A3322" s="2"/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1:10">
      <c r="A3323" s="2"/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1:10">
      <c r="A3324" s="2"/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1:10">
      <c r="A3325" s="2"/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1:10">
      <c r="A3326" s="2"/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1:10">
      <c r="A3327" s="2"/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1:10">
      <c r="A3328" s="2"/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1:10">
      <c r="A3329" s="2"/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1:10">
      <c r="A3330" s="2"/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1:10">
      <c r="A3331" s="2"/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1:10">
      <c r="A3332" s="2"/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1:10">
      <c r="A3333" s="2"/>
      <c r="B3333" s="2"/>
      <c r="C3333" s="2"/>
      <c r="D3333" s="2"/>
      <c r="E3333" s="2"/>
      <c r="F3333" s="2"/>
      <c r="G3333" s="2"/>
      <c r="H3333" s="2"/>
      <c r="I3333" s="2"/>
      <c r="J3333" s="2"/>
    </row>
  </sheetData>
  <mergeCells count="1">
    <mergeCell ref="E1:J1"/>
  </mergeCells>
  <conditionalFormatting sqref="A19:XFD30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G14:I14 N14 P14:R14 S4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8">
    <tabColor rgb="FF92D050"/>
  </sheetPr>
  <dimension ref="A1:J45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2" sqref="H22"/>
    </sheetView>
  </sheetViews>
  <sheetFormatPr defaultColWidth="9.42578125" defaultRowHeight="15" outlineLevelCol="1"/>
  <cols>
    <col min="1" max="1" width="46.7109375" style="106" customWidth="1"/>
    <col min="2" max="2" width="14.28515625" style="106" customWidth="1"/>
    <col min="3" max="3" width="13.28515625" style="106" customWidth="1" outlineLevel="1"/>
    <col min="4" max="4" width="13.5703125" style="106" customWidth="1" outlineLevel="1"/>
    <col min="5" max="5" width="12.5703125" style="106" customWidth="1" outlineLevel="1"/>
    <col min="6" max="6" width="17.28515625" style="106" bestFit="1" customWidth="1" outlineLevel="1"/>
    <col min="7" max="7" width="11.42578125" style="106" customWidth="1" outlineLevel="1"/>
    <col min="8" max="8" width="14.28515625" style="106" customWidth="1"/>
    <col min="9" max="9" width="16.28515625" style="106" customWidth="1"/>
    <col min="10" max="10" width="13.5703125" style="106" customWidth="1"/>
    <col min="11" max="16384" width="9.42578125" style="106"/>
  </cols>
  <sheetData>
    <row r="1" spans="1:10" s="113" customFormat="1" ht="53.85" customHeight="1">
      <c r="A1" s="1452"/>
      <c r="B1" s="1452" t="s">
        <v>78</v>
      </c>
      <c r="C1" s="1454" t="s">
        <v>81</v>
      </c>
      <c r="D1" s="1458" t="s">
        <v>82</v>
      </c>
      <c r="E1" s="1460" t="s">
        <v>83</v>
      </c>
      <c r="F1" s="1458" t="s">
        <v>79</v>
      </c>
      <c r="G1" s="1462" t="s">
        <v>84</v>
      </c>
      <c r="H1" s="1464" t="s">
        <v>441</v>
      </c>
      <c r="I1" s="1456" t="s">
        <v>442</v>
      </c>
      <c r="J1" s="1456" t="s">
        <v>443</v>
      </c>
    </row>
    <row r="2" spans="1:10" s="107" customFormat="1" ht="105" customHeight="1" thickBot="1">
      <c r="A2" s="1453"/>
      <c r="B2" s="1453"/>
      <c r="C2" s="1455"/>
      <c r="D2" s="1459"/>
      <c r="E2" s="1461"/>
      <c r="F2" s="1459"/>
      <c r="G2" s="1463"/>
      <c r="H2" s="1465"/>
      <c r="I2" s="1457"/>
      <c r="J2" s="1457"/>
    </row>
    <row r="3" spans="1:10" s="109" customFormat="1">
      <c r="A3" s="425" t="s">
        <v>2</v>
      </c>
      <c r="B3" s="129">
        <v>0</v>
      </c>
      <c r="C3" s="132">
        <v>12.143247153098764</v>
      </c>
      <c r="D3" s="133">
        <v>19434146</v>
      </c>
      <c r="E3" s="134">
        <v>10.516684756334731</v>
      </c>
      <c r="F3" s="133">
        <v>2779518.0034601097</v>
      </c>
      <c r="G3" s="644">
        <v>190655.42684555621</v>
      </c>
      <c r="H3" s="786">
        <v>22404319.430305667</v>
      </c>
      <c r="I3" s="786">
        <v>22404319.430305667</v>
      </c>
      <c r="J3" s="426">
        <v>1</v>
      </c>
    </row>
    <row r="4" spans="1:10">
      <c r="A4" s="835" t="s">
        <v>0</v>
      </c>
      <c r="B4" s="121"/>
      <c r="C4" s="122">
        <f>'T6b-vykon'!AI4*100</f>
        <v>2.4546141279223446</v>
      </c>
      <c r="D4" s="123">
        <f>INT(0.4+C4*D$15/100)</f>
        <v>3928383</v>
      </c>
      <c r="E4" s="128">
        <f>'T14-VVZ'!AH5</f>
        <v>2.2586335700867659</v>
      </c>
      <c r="F4" s="123">
        <f>'T14-VVZ'!AD5*'T7-mzdy'!$F$15/100</f>
        <v>599912.36786588223</v>
      </c>
      <c r="G4" s="645">
        <f>'T14-VVZ'!AE5*'T7-mzdy'!$G$15/100</f>
        <v>37981.947129844542</v>
      </c>
      <c r="H4" s="787">
        <f>D4+F4+G4</f>
        <v>4566277.3149957266</v>
      </c>
      <c r="I4" s="790">
        <f t="shared" ref="I4:I13" si="0">H4+B4</f>
        <v>4566277.3149957266</v>
      </c>
      <c r="J4" s="125">
        <f>I4/I$3</f>
        <v>0.2038123643612694</v>
      </c>
    </row>
    <row r="5" spans="1:10">
      <c r="A5" s="835" t="s">
        <v>1</v>
      </c>
      <c r="B5" s="121"/>
      <c r="C5" s="122">
        <f>'T6b-vykon'!AI5*100</f>
        <v>0.89371210931730671</v>
      </c>
      <c r="D5" s="123">
        <f t="shared" ref="D5:D13" si="1">INT(0.4+C5*D$15/100)</f>
        <v>1430304</v>
      </c>
      <c r="E5" s="128">
        <f>'T14-VVZ'!AH6</f>
        <v>0.51599962734074689</v>
      </c>
      <c r="F5" s="123">
        <f>'T14-VVZ'!AD6*'T7-mzdy'!$F$15/100</f>
        <v>145731.13283175521</v>
      </c>
      <c r="G5" s="645">
        <f>'T14-VVZ'!AE6*'T7-mzdy'!$G$15/100</f>
        <v>0</v>
      </c>
      <c r="H5" s="787">
        <f>D5+F5+G5</f>
        <v>1576035.1328317551</v>
      </c>
      <c r="I5" s="790">
        <f t="shared" si="0"/>
        <v>1576035.1328317551</v>
      </c>
      <c r="J5" s="125">
        <f>I5/I$3</f>
        <v>7.034514651223453E-2</v>
      </c>
    </row>
    <row r="6" spans="1:10">
      <c r="A6" s="835" t="s">
        <v>3</v>
      </c>
      <c r="B6" s="121"/>
      <c r="C6" s="122">
        <f>'T6b-vykon'!AI6*100</f>
        <v>2.772501910984265</v>
      </c>
      <c r="D6" s="123">
        <f t="shared" si="1"/>
        <v>4437133</v>
      </c>
      <c r="E6" s="128">
        <f>'T14-VVZ'!AH7</f>
        <v>1.5152407469440539</v>
      </c>
      <c r="F6" s="123">
        <f>'T14-VVZ'!AD7*'T7-mzdy'!$F$15/100</f>
        <v>427941.68612678489</v>
      </c>
      <c r="G6" s="645">
        <f>'T14-VVZ'!AE7*'T7-mzdy'!$G$15/100</f>
        <v>0</v>
      </c>
      <c r="H6" s="787">
        <f t="shared" ref="H6:H13" si="2">D6+F6+G6</f>
        <v>4865074.6861267854</v>
      </c>
      <c r="I6" s="790">
        <f t="shared" si="0"/>
        <v>4865074.6861267854</v>
      </c>
      <c r="J6" s="125">
        <f t="shared" ref="J6:J13" si="3">I6/I$3</f>
        <v>0.21714896099659878</v>
      </c>
    </row>
    <row r="7" spans="1:10">
      <c r="A7" s="835" t="s">
        <v>5</v>
      </c>
      <c r="B7" s="121"/>
      <c r="C7" s="122">
        <f>'T6b-vykon'!AI7*100</f>
        <v>2.0807791839728003</v>
      </c>
      <c r="D7" s="123">
        <f t="shared" si="1"/>
        <v>3330095</v>
      </c>
      <c r="E7" s="128">
        <f>'T14-VVZ'!AH8</f>
        <v>3.4662127866509875</v>
      </c>
      <c r="F7" s="123">
        <f>'T14-VVZ'!AD8*'T7-mzdy'!$F$15/100</f>
        <v>978944.73032437114</v>
      </c>
      <c r="G7" s="645">
        <f>'T14-VVZ'!AE8*'T7-mzdy'!$G$15/100</f>
        <v>0</v>
      </c>
      <c r="H7" s="787">
        <f t="shared" si="2"/>
        <v>4309039.7303243708</v>
      </c>
      <c r="I7" s="790">
        <f t="shared" si="0"/>
        <v>4309039.7303243708</v>
      </c>
      <c r="J7" s="125">
        <f t="shared" si="3"/>
        <v>0.1923307576348719</v>
      </c>
    </row>
    <row r="8" spans="1:10">
      <c r="A8" s="835" t="s">
        <v>6</v>
      </c>
      <c r="B8" s="121"/>
      <c r="C8" s="122">
        <f>'T6b-vykon'!AI8*100</f>
        <v>0.99465999880329803</v>
      </c>
      <c r="D8" s="123">
        <f t="shared" si="1"/>
        <v>1591861</v>
      </c>
      <c r="E8" s="128">
        <f>'T14-VVZ'!AH9</f>
        <v>0.8144267664978333</v>
      </c>
      <c r="F8" s="123">
        <f>'T14-VVZ'!AD9*'T7-mzdy'!$F$15/100</f>
        <v>77408.829416925408</v>
      </c>
      <c r="G8" s="645">
        <f>'T14-VVZ'!AE9*'T7-mzdy'!$G$15/100</f>
        <v>152605.55238001328</v>
      </c>
      <c r="H8" s="787">
        <f>D8+F8+G8</f>
        <v>1821875.3817969386</v>
      </c>
      <c r="I8" s="790">
        <f t="shared" si="0"/>
        <v>1821875.3817969386</v>
      </c>
      <c r="J8" s="125">
        <f>I8/I$3</f>
        <v>8.1318041704607241E-2</v>
      </c>
    </row>
    <row r="9" spans="1:10">
      <c r="A9" s="835" t="s">
        <v>4</v>
      </c>
      <c r="B9" s="121"/>
      <c r="C9" s="122">
        <f>'T6b-vykon'!AI9*100</f>
        <v>1.6342628009912354</v>
      </c>
      <c r="D9" s="123">
        <f t="shared" si="1"/>
        <v>2615487</v>
      </c>
      <c r="E9" s="128">
        <f>'T14-VVZ'!AH10</f>
        <v>1.454510712964225</v>
      </c>
      <c r="F9" s="123">
        <f>'T14-VVZ'!AD10*'T7-mzdy'!$F$15/100</f>
        <v>410790.01356763579</v>
      </c>
      <c r="G9" s="645">
        <f>'T14-VVZ'!AE10*'T7-mzdy'!$G$15/100</f>
        <v>0</v>
      </c>
      <c r="H9" s="787">
        <f t="shared" si="2"/>
        <v>3026277.0135676358</v>
      </c>
      <c r="I9" s="790">
        <f t="shared" si="0"/>
        <v>3026277.0135676358</v>
      </c>
      <c r="J9" s="125">
        <f t="shared" si="3"/>
        <v>0.13507560553140835</v>
      </c>
    </row>
    <row r="10" spans="1:10">
      <c r="A10" s="835" t="s">
        <v>7</v>
      </c>
      <c r="B10" s="121"/>
      <c r="C10" s="122">
        <f>'T6b-vykon'!AI10*100</f>
        <v>1.1159523640581275</v>
      </c>
      <c r="D10" s="123">
        <f t="shared" si="1"/>
        <v>1785979</v>
      </c>
      <c r="E10" s="128">
        <f>'T14-VVZ'!AH11</f>
        <v>0.19861033974815348</v>
      </c>
      <c r="F10" s="123">
        <f>'T14-VVZ'!AD11*'T7-mzdy'!$F$15/100</f>
        <v>56092.501370131504</v>
      </c>
      <c r="G10" s="645">
        <f>'T14-VVZ'!AE11*'T7-mzdy'!$G$15/100</f>
        <v>0</v>
      </c>
      <c r="H10" s="787">
        <f>D10+F10+G10</f>
        <v>1842071.5013701315</v>
      </c>
      <c r="I10" s="790">
        <f t="shared" si="0"/>
        <v>1842071.5013701315</v>
      </c>
      <c r="J10" s="125">
        <f>I10/I$3</f>
        <v>8.2219480359595989E-2</v>
      </c>
    </row>
    <row r="11" spans="1:10">
      <c r="A11" s="835" t="s">
        <v>17</v>
      </c>
      <c r="B11" s="121"/>
      <c r="C11" s="122">
        <f>'T6b-vykon'!AI11*100</f>
        <v>0.19676465716767064</v>
      </c>
      <c r="D11" s="123">
        <f t="shared" si="1"/>
        <v>314904</v>
      </c>
      <c r="E11" s="128">
        <f>'T14-VVZ'!AH12</f>
        <v>0.14830243482811759</v>
      </c>
      <c r="F11" s="123">
        <f>'T14-VVZ'!AD12*'T7-mzdy'!$F$15/100</f>
        <v>41816.370024340547</v>
      </c>
      <c r="G11" s="645">
        <f>'T14-VVZ'!AE12*'T7-mzdy'!$G$15/100</f>
        <v>67.927335698394572</v>
      </c>
      <c r="H11" s="787">
        <f t="shared" si="2"/>
        <v>356788.29736003897</v>
      </c>
      <c r="I11" s="790">
        <f t="shared" si="0"/>
        <v>356788.29736003897</v>
      </c>
      <c r="J11" s="125">
        <f t="shared" si="3"/>
        <v>1.5924978148518176E-2</v>
      </c>
    </row>
    <row r="12" spans="1:10">
      <c r="A12" s="835" t="s">
        <v>146</v>
      </c>
      <c r="B12" s="121"/>
      <c r="C12" s="122">
        <f>'T6b-vykon'!AI12*100</f>
        <v>0</v>
      </c>
      <c r="D12" s="123">
        <f t="shared" si="1"/>
        <v>0</v>
      </c>
      <c r="E12" s="128">
        <f>'T14-VVZ'!AH13</f>
        <v>0.14474777127381197</v>
      </c>
      <c r="F12" s="123">
        <f>'T14-VVZ'!AD13*'T7-mzdy'!$F$15/100</f>
        <v>40880.371932273811</v>
      </c>
      <c r="G12" s="645">
        <f>'T14-VVZ'!AE13*'T7-mzdy'!$G$15/100</f>
        <v>0</v>
      </c>
      <c r="H12" s="787">
        <f t="shared" si="2"/>
        <v>40880.371932273811</v>
      </c>
      <c r="I12" s="790">
        <f t="shared" si="0"/>
        <v>40880.371932273811</v>
      </c>
      <c r="J12" s="125">
        <f t="shared" si="3"/>
        <v>1.824664750895139E-3</v>
      </c>
    </row>
    <row r="13" spans="1:10">
      <c r="A13" s="836" t="s">
        <v>64</v>
      </c>
      <c r="B13" s="121"/>
      <c r="C13" s="122">
        <f>'T6b-vykon'!AI13*100</f>
        <v>0</v>
      </c>
      <c r="D13" s="123">
        <f t="shared" si="1"/>
        <v>0</v>
      </c>
      <c r="E13" s="128">
        <f>'T14-VVZ'!AH14</f>
        <v>0</v>
      </c>
      <c r="F13" s="123">
        <f>'T14-VVZ'!AD14*'T7-mzdy'!$F$15/100</f>
        <v>0</v>
      </c>
      <c r="G13" s="645">
        <f>'T14-VVZ'!AE14*'T7-mzdy'!$G$15/100</f>
        <v>0</v>
      </c>
      <c r="H13" s="787">
        <f t="shared" si="2"/>
        <v>0</v>
      </c>
      <c r="I13" s="790">
        <f t="shared" si="0"/>
        <v>0</v>
      </c>
      <c r="J13" s="125">
        <f t="shared" si="3"/>
        <v>0</v>
      </c>
    </row>
    <row r="14" spans="1:10" s="111" customFormat="1" ht="15.75" thickBot="1">
      <c r="A14" s="435" t="s">
        <v>2</v>
      </c>
      <c r="B14" s="130"/>
      <c r="C14" s="135">
        <f>SUM(C4:C13)</f>
        <v>12.143247153217049</v>
      </c>
      <c r="D14" s="136">
        <f t="shared" ref="D14:J14" si="4">SUM(D4:D13)</f>
        <v>19434146</v>
      </c>
      <c r="E14" s="137">
        <f t="shared" si="4"/>
        <v>10.516684756334696</v>
      </c>
      <c r="F14" s="136">
        <f t="shared" si="4"/>
        <v>2779518.0034601009</v>
      </c>
      <c r="G14" s="646">
        <f t="shared" si="4"/>
        <v>190655.42684555621</v>
      </c>
      <c r="H14" s="436">
        <f t="shared" si="4"/>
        <v>22404319.43030566</v>
      </c>
      <c r="I14" s="436">
        <f>SUM(I4:I13)</f>
        <v>22404319.43030566</v>
      </c>
      <c r="J14" s="437">
        <f t="shared" si="4"/>
        <v>0.99999999999999944</v>
      </c>
    </row>
    <row r="15" spans="1:10" ht="19.5" customHeight="1" thickBot="1">
      <c r="A15" s="119"/>
      <c r="B15" s="126">
        <v>2206137.4500000002</v>
      </c>
      <c r="C15" s="970">
        <v>100</v>
      </c>
      <c r="D15" s="971">
        <v>160040772</v>
      </c>
      <c r="E15" s="972">
        <v>100.00000000000003</v>
      </c>
      <c r="F15" s="973">
        <v>25983088.960000012</v>
      </c>
      <c r="G15" s="974">
        <v>2259399.0400000005</v>
      </c>
      <c r="H15" s="131">
        <v>188283260</v>
      </c>
      <c r="I15" s="788">
        <v>190691548</v>
      </c>
      <c r="J15" s="788"/>
    </row>
    <row r="16" spans="1:10">
      <c r="A16" s="111"/>
      <c r="B16" s="386"/>
      <c r="C16" s="58"/>
      <c r="D16" s="110"/>
      <c r="E16" s="49"/>
    </row>
    <row r="17" spans="1:10" ht="14.65" customHeight="1">
      <c r="E17" s="49"/>
      <c r="I17" s="106" t="s">
        <v>8</v>
      </c>
    </row>
    <row r="18" spans="1:10" ht="15.75" thickBot="1">
      <c r="A18" s="1204" t="s">
        <v>406</v>
      </c>
      <c r="B18" s="385"/>
      <c r="C18" s="387"/>
      <c r="D18" s="57"/>
      <c r="E18" s="49"/>
    </row>
    <row r="19" spans="1:10" s="109" customFormat="1">
      <c r="A19" s="425" t="s">
        <v>2</v>
      </c>
      <c r="B19" s="447">
        <f t="shared" ref="B19:J19" si="5">B3-B34</f>
        <v>0</v>
      </c>
      <c r="C19" s="450">
        <f t="shared" si="5"/>
        <v>-7.5174616108402148E-2</v>
      </c>
      <c r="D19" s="133">
        <f t="shared" si="5"/>
        <v>-120310</v>
      </c>
      <c r="E19" s="451">
        <f t="shared" si="5"/>
        <v>-0.13500892019794186</v>
      </c>
      <c r="F19" s="133">
        <f t="shared" si="5"/>
        <v>-25027.407703586388</v>
      </c>
      <c r="G19" s="133">
        <f t="shared" si="5"/>
        <v>-13102.470382247178</v>
      </c>
      <c r="H19" s="1228">
        <f t="shared" si="5"/>
        <v>-158439.87808583304</v>
      </c>
      <c r="I19" s="1229">
        <f t="shared" si="5"/>
        <v>-158439.56969433278</v>
      </c>
      <c r="J19" s="426">
        <f t="shared" si="5"/>
        <v>0</v>
      </c>
    </row>
    <row r="20" spans="1:10">
      <c r="A20" s="427" t="s">
        <v>0</v>
      </c>
      <c r="B20" s="448">
        <f t="shared" ref="B20:J20" si="6">B4-B35</f>
        <v>0</v>
      </c>
      <c r="C20" s="429">
        <f t="shared" si="6"/>
        <v>0.11853621157175942</v>
      </c>
      <c r="D20" s="430">
        <f t="shared" si="6"/>
        <v>189706</v>
      </c>
      <c r="E20" s="431">
        <f t="shared" si="6"/>
        <v>-2.2236426081491345E-2</v>
      </c>
      <c r="F20" s="430">
        <f t="shared" si="6"/>
        <v>6975.28949382063</v>
      </c>
      <c r="G20" s="430">
        <f t="shared" si="6"/>
        <v>-13255.40946151461</v>
      </c>
      <c r="H20" s="432">
        <f t="shared" si="6"/>
        <v>183425.88003230654</v>
      </c>
      <c r="I20" s="124">
        <f t="shared" si="6"/>
        <v>183425.88003230654</v>
      </c>
      <c r="J20" s="125">
        <f t="shared" si="6"/>
        <v>9.5607910069903379E-3</v>
      </c>
    </row>
    <row r="21" spans="1:10">
      <c r="A21" s="427" t="s">
        <v>1</v>
      </c>
      <c r="B21" s="448">
        <f t="shared" ref="B21:J21" si="7">B5-B36</f>
        <v>0</v>
      </c>
      <c r="C21" s="429">
        <f t="shared" si="7"/>
        <v>-3.0366608039517629E-2</v>
      </c>
      <c r="D21" s="430">
        <f t="shared" si="7"/>
        <v>-48599</v>
      </c>
      <c r="E21" s="431">
        <f t="shared" si="7"/>
        <v>2.9584944472427877E-2</v>
      </c>
      <c r="F21" s="430">
        <f t="shared" si="7"/>
        <v>8355.5243924320966</v>
      </c>
      <c r="G21" s="430">
        <f t="shared" si="7"/>
        <v>0</v>
      </c>
      <c r="H21" s="432">
        <f t="shared" si="7"/>
        <v>-40243.475607567932</v>
      </c>
      <c r="I21" s="124">
        <f t="shared" si="7"/>
        <v>-40243.475607567932</v>
      </c>
      <c r="J21" s="125">
        <f t="shared" si="7"/>
        <v>-1.289648170424762E-3</v>
      </c>
    </row>
    <row r="22" spans="1:10">
      <c r="A22" s="427" t="s">
        <v>3</v>
      </c>
      <c r="B22" s="448">
        <f t="shared" ref="B22:J22" si="8">B6-B37</f>
        <v>0</v>
      </c>
      <c r="C22" s="429">
        <f t="shared" si="8"/>
        <v>8.6060069055744925E-2</v>
      </c>
      <c r="D22" s="430">
        <f t="shared" si="8"/>
        <v>137731</v>
      </c>
      <c r="E22" s="431">
        <f t="shared" si="8"/>
        <v>0.17518116378355431</v>
      </c>
      <c r="F22" s="430">
        <f t="shared" si="8"/>
        <v>49475.519159830641</v>
      </c>
      <c r="G22" s="430">
        <f t="shared" si="8"/>
        <v>0</v>
      </c>
      <c r="H22" s="432">
        <f t="shared" si="8"/>
        <v>187206.51915983111</v>
      </c>
      <c r="I22" s="124">
        <f t="shared" si="8"/>
        <v>187206.51915983111</v>
      </c>
      <c r="J22" s="125">
        <f t="shared" si="8"/>
        <v>9.822003909171928E-3</v>
      </c>
    </row>
    <row r="23" spans="1:10">
      <c r="A23" s="427" t="s">
        <v>5</v>
      </c>
      <c r="B23" s="448">
        <f t="shared" ref="B23:J23" si="9">B7-B38</f>
        <v>0</v>
      </c>
      <c r="C23" s="429">
        <f t="shared" si="9"/>
        <v>-9.4100230231547677E-2</v>
      </c>
      <c r="D23" s="430">
        <f t="shared" si="9"/>
        <v>-150599</v>
      </c>
      <c r="E23" s="431">
        <f t="shared" si="9"/>
        <v>-9.0283605406283662E-2</v>
      </c>
      <c r="F23" s="430">
        <f t="shared" si="9"/>
        <v>-25498.336422837107</v>
      </c>
      <c r="G23" s="430">
        <f t="shared" si="9"/>
        <v>0</v>
      </c>
      <c r="H23" s="432">
        <f t="shared" si="9"/>
        <v>-176097.33642283734</v>
      </c>
      <c r="I23" s="124">
        <f t="shared" si="9"/>
        <v>-176097.33642283734</v>
      </c>
      <c r="J23" s="125">
        <f t="shared" si="9"/>
        <v>-6.4541988833982378E-3</v>
      </c>
    </row>
    <row r="24" spans="1:10">
      <c r="A24" s="427" t="s">
        <v>6</v>
      </c>
      <c r="B24" s="448">
        <f t="shared" ref="B24:J24" si="10">B8-B39</f>
        <v>0</v>
      </c>
      <c r="C24" s="429">
        <f t="shared" si="10"/>
        <v>-9.8610263690744882E-2</v>
      </c>
      <c r="D24" s="430">
        <f t="shared" si="10"/>
        <v>-157817</v>
      </c>
      <c r="E24" s="431">
        <f t="shared" si="10"/>
        <v>-5.3495777990881233E-2</v>
      </c>
      <c r="F24" s="430">
        <f t="shared" si="10"/>
        <v>-15193.550423150271</v>
      </c>
      <c r="G24" s="430">
        <f t="shared" si="10"/>
        <v>85.011743569048122</v>
      </c>
      <c r="H24" s="432">
        <f t="shared" si="10"/>
        <v>-172925.53867958137</v>
      </c>
      <c r="I24" s="124">
        <f t="shared" si="10"/>
        <v>-172925.53867958137</v>
      </c>
      <c r="J24" s="125">
        <f t="shared" si="10"/>
        <v>-7.0931725656209615E-3</v>
      </c>
    </row>
    <row r="25" spans="1:10">
      <c r="A25" s="427" t="s">
        <v>4</v>
      </c>
      <c r="B25" s="448">
        <f t="shared" ref="B25:J25" si="11">B9-B40</f>
        <v>0</v>
      </c>
      <c r="C25" s="429">
        <f t="shared" si="11"/>
        <v>-1.4174779573640439E-2</v>
      </c>
      <c r="D25" s="430">
        <f t="shared" si="11"/>
        <v>-22685</v>
      </c>
      <c r="E25" s="431">
        <f t="shared" si="11"/>
        <v>-0.11308430786783763</v>
      </c>
      <c r="F25" s="430">
        <f t="shared" si="11"/>
        <v>-31937.822079457168</v>
      </c>
      <c r="G25" s="430">
        <f t="shared" si="11"/>
        <v>0</v>
      </c>
      <c r="H25" s="432">
        <f t="shared" si="11"/>
        <v>-54622.822079457343</v>
      </c>
      <c r="I25" s="124">
        <f t="shared" si="11"/>
        <v>-54622.822079457343</v>
      </c>
      <c r="J25" s="125">
        <f t="shared" si="11"/>
        <v>-1.4724042065449305E-3</v>
      </c>
    </row>
    <row r="26" spans="1:10">
      <c r="A26" s="427" t="s">
        <v>7</v>
      </c>
      <c r="B26" s="448">
        <f t="shared" ref="B26:J26" si="12">B10-B41</f>
        <v>0</v>
      </c>
      <c r="C26" s="429">
        <f t="shared" si="12"/>
        <v>-8.7881786653410288E-2</v>
      </c>
      <c r="D26" s="430">
        <f t="shared" si="12"/>
        <v>-140646</v>
      </c>
      <c r="E26" s="431">
        <f t="shared" si="12"/>
        <v>-2.6490489894800406E-2</v>
      </c>
      <c r="F26" s="430">
        <f t="shared" si="12"/>
        <v>-7481.5734296802257</v>
      </c>
      <c r="G26" s="430">
        <f t="shared" si="12"/>
        <v>0</v>
      </c>
      <c r="H26" s="432">
        <f t="shared" si="12"/>
        <v>-148127.5734296802</v>
      </c>
      <c r="I26" s="124">
        <f t="shared" si="12"/>
        <v>-148127.5734296802</v>
      </c>
      <c r="J26" s="125">
        <f t="shared" si="12"/>
        <v>-5.9877763327177286E-3</v>
      </c>
    </row>
    <row r="27" spans="1:10">
      <c r="A27" s="427" t="s">
        <v>17</v>
      </c>
      <c r="B27" s="448">
        <f t="shared" ref="B27:J27" si="13">B11-B42</f>
        <v>0</v>
      </c>
      <c r="C27" s="429">
        <f t="shared" si="13"/>
        <v>4.536277194803745E-2</v>
      </c>
      <c r="D27" s="430">
        <f t="shared" si="13"/>
        <v>72599</v>
      </c>
      <c r="E27" s="431">
        <f t="shared" si="13"/>
        <v>1.8780076066466006E-2</v>
      </c>
      <c r="F27" s="430">
        <f t="shared" si="13"/>
        <v>5236.0333937641335</v>
      </c>
      <c r="G27" s="430">
        <f t="shared" si="13"/>
        <v>67.927335698394572</v>
      </c>
      <c r="H27" s="432">
        <f t="shared" si="13"/>
        <v>77902.96072946256</v>
      </c>
      <c r="I27" s="124">
        <f t="shared" si="13"/>
        <v>77902.96072946256</v>
      </c>
      <c r="J27" s="125">
        <f t="shared" si="13"/>
        <v>3.5645511000984148E-3</v>
      </c>
    </row>
    <row r="28" spans="1:10">
      <c r="A28" s="433" t="s">
        <v>146</v>
      </c>
      <c r="B28" s="448">
        <f t="shared" ref="B28:J28" si="14">B12-B43</f>
        <v>0</v>
      </c>
      <c r="C28" s="429">
        <f t="shared" si="14"/>
        <v>0</v>
      </c>
      <c r="D28" s="430">
        <f t="shared" si="14"/>
        <v>0</v>
      </c>
      <c r="E28" s="431">
        <f t="shared" si="14"/>
        <v>-5.2964497279134798E-2</v>
      </c>
      <c r="F28" s="430">
        <f t="shared" si="14"/>
        <v>-14958.491788319974</v>
      </c>
      <c r="G28" s="430">
        <f t="shared" si="14"/>
        <v>0</v>
      </c>
      <c r="H28" s="432">
        <f t="shared" si="14"/>
        <v>-14958.491788319974</v>
      </c>
      <c r="I28" s="124">
        <f t="shared" si="14"/>
        <v>-14958.491788319974</v>
      </c>
      <c r="J28" s="125">
        <f t="shared" si="14"/>
        <v>-6.5015952571898373E-4</v>
      </c>
    </row>
    <row r="29" spans="1:10">
      <c r="A29" s="434" t="s">
        <v>64</v>
      </c>
      <c r="B29" s="448">
        <f t="shared" ref="B29:J29" si="15">B13-B44</f>
        <v>0</v>
      </c>
      <c r="C29" s="429">
        <f t="shared" si="15"/>
        <v>0</v>
      </c>
      <c r="D29" s="430">
        <f t="shared" si="15"/>
        <v>0</v>
      </c>
      <c r="E29" s="431">
        <f t="shared" si="15"/>
        <v>0</v>
      </c>
      <c r="F29" s="430">
        <f t="shared" si="15"/>
        <v>0</v>
      </c>
      <c r="G29" s="430">
        <f t="shared" si="15"/>
        <v>0</v>
      </c>
      <c r="H29" s="432">
        <f t="shared" si="15"/>
        <v>0</v>
      </c>
      <c r="I29" s="124">
        <f t="shared" si="15"/>
        <v>0</v>
      </c>
      <c r="J29" s="125">
        <f t="shared" si="15"/>
        <v>0</v>
      </c>
    </row>
    <row r="30" spans="1:10" s="111" customFormat="1" ht="15.75" thickBot="1">
      <c r="A30" s="435" t="s">
        <v>2</v>
      </c>
      <c r="B30" s="449">
        <f t="shared" ref="B30:J30" si="16">B14-B45</f>
        <v>0</v>
      </c>
      <c r="C30" s="135">
        <f t="shared" si="16"/>
        <v>-7.5174615613319062E-2</v>
      </c>
      <c r="D30" s="136">
        <f t="shared" si="16"/>
        <v>-120310</v>
      </c>
      <c r="E30" s="137">
        <f t="shared" si="16"/>
        <v>-0.13500892019797917</v>
      </c>
      <c r="F30" s="136">
        <f t="shared" si="16"/>
        <v>-25027.407703597099</v>
      </c>
      <c r="G30" s="136">
        <f t="shared" si="16"/>
        <v>-13102.470382247178</v>
      </c>
      <c r="H30" s="138">
        <f t="shared" si="16"/>
        <v>-158439.87808584049</v>
      </c>
      <c r="I30" s="436">
        <f t="shared" si="16"/>
        <v>-158439.87808584049</v>
      </c>
      <c r="J30" s="437">
        <f t="shared" si="16"/>
        <v>-1.3668164933200444E-8</v>
      </c>
    </row>
    <row r="31" spans="1:10">
      <c r="C31" s="58"/>
      <c r="D31" s="49"/>
      <c r="E31" s="49"/>
    </row>
    <row r="32" spans="1:10">
      <c r="C32" s="58"/>
      <c r="D32" s="49"/>
      <c r="E32" s="49"/>
    </row>
    <row r="33" spans="1:10" ht="15.75" thickBot="1">
      <c r="A33" s="106" t="s">
        <v>408</v>
      </c>
      <c r="C33" s="58"/>
      <c r="D33" s="49"/>
      <c r="E33" s="49"/>
    </row>
    <row r="34" spans="1:10" s="109" customFormat="1">
      <c r="A34" s="425" t="s">
        <v>2</v>
      </c>
      <c r="B34" s="129">
        <v>0</v>
      </c>
      <c r="C34" s="132">
        <v>12.218421769207167</v>
      </c>
      <c r="D34" s="133">
        <v>19554456</v>
      </c>
      <c r="E34" s="134">
        <v>10.651693676532673</v>
      </c>
      <c r="F34" s="133">
        <v>2804545.4111636961</v>
      </c>
      <c r="G34" s="133">
        <v>203757.89722780339</v>
      </c>
      <c r="H34" s="129">
        <v>22562759.3083915</v>
      </c>
      <c r="I34" s="129">
        <v>22562759</v>
      </c>
      <c r="J34" s="426">
        <v>1</v>
      </c>
    </row>
    <row r="35" spans="1:10">
      <c r="A35" s="427" t="s">
        <v>0</v>
      </c>
      <c r="B35" s="428"/>
      <c r="C35" s="429">
        <v>2.3360779163505851</v>
      </c>
      <c r="D35" s="430">
        <v>3738677</v>
      </c>
      <c r="E35" s="431">
        <v>2.2808699961682573</v>
      </c>
      <c r="F35" s="430">
        <v>592937.0783720616</v>
      </c>
      <c r="G35" s="430">
        <v>51237.356591359152</v>
      </c>
      <c r="H35" s="432">
        <v>4382851.43496342</v>
      </c>
      <c r="I35" s="124">
        <v>4382851.43496342</v>
      </c>
      <c r="J35" s="125">
        <v>0.19425157335427906</v>
      </c>
    </row>
    <row r="36" spans="1:10">
      <c r="A36" s="427" t="s">
        <v>1</v>
      </c>
      <c r="B36" s="428"/>
      <c r="C36" s="429">
        <v>0.92407871735682434</v>
      </c>
      <c r="D36" s="430">
        <v>1478903</v>
      </c>
      <c r="E36" s="431">
        <v>0.48641468286831901</v>
      </c>
      <c r="F36" s="430">
        <v>137375.60843932311</v>
      </c>
      <c r="G36" s="430">
        <v>0</v>
      </c>
      <c r="H36" s="432">
        <v>1616278.608439323</v>
      </c>
      <c r="I36" s="124">
        <v>1616278.608439323</v>
      </c>
      <c r="J36" s="125">
        <v>7.1634794682659292E-2</v>
      </c>
    </row>
    <row r="37" spans="1:10">
      <c r="A37" s="427" t="s">
        <v>3</v>
      </c>
      <c r="B37" s="428"/>
      <c r="C37" s="429">
        <v>2.6864418419285201</v>
      </c>
      <c r="D37" s="430">
        <v>4299402</v>
      </c>
      <c r="E37" s="431">
        <v>1.3400595831604996</v>
      </c>
      <c r="F37" s="430">
        <v>378466.16696695425</v>
      </c>
      <c r="G37" s="430">
        <v>0</v>
      </c>
      <c r="H37" s="432">
        <v>4677868.1669669542</v>
      </c>
      <c r="I37" s="124">
        <v>4677868.1669669542</v>
      </c>
      <c r="J37" s="125">
        <v>0.20732695708742685</v>
      </c>
    </row>
    <row r="38" spans="1:10">
      <c r="A38" s="427" t="s">
        <v>5</v>
      </c>
      <c r="B38" s="428"/>
      <c r="C38" s="429">
        <v>2.1748794142043479</v>
      </c>
      <c r="D38" s="430">
        <v>3480694</v>
      </c>
      <c r="E38" s="431">
        <v>3.5564963920572712</v>
      </c>
      <c r="F38" s="430">
        <v>1004443.0667472082</v>
      </c>
      <c r="G38" s="430">
        <v>0</v>
      </c>
      <c r="H38" s="432">
        <v>4485137.0667472081</v>
      </c>
      <c r="I38" s="124">
        <v>4485137.0667472081</v>
      </c>
      <c r="J38" s="125">
        <v>0.19878495651827013</v>
      </c>
    </row>
    <row r="39" spans="1:10">
      <c r="A39" s="427" t="s">
        <v>6</v>
      </c>
      <c r="B39" s="428"/>
      <c r="C39" s="429">
        <v>1.0932702624940429</v>
      </c>
      <c r="D39" s="430">
        <v>1749678</v>
      </c>
      <c r="E39" s="431">
        <v>0.86792254448871453</v>
      </c>
      <c r="F39" s="430">
        <v>92602.379840075679</v>
      </c>
      <c r="G39" s="430">
        <v>152520.54063644423</v>
      </c>
      <c r="H39" s="432">
        <v>1994800.92047652</v>
      </c>
      <c r="I39" s="124">
        <v>1994800.92047652</v>
      </c>
      <c r="J39" s="125">
        <v>8.8411214270228203E-2</v>
      </c>
    </row>
    <row r="40" spans="1:10">
      <c r="A40" s="427" t="s">
        <v>4</v>
      </c>
      <c r="B40" s="428"/>
      <c r="C40" s="429">
        <v>1.6484375805648759</v>
      </c>
      <c r="D40" s="430">
        <v>2638172</v>
      </c>
      <c r="E40" s="431">
        <v>1.5675950208320626</v>
      </c>
      <c r="F40" s="430">
        <v>442727.83564709296</v>
      </c>
      <c r="G40" s="430">
        <v>0</v>
      </c>
      <c r="H40" s="432">
        <v>3080899.8356470931</v>
      </c>
      <c r="I40" s="124">
        <v>3080899.8356470931</v>
      </c>
      <c r="J40" s="125">
        <v>0.13654800973795328</v>
      </c>
    </row>
    <row r="41" spans="1:10">
      <c r="A41" s="427" t="s">
        <v>7</v>
      </c>
      <c r="B41" s="428"/>
      <c r="C41" s="429">
        <v>1.2038341507115378</v>
      </c>
      <c r="D41" s="430">
        <v>1926625</v>
      </c>
      <c r="E41" s="431">
        <v>0.22510082964295389</v>
      </c>
      <c r="F41" s="430">
        <v>63574.074799811729</v>
      </c>
      <c r="G41" s="430">
        <v>0</v>
      </c>
      <c r="H41" s="432">
        <v>1990199.0747998117</v>
      </c>
      <c r="I41" s="124">
        <v>1990199.0747998117</v>
      </c>
      <c r="J41" s="125">
        <v>8.8207256692313718E-2</v>
      </c>
    </row>
    <row r="42" spans="1:10">
      <c r="A42" s="427" t="s">
        <v>17</v>
      </c>
      <c r="B42" s="428"/>
      <c r="C42" s="429">
        <v>0.15140188521963319</v>
      </c>
      <c r="D42" s="430">
        <v>242305</v>
      </c>
      <c r="E42" s="431">
        <v>0.12952235876165158</v>
      </c>
      <c r="F42" s="430">
        <v>36580.336630576414</v>
      </c>
      <c r="G42" s="430">
        <v>0</v>
      </c>
      <c r="H42" s="432">
        <v>278885.33663057641</v>
      </c>
      <c r="I42" s="124">
        <v>278885.33663057641</v>
      </c>
      <c r="J42" s="125">
        <v>1.2360427048419761E-2</v>
      </c>
    </row>
    <row r="43" spans="1:10">
      <c r="A43" s="433" t="s">
        <v>146</v>
      </c>
      <c r="B43" s="428"/>
      <c r="C43" s="429">
        <v>0</v>
      </c>
      <c r="D43" s="430">
        <v>0</v>
      </c>
      <c r="E43" s="431">
        <v>0.19771226855294677</v>
      </c>
      <c r="F43" s="430">
        <v>55838.863720593785</v>
      </c>
      <c r="G43" s="430">
        <v>0</v>
      </c>
      <c r="H43" s="432">
        <v>55838.863720593785</v>
      </c>
      <c r="I43" s="124">
        <v>55838.863720593785</v>
      </c>
      <c r="J43" s="125">
        <v>2.4748242766141227E-3</v>
      </c>
    </row>
    <row r="44" spans="1:10">
      <c r="A44" s="434" t="s">
        <v>64</v>
      </c>
      <c r="B44" s="428"/>
      <c r="C44" s="429">
        <v>0</v>
      </c>
      <c r="D44" s="430">
        <v>0</v>
      </c>
      <c r="E44" s="431">
        <v>0</v>
      </c>
      <c r="F44" s="430">
        <v>0</v>
      </c>
      <c r="G44" s="430">
        <v>0</v>
      </c>
      <c r="H44" s="432">
        <v>0</v>
      </c>
      <c r="I44" s="124">
        <v>0</v>
      </c>
      <c r="J44" s="125">
        <v>0</v>
      </c>
    </row>
    <row r="45" spans="1:10" s="111" customFormat="1" ht="15.75" thickBot="1">
      <c r="A45" s="435" t="s">
        <v>2</v>
      </c>
      <c r="B45" s="130"/>
      <c r="C45" s="135">
        <v>12.218421768830368</v>
      </c>
      <c r="D45" s="136">
        <v>19554456</v>
      </c>
      <c r="E45" s="137">
        <v>10.651693676532675</v>
      </c>
      <c r="F45" s="136">
        <v>2804545.411163698</v>
      </c>
      <c r="G45" s="136">
        <v>203757.89722780339</v>
      </c>
      <c r="H45" s="138">
        <v>22562759.3083915</v>
      </c>
      <c r="I45" s="436">
        <v>22562759.3083915</v>
      </c>
      <c r="J45" s="437">
        <v>1.0000000136681644</v>
      </c>
    </row>
  </sheetData>
  <mergeCells count="10">
    <mergeCell ref="A1:A2"/>
    <mergeCell ref="B1:B2"/>
    <mergeCell ref="C1:C2"/>
    <mergeCell ref="J1:J2"/>
    <mergeCell ref="D1:D2"/>
    <mergeCell ref="E1:E2"/>
    <mergeCell ref="F1:F2"/>
    <mergeCell ref="G1:G2"/>
    <mergeCell ref="H1:H2"/>
    <mergeCell ref="I1:I2"/>
  </mergeCells>
  <conditionalFormatting sqref="A19:XFD30">
    <cfRule type="cellIs" dxfId="7" priority="3" operator="lessThan">
      <formula>0</formula>
    </cfRule>
  </conditionalFormatting>
  <conditionalFormatting sqref="I34">
    <cfRule type="cellIs" dxfId="6" priority="2" operator="lessThan">
      <formula>0</formula>
    </cfRule>
  </conditionalFormatting>
  <conditionalFormatting sqref="H34">
    <cfRule type="cellIs" dxfId="5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3</vt:i4>
      </vt:variant>
    </vt:vector>
  </HeadingPairs>
  <TitlesOfParts>
    <vt:vector size="23" baseType="lpstr">
      <vt:lpstr>1. RD2023</vt:lpstr>
      <vt:lpstr>2. RD rozdiel</vt:lpstr>
      <vt:lpstr>3. R-STU</vt:lpstr>
      <vt:lpstr>4. Aktivity</vt:lpstr>
      <vt:lpstr>Valorizácia 2023</vt:lpstr>
      <vt:lpstr>5. TM_%</vt:lpstr>
      <vt:lpstr>T5b-studenti</vt:lpstr>
      <vt:lpstr>T6b-vykon</vt:lpstr>
      <vt:lpstr>T7-mzdy</vt:lpstr>
      <vt:lpstr>T8-TaS</vt:lpstr>
      <vt:lpstr>T11-Sumar_SD</vt:lpstr>
      <vt:lpstr>T14-VVZ</vt:lpstr>
      <vt:lpstr>T14aa-VVZ-6r</vt:lpstr>
      <vt:lpstr>T14c-vstup_DG-ZG</vt:lpstr>
      <vt:lpstr>T15-Soc_stip</vt:lpstr>
      <vt:lpstr>T16-KIVC</vt:lpstr>
      <vt:lpstr>T18-Mot_stip</vt:lpstr>
      <vt:lpstr>T20-Publik</vt:lpstr>
      <vt:lpstr>T20b-Vizual</vt:lpstr>
      <vt:lpstr>T21-Mobility</vt:lpstr>
      <vt:lpstr>drš1</vt:lpstr>
      <vt:lpstr>K_val</vt:lpstr>
      <vt:lpstr>zam1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Mikulas Bittera</dc:creator>
  <cp:lastModifiedBy>Gogorova</cp:lastModifiedBy>
  <cp:lastPrinted>2022-03-02T13:25:10Z</cp:lastPrinted>
  <dcterms:created xsi:type="dcterms:W3CDTF">2021-02-12T17:09:17Z</dcterms:created>
  <dcterms:modified xsi:type="dcterms:W3CDTF">2023-05-25T11:07:51Z</dcterms:modified>
</cp:coreProperties>
</file>